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Ex4.xml" ContentType="application/vnd.ms-office.chartex+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rober\Documents\GitHub\workiac\"/>
    </mc:Choice>
  </mc:AlternateContent>
  <xr:revisionPtr revIDLastSave="0" documentId="13_ncr:1_{B97D14C0-95F4-4216-9ED0-F58EB5984D7D}" xr6:coauthVersionLast="47" xr6:coauthVersionMax="47" xr10:uidLastSave="{00000000-0000-0000-0000-000000000000}"/>
  <bookViews>
    <workbookView xWindow="3450" yWindow="-15060" windowWidth="22395" windowHeight="14220" activeTab="1" xr2:uid="{427B1910-0EBC-4548-B0EE-B287BA2270F7}"/>
  </bookViews>
  <sheets>
    <sheet name="Instructions" sheetId="11" r:id="rId1"/>
    <sheet name="Inputs" sheetId="1" r:id="rId2"/>
    <sheet name="Benchmark_Inputs" sheetId="3" r:id="rId3"/>
    <sheet name="Timelines" sheetId="2" state="hidden" r:id="rId4"/>
    <sheet name="License" sheetId="6" r:id="rId5"/>
  </sheets>
  <definedNames>
    <definedName name="_xlchart.v1.0" hidden="1">Benchmark_Inputs!$B$12:$B$3650</definedName>
    <definedName name="_xlchart.v1.1" hidden="1">Benchmark_Inputs!$R$11</definedName>
    <definedName name="_xlchart.v1.10" hidden="1">Benchmark_Inputs!$U$11</definedName>
    <definedName name="_xlchart.v1.11" hidden="1">Benchmark_Inputs!$U$12:$U$3650</definedName>
    <definedName name="_xlchart.v1.12" hidden="1">Benchmark_Inputs!$B$12:$B$346</definedName>
    <definedName name="_xlchart.v1.13" hidden="1">Benchmark_Inputs!$N$11</definedName>
    <definedName name="_xlchart.v1.14" hidden="1">Benchmark_Inputs!$N$12:$N$346</definedName>
    <definedName name="_xlchart.v1.15" hidden="1">Benchmark_Inputs!$O$11</definedName>
    <definedName name="_xlchart.v1.16" hidden="1">Benchmark_Inputs!$O$12:$O$346</definedName>
    <definedName name="_xlchart.v1.17" hidden="1">Benchmark_Inputs!$P$11</definedName>
    <definedName name="_xlchart.v1.18" hidden="1">Benchmark_Inputs!$P$12:$P$346</definedName>
    <definedName name="_xlchart.v1.19" hidden="1">Benchmark_Inputs!$Q$11</definedName>
    <definedName name="_xlchart.v1.2" hidden="1">Benchmark_Inputs!$R$12:$R$3650</definedName>
    <definedName name="_xlchart.v1.20" hidden="1">Benchmark_Inputs!$Q$12:$Q$346</definedName>
    <definedName name="_xlchart.v1.21" hidden="1">Benchmark_Inputs!$B$12:$B$346</definedName>
    <definedName name="_xlchart.v1.22" hidden="1">Benchmark_Inputs!$W$11</definedName>
    <definedName name="_xlchart.v1.23" hidden="1">Benchmark_Inputs!$W$12:$W$346</definedName>
    <definedName name="_xlchart.v1.24" hidden="1">Benchmark_Inputs!$X$11</definedName>
    <definedName name="_xlchart.v1.25" hidden="1">Benchmark_Inputs!$X$12:$X$346</definedName>
    <definedName name="_xlchart.v1.26" hidden="1">Benchmark_Inputs!$Y$11</definedName>
    <definedName name="_xlchart.v1.27" hidden="1">Benchmark_Inputs!$Y$12:$Y$346</definedName>
    <definedName name="_xlchart.v1.28" hidden="1">Benchmark_Inputs!$Z$11</definedName>
    <definedName name="_xlchart.v1.29" hidden="1">Benchmark_Inputs!$Z$12:$Z$346</definedName>
    <definedName name="_xlchart.v1.3" hidden="1">Benchmark_Inputs!$S$11</definedName>
    <definedName name="_xlchart.v1.4" hidden="1">Benchmark_Inputs!$S$12:$S$3650</definedName>
    <definedName name="_xlchart.v1.5" hidden="1">Benchmark_Inputs!$T$11</definedName>
    <definedName name="_xlchart.v1.6" hidden="1">Benchmark_Inputs!$T$12:$T$3650</definedName>
    <definedName name="_xlchart.v1.7" hidden="1">Benchmark_Inputs!$B$12:$B$3650</definedName>
    <definedName name="_xlchart.v1.8" hidden="1">Benchmark_Inputs!$C$11</definedName>
    <definedName name="_xlchart.v1.9" hidden="1">Benchmark_Inputs!$C$12:$C$3650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 l="1"/>
  <c r="E10" i="1"/>
  <c r="E9" i="1"/>
  <c r="Q1" i="3"/>
  <c r="D1" i="3"/>
  <c r="E1" i="3"/>
  <c r="F1" i="3"/>
  <c r="G1" i="3"/>
  <c r="H1" i="3"/>
  <c r="I1" i="3"/>
  <c r="J1" i="3"/>
  <c r="K1" i="3"/>
  <c r="L1" i="3"/>
  <c r="M1" i="3"/>
  <c r="N1" i="3"/>
  <c r="O1" i="3"/>
  <c r="P1" i="3"/>
  <c r="R1" i="3"/>
  <c r="S1" i="3"/>
  <c r="T1" i="3"/>
  <c r="U1" i="3"/>
  <c r="W1" i="3"/>
  <c r="X1" i="3"/>
  <c r="Y1" i="3"/>
  <c r="Z1" i="3"/>
  <c r="AA1" i="3"/>
  <c r="D2" i="3"/>
  <c r="E2" i="3"/>
  <c r="F2" i="3"/>
  <c r="G2" i="3"/>
  <c r="H2" i="3"/>
  <c r="I2" i="3"/>
  <c r="J2" i="3"/>
  <c r="K2" i="3"/>
  <c r="L2" i="3"/>
  <c r="M2" i="3"/>
  <c r="N2" i="3"/>
  <c r="O2" i="3"/>
  <c r="P2" i="3"/>
  <c r="Q2" i="3"/>
  <c r="R2" i="3"/>
  <c r="S2" i="3"/>
  <c r="T2" i="3"/>
  <c r="U2" i="3"/>
  <c r="W2" i="3"/>
  <c r="X2" i="3"/>
  <c r="Y2" i="3"/>
  <c r="Z2" i="3"/>
  <c r="AA2" i="3"/>
  <c r="D3" i="3"/>
  <c r="E3" i="3"/>
  <c r="F3" i="3"/>
  <c r="G3" i="3"/>
  <c r="H3" i="3"/>
  <c r="I3" i="3"/>
  <c r="J3" i="3"/>
  <c r="K3" i="3"/>
  <c r="L3" i="3"/>
  <c r="M3" i="3"/>
  <c r="N3" i="3"/>
  <c r="O3" i="3"/>
  <c r="P3" i="3"/>
  <c r="Q3" i="3"/>
  <c r="R3" i="3"/>
  <c r="S3" i="3"/>
  <c r="T3" i="3"/>
  <c r="U3" i="3"/>
  <c r="W3" i="3"/>
  <c r="X3" i="3"/>
  <c r="Y3" i="3"/>
  <c r="Z3" i="3"/>
  <c r="AA3" i="3"/>
  <c r="D5" i="3"/>
  <c r="E5" i="3"/>
  <c r="F5" i="3"/>
  <c r="G5" i="3"/>
  <c r="H5" i="3"/>
  <c r="I5" i="3"/>
  <c r="J5" i="3"/>
  <c r="K5" i="3"/>
  <c r="L5" i="3"/>
  <c r="M5" i="3"/>
  <c r="N5" i="3"/>
  <c r="O5" i="3"/>
  <c r="P5" i="3"/>
  <c r="Q5" i="3"/>
  <c r="R5" i="3"/>
  <c r="S5" i="3"/>
  <c r="T5" i="3"/>
  <c r="U5" i="3"/>
  <c r="W5" i="3"/>
  <c r="X5" i="3"/>
  <c r="Y5" i="3"/>
  <c r="Z5" i="3"/>
  <c r="AA5" i="3"/>
  <c r="D6" i="3"/>
  <c r="E6" i="3"/>
  <c r="F6" i="3"/>
  <c r="G6" i="3"/>
  <c r="H6" i="3"/>
  <c r="I6" i="3"/>
  <c r="J6" i="3"/>
  <c r="K6" i="3"/>
  <c r="L6" i="3"/>
  <c r="M6" i="3"/>
  <c r="N6" i="3"/>
  <c r="O6" i="3"/>
  <c r="P6" i="3"/>
  <c r="Q6" i="3"/>
  <c r="R6" i="3"/>
  <c r="S6" i="3"/>
  <c r="T6" i="3"/>
  <c r="U6" i="3"/>
  <c r="W6" i="3"/>
  <c r="X6" i="3"/>
  <c r="Y6" i="3"/>
  <c r="Z6" i="3"/>
  <c r="AA6" i="3"/>
  <c r="D8" i="3"/>
  <c r="E8" i="3"/>
  <c r="F8" i="3"/>
  <c r="G8" i="3"/>
  <c r="H8" i="3"/>
  <c r="I8" i="3"/>
  <c r="J8" i="3"/>
  <c r="K8" i="3"/>
  <c r="L8" i="3"/>
  <c r="M8" i="3"/>
  <c r="N8" i="3"/>
  <c r="O8" i="3"/>
  <c r="P8" i="3"/>
  <c r="Q8" i="3"/>
  <c r="R8" i="3"/>
  <c r="S8" i="3"/>
  <c r="T8" i="3"/>
  <c r="U8" i="3"/>
  <c r="W8" i="3"/>
  <c r="X8" i="3"/>
  <c r="Y8" i="3"/>
  <c r="Z8" i="3"/>
  <c r="AA8" i="3"/>
  <c r="D9" i="3"/>
  <c r="E9" i="3"/>
  <c r="F9" i="3"/>
  <c r="G9" i="3"/>
  <c r="H9" i="3"/>
  <c r="I9" i="3"/>
  <c r="J9" i="3"/>
  <c r="K9" i="3"/>
  <c r="L9" i="3"/>
  <c r="M9" i="3"/>
  <c r="N9" i="3"/>
  <c r="O9" i="3"/>
  <c r="P9" i="3"/>
  <c r="Q9" i="3"/>
  <c r="R9" i="3"/>
  <c r="S9" i="3"/>
  <c r="T9" i="3"/>
  <c r="U9" i="3"/>
  <c r="W9" i="3"/>
  <c r="X9" i="3"/>
  <c r="Y9" i="3"/>
  <c r="Z9" i="3"/>
  <c r="AA9" i="3"/>
  <c r="C9" i="3"/>
  <c r="C8" i="3"/>
  <c r="C6" i="3"/>
  <c r="C5" i="3"/>
  <c r="C3" i="3"/>
  <c r="C2" i="3"/>
  <c r="C1" i="3"/>
  <c r="B15" i="1"/>
  <c r="C9" i="1"/>
  <c r="C15" i="1" s="1"/>
  <c r="C10" i="1"/>
  <c r="C11" i="1"/>
  <c r="C12" i="1"/>
  <c r="B12" i="1"/>
  <c r="B11" i="1"/>
  <c r="B10" i="1"/>
  <c r="B9" i="1"/>
  <c r="F11" i="2"/>
  <c r="F12" i="2"/>
  <c r="E13" i="2"/>
  <c r="F13" i="2"/>
  <c r="F14" i="2"/>
  <c r="F15" i="2"/>
  <c r="F16" i="2"/>
  <c r="F17" i="2"/>
  <c r="F18" i="2"/>
  <c r="F19" i="2"/>
  <c r="F20" i="2"/>
  <c r="F21" i="2"/>
  <c r="F22" i="2"/>
  <c r="F23" i="2"/>
  <c r="E24" i="2"/>
  <c r="F24" i="2"/>
  <c r="E25" i="2"/>
  <c r="F25" i="2"/>
  <c r="F26" i="2"/>
  <c r="F27" i="2"/>
  <c r="F28" i="2"/>
  <c r="F29" i="2"/>
  <c r="F30" i="2"/>
  <c r="F31" i="2"/>
  <c r="F32" i="2"/>
  <c r="F33" i="2"/>
  <c r="F34" i="2"/>
  <c r="F35" i="2"/>
  <c r="F36" i="2"/>
  <c r="F37" i="2"/>
  <c r="F38" i="2"/>
  <c r="F39" i="2"/>
  <c r="F40" i="2"/>
  <c r="F41" i="2"/>
  <c r="F42" i="2"/>
  <c r="F43" i="2"/>
  <c r="F44" i="2"/>
  <c r="F45" i="2"/>
  <c r="F46" i="2"/>
  <c r="E47" i="2"/>
  <c r="F47" i="2"/>
  <c r="F48" i="2"/>
  <c r="F49" i="2"/>
  <c r="F50" i="2"/>
  <c r="F51" i="2"/>
  <c r="F52" i="2"/>
  <c r="F53" i="2"/>
  <c r="F54" i="2"/>
  <c r="F55" i="2"/>
  <c r="F56" i="2"/>
  <c r="F57" i="2"/>
  <c r="F58" i="2"/>
  <c r="F59" i="2"/>
  <c r="F60" i="2"/>
  <c r="E61" i="2"/>
  <c r="F61" i="2"/>
  <c r="F62" i="2"/>
  <c r="F63" i="2"/>
  <c r="F64" i="2"/>
  <c r="F65" i="2"/>
  <c r="F66" i="2"/>
  <c r="F67" i="2"/>
  <c r="F68" i="2"/>
  <c r="F69" i="2"/>
  <c r="F70" i="2"/>
  <c r="F71" i="2"/>
  <c r="E72" i="2"/>
  <c r="F72" i="2"/>
  <c r="F73" i="2"/>
  <c r="F74" i="2"/>
  <c r="F75" i="2"/>
  <c r="F76" i="2"/>
  <c r="F77" i="2"/>
  <c r="F78" i="2"/>
  <c r="F79" i="2"/>
  <c r="F80" i="2"/>
  <c r="F81" i="2"/>
  <c r="F82" i="2"/>
  <c r="F83" i="2"/>
  <c r="F84" i="2"/>
  <c r="E85" i="2"/>
  <c r="F85" i="2"/>
  <c r="F86" i="2"/>
  <c r="F87" i="2"/>
  <c r="F88" i="2"/>
  <c r="F89" i="2"/>
  <c r="F90" i="2"/>
  <c r="F91" i="2"/>
  <c r="F92" i="2"/>
  <c r="E93" i="2"/>
  <c r="F93" i="2"/>
  <c r="F94" i="2"/>
  <c r="E95" i="2"/>
  <c r="F95" i="2"/>
  <c r="F96" i="2"/>
  <c r="F97" i="2"/>
  <c r="F98" i="2"/>
  <c r="F99" i="2"/>
  <c r="F100" i="2"/>
  <c r="F101" i="2"/>
  <c r="F102" i="2"/>
  <c r="F103" i="2"/>
  <c r="E104" i="2"/>
  <c r="F104" i="2"/>
  <c r="E105" i="2"/>
  <c r="F105" i="2"/>
  <c r="F106" i="2"/>
  <c r="F107" i="2"/>
  <c r="F108" i="2"/>
  <c r="F109" i="2"/>
  <c r="F110" i="2"/>
  <c r="F111" i="2"/>
  <c r="F112" i="2"/>
  <c r="F113" i="2"/>
  <c r="F114" i="2"/>
  <c r="F115" i="2"/>
  <c r="F116" i="2"/>
  <c r="E117" i="2"/>
  <c r="F117" i="2"/>
  <c r="F118" i="2"/>
  <c r="F119" i="2"/>
  <c r="F120" i="2"/>
  <c r="F121" i="2"/>
  <c r="F122" i="2"/>
  <c r="F123" i="2"/>
  <c r="F124" i="2"/>
  <c r="F125" i="2"/>
  <c r="F126" i="2"/>
  <c r="E127" i="2"/>
  <c r="F127" i="2"/>
  <c r="E128" i="2"/>
  <c r="F128" i="2"/>
  <c r="E129" i="2"/>
  <c r="F129" i="2"/>
  <c r="F130" i="2"/>
  <c r="F131" i="2"/>
  <c r="F132" i="2"/>
  <c r="F133" i="2"/>
  <c r="F134" i="2"/>
  <c r="F135" i="2"/>
  <c r="F136" i="2"/>
  <c r="F137" i="2"/>
  <c r="F138" i="2"/>
  <c r="F139" i="2"/>
  <c r="F140" i="2"/>
  <c r="E141" i="2"/>
  <c r="F141" i="2"/>
  <c r="F142" i="2"/>
  <c r="F143" i="2"/>
  <c r="F144" i="2"/>
  <c r="F145" i="2"/>
  <c r="F146" i="2"/>
  <c r="F147" i="2"/>
  <c r="F148" i="2"/>
  <c r="F149" i="2"/>
  <c r="F150" i="2"/>
  <c r="E151" i="2"/>
  <c r="F151" i="2"/>
  <c r="E152" i="2"/>
  <c r="F152" i="2"/>
  <c r="F153" i="2"/>
  <c r="F154" i="2"/>
  <c r="F155" i="2"/>
  <c r="F156" i="2"/>
  <c r="F157" i="2"/>
  <c r="F158" i="2"/>
  <c r="F159" i="2"/>
  <c r="F160" i="2"/>
  <c r="E161" i="2"/>
  <c r="F161" i="2"/>
  <c r="F162" i="2"/>
  <c r="F163" i="2"/>
  <c r="F164" i="2"/>
  <c r="F165" i="2"/>
  <c r="F166" i="2"/>
  <c r="F167" i="2"/>
  <c r="F168" i="2"/>
  <c r="F169" i="2"/>
  <c r="F170" i="2"/>
  <c r="F171" i="2"/>
  <c r="E172" i="2"/>
  <c r="F172" i="2"/>
  <c r="F173" i="2"/>
  <c r="F174" i="2"/>
  <c r="F175" i="2"/>
  <c r="F176" i="2"/>
  <c r="F177" i="2"/>
  <c r="F178" i="2"/>
  <c r="F179" i="2"/>
  <c r="F180" i="2"/>
  <c r="F181" i="2"/>
  <c r="F182" i="2"/>
  <c r="F183" i="2"/>
  <c r="F184" i="2"/>
  <c r="E185" i="2"/>
  <c r="F185" i="2"/>
  <c r="F186" i="2"/>
  <c r="F187" i="2"/>
  <c r="F188" i="2"/>
  <c r="F189" i="2"/>
  <c r="F190" i="2"/>
  <c r="F191" i="2"/>
  <c r="F192" i="2"/>
  <c r="F193" i="2"/>
  <c r="F194" i="2"/>
  <c r="F195" i="2"/>
  <c r="E196" i="2"/>
  <c r="F196" i="2"/>
  <c r="E197" i="2"/>
  <c r="F197" i="2"/>
  <c r="F198" i="2"/>
  <c r="F199" i="2"/>
  <c r="F200" i="2"/>
  <c r="F201" i="2"/>
  <c r="F202" i="2"/>
  <c r="F203" i="2"/>
  <c r="F204" i="2"/>
  <c r="E205" i="2"/>
  <c r="F205" i="2"/>
  <c r="F206" i="2"/>
  <c r="E207" i="2"/>
  <c r="F207" i="2"/>
  <c r="F208" i="2"/>
  <c r="F209" i="2"/>
  <c r="F210" i="2"/>
  <c r="F211" i="2"/>
  <c r="F212" i="2"/>
  <c r="F213" i="2"/>
  <c r="F214" i="2"/>
  <c r="F215" i="2"/>
  <c r="E216" i="2"/>
  <c r="F216" i="2"/>
  <c r="E217" i="2"/>
  <c r="F217" i="2"/>
  <c r="F218" i="2"/>
  <c r="F219" i="2"/>
  <c r="F220" i="2"/>
  <c r="F221" i="2"/>
  <c r="F222" i="2"/>
  <c r="F223" i="2"/>
  <c r="F224" i="2"/>
  <c r="F225" i="2"/>
  <c r="F226" i="2"/>
  <c r="F227" i="2"/>
  <c r="E228" i="2"/>
  <c r="F228" i="2"/>
  <c r="E229" i="2"/>
  <c r="F229" i="2"/>
  <c r="F230" i="2"/>
  <c r="F231" i="2"/>
  <c r="F232" i="2"/>
  <c r="F233" i="2"/>
  <c r="F234" i="2"/>
  <c r="F235" i="2"/>
  <c r="F236" i="2"/>
  <c r="F237" i="2"/>
  <c r="F238" i="2"/>
  <c r="E239" i="2"/>
  <c r="F239" i="2"/>
  <c r="E240" i="2"/>
  <c r="F240" i="2"/>
  <c r="F241" i="2"/>
  <c r="F242" i="2"/>
  <c r="F243" i="2"/>
  <c r="F244" i="2"/>
  <c r="F245" i="2"/>
  <c r="F246" i="2"/>
  <c r="F247" i="2"/>
  <c r="E248" i="2"/>
  <c r="F248" i="2"/>
  <c r="E249" i="2"/>
  <c r="F249" i="2"/>
  <c r="F250" i="2"/>
  <c r="F251" i="2"/>
  <c r="F252" i="2"/>
  <c r="F253" i="2"/>
  <c r="F254" i="2"/>
  <c r="F255" i="2"/>
  <c r="F256" i="2"/>
  <c r="F257" i="2"/>
  <c r="F258" i="2"/>
  <c r="F259" i="2"/>
  <c r="E260" i="2"/>
  <c r="F260" i="2"/>
  <c r="E261" i="2"/>
  <c r="F261" i="2"/>
  <c r="F262" i="2"/>
  <c r="F263" i="2"/>
  <c r="F3" i="2"/>
  <c r="F4" i="2"/>
  <c r="F5" i="2"/>
  <c r="F6" i="2"/>
  <c r="F7" i="2"/>
  <c r="F8" i="2"/>
  <c r="F9" i="2"/>
  <c r="F10" i="2"/>
  <c r="F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3" i="2"/>
  <c r="B4" i="2"/>
  <c r="B5" i="2"/>
  <c r="B6" i="2"/>
  <c r="B7" i="2"/>
  <c r="B8" i="2"/>
  <c r="B9" i="2"/>
  <c r="B10" i="2"/>
  <c r="B2" i="2"/>
  <c r="G151" i="2" l="1"/>
  <c r="D238" i="2"/>
  <c r="D206" i="2"/>
  <c r="D174" i="2"/>
  <c r="D158" i="2"/>
  <c r="D110" i="2"/>
  <c r="D30" i="2"/>
  <c r="D14" i="2"/>
  <c r="D254" i="2"/>
  <c r="D222" i="2"/>
  <c r="D190" i="2"/>
  <c r="D142" i="2"/>
  <c r="D126" i="2"/>
  <c r="D94" i="2"/>
  <c r="D78" i="2"/>
  <c r="D62" i="2"/>
  <c r="D46" i="2"/>
  <c r="D6" i="2"/>
  <c r="D93" i="2"/>
  <c r="D109" i="2"/>
  <c r="D221" i="2"/>
  <c r="D61" i="2"/>
  <c r="D253" i="2"/>
  <c r="D173" i="2"/>
  <c r="D77" i="2"/>
  <c r="D157" i="2"/>
  <c r="D29" i="2"/>
  <c r="D237" i="2"/>
  <c r="D45" i="2"/>
  <c r="D205" i="2"/>
  <c r="D189" i="2"/>
  <c r="D141" i="2"/>
  <c r="D125" i="2"/>
  <c r="D13" i="2"/>
  <c r="D227" i="2"/>
  <c r="D259" i="2"/>
  <c r="D67" i="2"/>
  <c r="D243" i="2"/>
  <c r="D211" i="2"/>
  <c r="D195" i="2"/>
  <c r="D179" i="2"/>
  <c r="D163" i="2"/>
  <c r="D147" i="2"/>
  <c r="D131" i="2"/>
  <c r="D115" i="2"/>
  <c r="D99" i="2"/>
  <c r="D83" i="2"/>
  <c r="D35" i="2"/>
  <c r="D51" i="2"/>
  <c r="D19" i="2"/>
  <c r="D9" i="2"/>
  <c r="D8" i="2"/>
  <c r="D7" i="2"/>
  <c r="G185" i="2"/>
  <c r="G105" i="2"/>
  <c r="G217" i="2"/>
  <c r="G161" i="2"/>
  <c r="D236" i="2"/>
  <c r="D204" i="2"/>
  <c r="D188" i="2"/>
  <c r="D156" i="2"/>
  <c r="D140" i="2"/>
  <c r="D124" i="2"/>
  <c r="D108" i="2"/>
  <c r="D92" i="2"/>
  <c r="D76" i="2"/>
  <c r="D60" i="2"/>
  <c r="D44" i="2"/>
  <c r="D28" i="2"/>
  <c r="D12" i="2"/>
  <c r="D251" i="2"/>
  <c r="D235" i="2"/>
  <c r="D219" i="2"/>
  <c r="D203" i="2"/>
  <c r="D187" i="2"/>
  <c r="D171" i="2"/>
  <c r="D155" i="2"/>
  <c r="D139" i="2"/>
  <c r="D123" i="2"/>
  <c r="D107" i="2"/>
  <c r="D91" i="2"/>
  <c r="D75" i="2"/>
  <c r="D59" i="2"/>
  <c r="D43" i="2"/>
  <c r="D27" i="2"/>
  <c r="D11" i="2"/>
  <c r="D4" i="2"/>
  <c r="D252" i="2"/>
  <c r="D220" i="2"/>
  <c r="D172" i="2"/>
  <c r="D258" i="2"/>
  <c r="D242" i="2"/>
  <c r="D226" i="2"/>
  <c r="D210" i="2"/>
  <c r="D194" i="2"/>
  <c r="D178" i="2"/>
  <c r="D162" i="2"/>
  <c r="D146" i="2"/>
  <c r="D130" i="2"/>
  <c r="D114" i="2"/>
  <c r="D98" i="2"/>
  <c r="D82" i="2"/>
  <c r="D66" i="2"/>
  <c r="D50" i="2"/>
  <c r="D34" i="2"/>
  <c r="D18" i="2"/>
  <c r="D257" i="2"/>
  <c r="D241" i="2"/>
  <c r="D225" i="2"/>
  <c r="D209" i="2"/>
  <c r="D193" i="2"/>
  <c r="D177" i="2"/>
  <c r="D161" i="2"/>
  <c r="D145" i="2"/>
  <c r="D129" i="2"/>
  <c r="D113" i="2"/>
  <c r="D97" i="2"/>
  <c r="D81" i="2"/>
  <c r="D65" i="2"/>
  <c r="D49" i="2"/>
  <c r="D33" i="2"/>
  <c r="D17" i="2"/>
  <c r="D2" i="2"/>
  <c r="D256" i="2"/>
  <c r="D240" i="2"/>
  <c r="D224" i="2"/>
  <c r="D208" i="2"/>
  <c r="D192" i="2"/>
  <c r="D176" i="2"/>
  <c r="D160" i="2"/>
  <c r="D144" i="2"/>
  <c r="D128" i="2"/>
  <c r="D112" i="2"/>
  <c r="D96" i="2"/>
  <c r="D80" i="2"/>
  <c r="D64" i="2"/>
  <c r="D48" i="2"/>
  <c r="D32" i="2"/>
  <c r="D16" i="2"/>
  <c r="D10" i="2"/>
  <c r="D255" i="2"/>
  <c r="D239" i="2"/>
  <c r="D223" i="2"/>
  <c r="D207" i="2"/>
  <c r="D191" i="2"/>
  <c r="D175" i="2"/>
  <c r="D159" i="2"/>
  <c r="D143" i="2"/>
  <c r="D127" i="2"/>
  <c r="D111" i="2"/>
  <c r="D95" i="2"/>
  <c r="D79" i="2"/>
  <c r="D63" i="2"/>
  <c r="D47" i="2"/>
  <c r="D31" i="2"/>
  <c r="D15" i="2"/>
  <c r="G261" i="2"/>
  <c r="G207" i="2"/>
  <c r="G95" i="2"/>
  <c r="G205" i="2"/>
  <c r="G141" i="2"/>
  <c r="G197" i="2"/>
  <c r="G85" i="2"/>
  <c r="G25" i="2"/>
  <c r="G249" i="2"/>
  <c r="G47" i="2"/>
  <c r="G229" i="2"/>
  <c r="G61" i="2"/>
  <c r="G129" i="2"/>
  <c r="G240" i="2"/>
  <c r="G152" i="2"/>
  <c r="G72" i="2"/>
  <c r="G228" i="2"/>
  <c r="G196" i="2"/>
  <c r="G13" i="2"/>
  <c r="G260" i="2"/>
  <c r="G248" i="2"/>
  <c r="E14" i="2"/>
  <c r="G14" i="2" s="1"/>
  <c r="E22" i="2"/>
  <c r="G22" i="2" s="1"/>
  <c r="E30" i="2"/>
  <c r="G30" i="2" s="1"/>
  <c r="E38" i="2"/>
  <c r="G38" i="2" s="1"/>
  <c r="E46" i="2"/>
  <c r="G46" i="2" s="1"/>
  <c r="E54" i="2"/>
  <c r="G54" i="2" s="1"/>
  <c r="E62" i="2"/>
  <c r="G62" i="2" s="1"/>
  <c r="E70" i="2"/>
  <c r="G70" i="2" s="1"/>
  <c r="E78" i="2"/>
  <c r="G78" i="2" s="1"/>
  <c r="E86" i="2"/>
  <c r="G86" i="2" s="1"/>
  <c r="E94" i="2"/>
  <c r="G94" i="2" s="1"/>
  <c r="E102" i="2"/>
  <c r="G102" i="2" s="1"/>
  <c r="E110" i="2"/>
  <c r="G110" i="2" s="1"/>
  <c r="E118" i="2"/>
  <c r="G118" i="2" s="1"/>
  <c r="E126" i="2"/>
  <c r="G126" i="2" s="1"/>
  <c r="E134" i="2"/>
  <c r="G134" i="2" s="1"/>
  <c r="E142" i="2"/>
  <c r="G142" i="2" s="1"/>
  <c r="E150" i="2"/>
  <c r="G150" i="2" s="1"/>
  <c r="E158" i="2"/>
  <c r="G158" i="2" s="1"/>
  <c r="E166" i="2"/>
  <c r="G166" i="2" s="1"/>
  <c r="E174" i="2"/>
  <c r="G174" i="2" s="1"/>
  <c r="E182" i="2"/>
  <c r="G182" i="2" s="1"/>
  <c r="E190" i="2"/>
  <c r="G190" i="2" s="1"/>
  <c r="E198" i="2"/>
  <c r="G198" i="2" s="1"/>
  <c r="E206" i="2"/>
  <c r="G206" i="2" s="1"/>
  <c r="E214" i="2"/>
  <c r="G214" i="2" s="1"/>
  <c r="E222" i="2"/>
  <c r="G222" i="2" s="1"/>
  <c r="E230" i="2"/>
  <c r="G230" i="2" s="1"/>
  <c r="E238" i="2"/>
  <c r="G238" i="2" s="1"/>
  <c r="E246" i="2"/>
  <c r="G246" i="2" s="1"/>
  <c r="E254" i="2"/>
  <c r="G254" i="2" s="1"/>
  <c r="E262" i="2"/>
  <c r="G262" i="2" s="1"/>
  <c r="E6" i="2"/>
  <c r="G6" i="2" s="1"/>
  <c r="E9" i="2"/>
  <c r="G9" i="2" s="1"/>
  <c r="E12" i="2"/>
  <c r="G12" i="2" s="1"/>
  <c r="E28" i="2"/>
  <c r="G28" i="2" s="1"/>
  <c r="E44" i="2"/>
  <c r="G44" i="2" s="1"/>
  <c r="E60" i="2"/>
  <c r="G60" i="2" s="1"/>
  <c r="E76" i="2"/>
  <c r="G76" i="2" s="1"/>
  <c r="E92" i="2"/>
  <c r="G92" i="2" s="1"/>
  <c r="E108" i="2"/>
  <c r="G108" i="2" s="1"/>
  <c r="E116" i="2"/>
  <c r="G116" i="2" s="1"/>
  <c r="E124" i="2"/>
  <c r="G124" i="2" s="1"/>
  <c r="E132" i="2"/>
  <c r="G132" i="2" s="1"/>
  <c r="E140" i="2"/>
  <c r="G140" i="2" s="1"/>
  <c r="E148" i="2"/>
  <c r="G148" i="2" s="1"/>
  <c r="E18" i="2"/>
  <c r="G18" i="2" s="1"/>
  <c r="E26" i="2"/>
  <c r="G26" i="2" s="1"/>
  <c r="E34" i="2"/>
  <c r="G34" i="2" s="1"/>
  <c r="E42" i="2"/>
  <c r="G42" i="2" s="1"/>
  <c r="E50" i="2"/>
  <c r="G50" i="2" s="1"/>
  <c r="E58" i="2"/>
  <c r="G58" i="2" s="1"/>
  <c r="E66" i="2"/>
  <c r="G66" i="2" s="1"/>
  <c r="E74" i="2"/>
  <c r="G74" i="2" s="1"/>
  <c r="E82" i="2"/>
  <c r="G82" i="2" s="1"/>
  <c r="E90" i="2"/>
  <c r="G90" i="2" s="1"/>
  <c r="E98" i="2"/>
  <c r="G98" i="2" s="1"/>
  <c r="E106" i="2"/>
  <c r="G106" i="2" s="1"/>
  <c r="E114" i="2"/>
  <c r="G114" i="2" s="1"/>
  <c r="E122" i="2"/>
  <c r="G122" i="2" s="1"/>
  <c r="E130" i="2"/>
  <c r="G130" i="2" s="1"/>
  <c r="E138" i="2"/>
  <c r="G138" i="2" s="1"/>
  <c r="E146" i="2"/>
  <c r="G146" i="2" s="1"/>
  <c r="E154" i="2"/>
  <c r="G154" i="2" s="1"/>
  <c r="E162" i="2"/>
  <c r="G162" i="2" s="1"/>
  <c r="E170" i="2"/>
  <c r="G170" i="2" s="1"/>
  <c r="E178" i="2"/>
  <c r="G178" i="2" s="1"/>
  <c r="E186" i="2"/>
  <c r="G186" i="2" s="1"/>
  <c r="E194" i="2"/>
  <c r="G194" i="2" s="1"/>
  <c r="E202" i="2"/>
  <c r="G202" i="2" s="1"/>
  <c r="E210" i="2"/>
  <c r="G210" i="2" s="1"/>
  <c r="E218" i="2"/>
  <c r="G218" i="2" s="1"/>
  <c r="E226" i="2"/>
  <c r="G226" i="2" s="1"/>
  <c r="E234" i="2"/>
  <c r="G234" i="2" s="1"/>
  <c r="E242" i="2"/>
  <c r="G242" i="2" s="1"/>
  <c r="E250" i="2"/>
  <c r="G250" i="2" s="1"/>
  <c r="E258" i="2"/>
  <c r="G258" i="2" s="1"/>
  <c r="E7" i="2"/>
  <c r="G7" i="2" s="1"/>
  <c r="E8" i="2"/>
  <c r="G8" i="2" s="1"/>
  <c r="E11" i="2"/>
  <c r="G11" i="2" s="1"/>
  <c r="E19" i="2"/>
  <c r="G19" i="2" s="1"/>
  <c r="E27" i="2"/>
  <c r="G27" i="2" s="1"/>
  <c r="E35" i="2"/>
  <c r="G35" i="2" s="1"/>
  <c r="E43" i="2"/>
  <c r="G43" i="2" s="1"/>
  <c r="E51" i="2"/>
  <c r="G51" i="2" s="1"/>
  <c r="E59" i="2"/>
  <c r="G59" i="2" s="1"/>
  <c r="E67" i="2"/>
  <c r="G67" i="2" s="1"/>
  <c r="E75" i="2"/>
  <c r="G75" i="2" s="1"/>
  <c r="E83" i="2"/>
  <c r="G83" i="2" s="1"/>
  <c r="E91" i="2"/>
  <c r="G91" i="2" s="1"/>
  <c r="E99" i="2"/>
  <c r="G99" i="2" s="1"/>
  <c r="E107" i="2"/>
  <c r="G107" i="2" s="1"/>
  <c r="E115" i="2"/>
  <c r="G115" i="2" s="1"/>
  <c r="E123" i="2"/>
  <c r="G123" i="2" s="1"/>
  <c r="E131" i="2"/>
  <c r="G131" i="2" s="1"/>
  <c r="E139" i="2"/>
  <c r="G139" i="2" s="1"/>
  <c r="E147" i="2"/>
  <c r="G147" i="2" s="1"/>
  <c r="E155" i="2"/>
  <c r="G155" i="2" s="1"/>
  <c r="E163" i="2"/>
  <c r="G163" i="2" s="1"/>
  <c r="E171" i="2"/>
  <c r="G171" i="2" s="1"/>
  <c r="E179" i="2"/>
  <c r="G179" i="2" s="1"/>
  <c r="E187" i="2"/>
  <c r="G187" i="2" s="1"/>
  <c r="E195" i="2"/>
  <c r="G195" i="2" s="1"/>
  <c r="E203" i="2"/>
  <c r="G203" i="2" s="1"/>
  <c r="E211" i="2"/>
  <c r="G211" i="2" s="1"/>
  <c r="E219" i="2"/>
  <c r="G219" i="2" s="1"/>
  <c r="E227" i="2"/>
  <c r="G227" i="2" s="1"/>
  <c r="E235" i="2"/>
  <c r="G235" i="2" s="1"/>
  <c r="E243" i="2"/>
  <c r="G243" i="2" s="1"/>
  <c r="E251" i="2"/>
  <c r="G251" i="2" s="1"/>
  <c r="E259" i="2"/>
  <c r="G259" i="2" s="1"/>
  <c r="E10" i="2"/>
  <c r="G10" i="2" s="1"/>
  <c r="E20" i="2"/>
  <c r="G20" i="2" s="1"/>
  <c r="E36" i="2"/>
  <c r="G36" i="2" s="1"/>
  <c r="E52" i="2"/>
  <c r="G52" i="2" s="1"/>
  <c r="E68" i="2"/>
  <c r="G68" i="2" s="1"/>
  <c r="E84" i="2"/>
  <c r="G84" i="2" s="1"/>
  <c r="E37" i="2"/>
  <c r="G37" i="2" s="1"/>
  <c r="E69" i="2"/>
  <c r="G69" i="2" s="1"/>
  <c r="E111" i="2"/>
  <c r="G111" i="2" s="1"/>
  <c r="E121" i="2"/>
  <c r="G121" i="2" s="1"/>
  <c r="E143" i="2"/>
  <c r="G143" i="2" s="1"/>
  <c r="E153" i="2"/>
  <c r="G153" i="2" s="1"/>
  <c r="E173" i="2"/>
  <c r="G173" i="2" s="1"/>
  <c r="E183" i="2"/>
  <c r="G183" i="2" s="1"/>
  <c r="E232" i="2"/>
  <c r="G232" i="2" s="1"/>
  <c r="E252" i="2"/>
  <c r="G252" i="2" s="1"/>
  <c r="E16" i="2"/>
  <c r="G16" i="2" s="1"/>
  <c r="E48" i="2"/>
  <c r="G48" i="2" s="1"/>
  <c r="E80" i="2"/>
  <c r="G80" i="2" s="1"/>
  <c r="E101" i="2"/>
  <c r="G101" i="2" s="1"/>
  <c r="E133" i="2"/>
  <c r="G133" i="2" s="1"/>
  <c r="E164" i="2"/>
  <c r="G164" i="2" s="1"/>
  <c r="E193" i="2"/>
  <c r="G193" i="2" s="1"/>
  <c r="E213" i="2"/>
  <c r="G213" i="2" s="1"/>
  <c r="E223" i="2"/>
  <c r="G223" i="2" s="1"/>
  <c r="E112" i="2"/>
  <c r="G112" i="2" s="1"/>
  <c r="E144" i="2"/>
  <c r="G144" i="2" s="1"/>
  <c r="E184" i="2"/>
  <c r="G184" i="2" s="1"/>
  <c r="E204" i="2"/>
  <c r="G204" i="2" s="1"/>
  <c r="E233" i="2"/>
  <c r="G233" i="2" s="1"/>
  <c r="E253" i="2"/>
  <c r="G253" i="2" s="1"/>
  <c r="E263" i="2"/>
  <c r="G263" i="2" s="1"/>
  <c r="E17" i="2"/>
  <c r="G17" i="2" s="1"/>
  <c r="E39" i="2"/>
  <c r="G39" i="2" s="1"/>
  <c r="E49" i="2"/>
  <c r="G49" i="2" s="1"/>
  <c r="E71" i="2"/>
  <c r="G71" i="2" s="1"/>
  <c r="E81" i="2"/>
  <c r="G81" i="2" s="1"/>
  <c r="E165" i="2"/>
  <c r="G165" i="2" s="1"/>
  <c r="E175" i="2"/>
  <c r="G175" i="2" s="1"/>
  <c r="E224" i="2"/>
  <c r="G224" i="2" s="1"/>
  <c r="E244" i="2"/>
  <c r="G244" i="2" s="1"/>
  <c r="E2" i="2"/>
  <c r="G2" i="2" s="1"/>
  <c r="E237" i="2"/>
  <c r="G237" i="2" s="1"/>
  <c r="E215" i="2"/>
  <c r="G215" i="2" s="1"/>
  <c r="E160" i="2"/>
  <c r="G160" i="2" s="1"/>
  <c r="E247" i="2"/>
  <c r="G247" i="2" s="1"/>
  <c r="E225" i="2"/>
  <c r="G225" i="2" s="1"/>
  <c r="E149" i="2"/>
  <c r="G149" i="2" s="1"/>
  <c r="E257" i="2"/>
  <c r="G257" i="2" s="1"/>
  <c r="E236" i="2"/>
  <c r="G236" i="2" s="1"/>
  <c r="E192" i="2"/>
  <c r="G192" i="2" s="1"/>
  <c r="E136" i="2"/>
  <c r="G136" i="2" s="1"/>
  <c r="E79" i="2"/>
  <c r="G79" i="2" s="1"/>
  <c r="E169" i="2"/>
  <c r="G169" i="2" s="1"/>
  <c r="E21" i="2"/>
  <c r="G21" i="2" s="1"/>
  <c r="E256" i="2"/>
  <c r="G256" i="2" s="1"/>
  <c r="E89" i="2"/>
  <c r="G89" i="2" s="1"/>
  <c r="G239" i="2"/>
  <c r="G128" i="2"/>
  <c r="G117" i="2"/>
  <c r="G216" i="2"/>
  <c r="G104" i="2"/>
  <c r="G24" i="2"/>
  <c r="G172" i="2"/>
  <c r="G127" i="2"/>
  <c r="G93" i="2"/>
  <c r="E137" i="2"/>
  <c r="G137" i="2" s="1"/>
  <c r="E103" i="2"/>
  <c r="G103" i="2" s="1"/>
  <c r="E57" i="2"/>
  <c r="G57" i="2" s="1"/>
  <c r="E33" i="2"/>
  <c r="G33" i="2" s="1"/>
  <c r="E23" i="2"/>
  <c r="G23" i="2" s="1"/>
  <c r="E45" i="2"/>
  <c r="G45" i="2" s="1"/>
  <c r="E181" i="2"/>
  <c r="G181" i="2" s="1"/>
  <c r="E159" i="2"/>
  <c r="G159" i="2" s="1"/>
  <c r="E125" i="2"/>
  <c r="G125" i="2" s="1"/>
  <c r="E113" i="2"/>
  <c r="G113" i="2" s="1"/>
  <c r="E56" i="2"/>
  <c r="G56" i="2" s="1"/>
  <c r="E32" i="2"/>
  <c r="G32" i="2" s="1"/>
  <c r="E245" i="2"/>
  <c r="G245" i="2" s="1"/>
  <c r="E212" i="2"/>
  <c r="G212" i="2" s="1"/>
  <c r="E201" i="2"/>
  <c r="G201" i="2" s="1"/>
  <c r="E191" i="2"/>
  <c r="G191" i="2" s="1"/>
  <c r="E180" i="2"/>
  <c r="G180" i="2" s="1"/>
  <c r="E135" i="2"/>
  <c r="G135" i="2" s="1"/>
  <c r="E100" i="2"/>
  <c r="G100" i="2" s="1"/>
  <c r="E65" i="2"/>
  <c r="G65" i="2" s="1"/>
  <c r="E55" i="2"/>
  <c r="G55" i="2" s="1"/>
  <c r="E31" i="2"/>
  <c r="G31" i="2" s="1"/>
  <c r="E168" i="2"/>
  <c r="G168" i="2" s="1"/>
  <c r="E157" i="2"/>
  <c r="G157" i="2" s="1"/>
  <c r="E77" i="2"/>
  <c r="G77" i="2" s="1"/>
  <c r="E255" i="2"/>
  <c r="G255" i="2" s="1"/>
  <c r="E221" i="2"/>
  <c r="G221" i="2" s="1"/>
  <c r="E200" i="2"/>
  <c r="G200" i="2" s="1"/>
  <c r="E145" i="2"/>
  <c r="G145" i="2" s="1"/>
  <c r="E88" i="2"/>
  <c r="G88" i="2" s="1"/>
  <c r="E64" i="2"/>
  <c r="G64" i="2" s="1"/>
  <c r="E41" i="2"/>
  <c r="G41" i="2" s="1"/>
  <c r="E5" i="2"/>
  <c r="G5" i="2" s="1"/>
  <c r="E189" i="2"/>
  <c r="G189" i="2" s="1"/>
  <c r="E167" i="2"/>
  <c r="G167" i="2" s="1"/>
  <c r="E156" i="2"/>
  <c r="G156" i="2" s="1"/>
  <c r="E109" i="2"/>
  <c r="G109" i="2" s="1"/>
  <c r="E53" i="2"/>
  <c r="G53" i="2" s="1"/>
  <c r="E29" i="2"/>
  <c r="G29" i="2" s="1"/>
  <c r="E4" i="2"/>
  <c r="G4" i="2" s="1"/>
  <c r="E231" i="2"/>
  <c r="G231" i="2" s="1"/>
  <c r="E220" i="2"/>
  <c r="G220" i="2" s="1"/>
  <c r="E209" i="2"/>
  <c r="G209" i="2" s="1"/>
  <c r="E199" i="2"/>
  <c r="G199" i="2" s="1"/>
  <c r="E177" i="2"/>
  <c r="G177" i="2" s="1"/>
  <c r="E120" i="2"/>
  <c r="G120" i="2" s="1"/>
  <c r="E97" i="2"/>
  <c r="G97" i="2" s="1"/>
  <c r="E87" i="2"/>
  <c r="G87" i="2" s="1"/>
  <c r="E63" i="2"/>
  <c r="G63" i="2" s="1"/>
  <c r="E40" i="2"/>
  <c r="G40" i="2" s="1"/>
  <c r="E3" i="2"/>
  <c r="G3" i="2" s="1"/>
  <c r="E241" i="2"/>
  <c r="G241" i="2" s="1"/>
  <c r="E188" i="2"/>
  <c r="G188" i="2" s="1"/>
  <c r="E208" i="2"/>
  <c r="G208" i="2" s="1"/>
  <c r="E176" i="2"/>
  <c r="G176" i="2" s="1"/>
  <c r="E119" i="2"/>
  <c r="G119" i="2" s="1"/>
  <c r="E96" i="2"/>
  <c r="G96" i="2" s="1"/>
  <c r="E73" i="2"/>
  <c r="G73" i="2" s="1"/>
  <c r="E15" i="2"/>
  <c r="G15" i="2" s="1"/>
  <c r="D261" i="2"/>
  <c r="D245" i="2"/>
  <c r="D229" i="2"/>
  <c r="D213" i="2"/>
  <c r="D197" i="2"/>
  <c r="D181" i="2"/>
  <c r="D165" i="2"/>
  <c r="D149" i="2"/>
  <c r="D133" i="2"/>
  <c r="D117" i="2"/>
  <c r="D101" i="2"/>
  <c r="D85" i="2"/>
  <c r="D69" i="2"/>
  <c r="D53" i="2"/>
  <c r="D37" i="2"/>
  <c r="D21" i="2"/>
  <c r="D260" i="2"/>
  <c r="D244" i="2"/>
  <c r="D228" i="2"/>
  <c r="D212" i="2"/>
  <c r="D196" i="2"/>
  <c r="D180" i="2"/>
  <c r="D164" i="2"/>
  <c r="D148" i="2"/>
  <c r="D132" i="2"/>
  <c r="D116" i="2"/>
  <c r="D100" i="2"/>
  <c r="D84" i="2"/>
  <c r="D68" i="2"/>
  <c r="D52" i="2"/>
  <c r="D36" i="2"/>
  <c r="D20" i="2"/>
  <c r="D5" i="2"/>
  <c r="D234" i="2"/>
  <c r="D202" i="2"/>
  <c r="D170" i="2"/>
  <c r="D138" i="2"/>
  <c r="D106" i="2"/>
  <c r="D74" i="2"/>
  <c r="D42" i="2"/>
  <c r="D249" i="2"/>
  <c r="D217" i="2"/>
  <c r="D185" i="2"/>
  <c r="D153" i="2"/>
  <c r="D121" i="2"/>
  <c r="D89" i="2"/>
  <c r="D57" i="2"/>
  <c r="D25" i="2"/>
  <c r="D3" i="2"/>
  <c r="D248" i="2"/>
  <c r="D232" i="2"/>
  <c r="D216" i="2"/>
  <c r="D200" i="2"/>
  <c r="D184" i="2"/>
  <c r="D168" i="2"/>
  <c r="D152" i="2"/>
  <c r="D136" i="2"/>
  <c r="D120" i="2"/>
  <c r="D104" i="2"/>
  <c r="D88" i="2"/>
  <c r="D72" i="2"/>
  <c r="D56" i="2"/>
  <c r="D40" i="2"/>
  <c r="D24" i="2"/>
  <c r="D263" i="2"/>
  <c r="D247" i="2"/>
  <c r="D231" i="2"/>
  <c r="D215" i="2"/>
  <c r="D199" i="2"/>
  <c r="D183" i="2"/>
  <c r="D167" i="2"/>
  <c r="D151" i="2"/>
  <c r="D135" i="2"/>
  <c r="D119" i="2"/>
  <c r="D103" i="2"/>
  <c r="D87" i="2"/>
  <c r="D71" i="2"/>
  <c r="D55" i="2"/>
  <c r="D39" i="2"/>
  <c r="D23" i="2"/>
  <c r="D250" i="2"/>
  <c r="D218" i="2"/>
  <c r="D186" i="2"/>
  <c r="D154" i="2"/>
  <c r="D122" i="2"/>
  <c r="D90" i="2"/>
  <c r="D58" i="2"/>
  <c r="D26" i="2"/>
  <c r="D233" i="2"/>
  <c r="D201" i="2"/>
  <c r="D169" i="2"/>
  <c r="D137" i="2"/>
  <c r="D105" i="2"/>
  <c r="D73" i="2"/>
  <c r="D41" i="2"/>
  <c r="D262" i="2"/>
  <c r="D246" i="2"/>
  <c r="D230" i="2"/>
  <c r="D214" i="2"/>
  <c r="D198" i="2"/>
  <c r="D182" i="2"/>
  <c r="D166" i="2"/>
  <c r="D150" i="2"/>
  <c r="D134" i="2"/>
  <c r="D118" i="2"/>
  <c r="D102" i="2"/>
  <c r="D86" i="2"/>
  <c r="D70" i="2"/>
  <c r="D54" i="2"/>
  <c r="D38" i="2"/>
  <c r="D22" i="2"/>
</calcChain>
</file>

<file path=xl/sharedStrings.xml><?xml version="1.0" encoding="utf-8"?>
<sst xmlns="http://schemas.openxmlformats.org/spreadsheetml/2006/main" count="31083" uniqueCount="2044">
  <si>
    <t>Input</t>
  </si>
  <si>
    <t>Planned Arrival Rate</t>
  </si>
  <si>
    <t>Unplanned Arrival Rate</t>
  </si>
  <si>
    <t>Cancellation rate</t>
  </si>
  <si>
    <t>Service Rate</t>
  </si>
  <si>
    <t>Time</t>
  </si>
  <si>
    <t>PBIs/Day</t>
  </si>
  <si>
    <t>PBIs</t>
  </si>
  <si>
    <t>Units</t>
  </si>
  <si>
    <t>Metric</t>
  </si>
  <si>
    <t>Stability</t>
  </si>
  <si>
    <t>Curent Value</t>
  </si>
  <si>
    <t>Quality</t>
  </si>
  <si>
    <t>Control</t>
  </si>
  <si>
    <t>Mean</t>
  </si>
  <si>
    <t>Max</t>
  </si>
  <si>
    <t>Min</t>
  </si>
  <si>
    <t>Median</t>
  </si>
  <si>
    <t>Current Value</t>
  </si>
  <si>
    <t>System Size (Backlog &amp; Board)</t>
  </si>
  <si>
    <t>Target Value</t>
  </si>
  <si>
    <t>Time to System Size Zero</t>
  </si>
  <si>
    <t>Current: Arrivals</t>
  </si>
  <si>
    <t>Current: Services</t>
  </si>
  <si>
    <t>Current: Backlog</t>
  </si>
  <si>
    <t>Target: Arrivals</t>
  </si>
  <si>
    <t>Target: Services</t>
  </si>
  <si>
    <t>Target: Backlog</t>
  </si>
  <si>
    <t>Days</t>
  </si>
  <si>
    <t>Inventory Days</t>
  </si>
  <si>
    <t>days</t>
  </si>
  <si>
    <t>System</t>
  </si>
  <si>
    <t>Duration Analysed (days)</t>
  </si>
  <si>
    <t>Start Date &amp; Time (date)</t>
  </si>
  <si>
    <t>End Date &amp; Time (date)</t>
  </si>
  <si>
    <t>Total PBIs (PBIs)</t>
  </si>
  <si>
    <t>Filtered PBIs (PBIs)</t>
  </si>
  <si>
    <t>Planned Arrivals (PBIs)</t>
  </si>
  <si>
    <t>Unplanned Arrivals (PBIs)</t>
  </si>
  <si>
    <t>Cancelled Arrivals (PBIs)</t>
  </si>
  <si>
    <t>Net Arrivals (PBIs)</t>
  </si>
  <si>
    <t>Services (PBIs)</t>
  </si>
  <si>
    <t>Measured System Size (PBIs)</t>
  </si>
  <si>
    <t>Planned Arrival Rate - alpha (PBIs/day)</t>
  </si>
  <si>
    <t>Unplanned Arrival Rate - epsilon (PBIs/day)</t>
  </si>
  <si>
    <t>Cancelled Rate - gamma (PBIs/day)</t>
  </si>
  <si>
    <t>Service Rate - mu (PBIs/day)</t>
  </si>
  <si>
    <t>Psi</t>
  </si>
  <si>
    <t>Nu</t>
  </si>
  <si>
    <t>Zeta</t>
  </si>
  <si>
    <t>Strategy</t>
  </si>
  <si>
    <t>alpha R^2</t>
  </si>
  <si>
    <t>epsilon R^2</t>
  </si>
  <si>
    <t>gamma R^2</t>
  </si>
  <si>
    <t>mu R^2</t>
  </si>
  <si>
    <t>Date/Time of Analysis</t>
  </si>
  <si>
    <t>Notes</t>
  </si>
  <si>
    <t>AA</t>
  </si>
  <si>
    <t>Scale-up</t>
  </si>
  <si>
    <t>AAH</t>
  </si>
  <si>
    <t>AAPRFE</t>
  </si>
  <si>
    <t>ACA</t>
  </si>
  <si>
    <t>ACM</t>
  </si>
  <si>
    <t>AEROGEAR</t>
  </si>
  <si>
    <t>Catch-up</t>
  </si>
  <si>
    <t>AESH</t>
  </si>
  <si>
    <t>AF</t>
  </si>
  <si>
    <t>AG</t>
  </si>
  <si>
    <t>AGENT</t>
  </si>
  <si>
    <t>AMQDOC</t>
  </si>
  <si>
    <t>ANA</t>
  </si>
  <si>
    <t>API</t>
  </si>
  <si>
    <t>APIMAN</t>
  </si>
  <si>
    <t>APPAI</t>
  </si>
  <si>
    <t>APPSVC</t>
  </si>
  <si>
    <t>ARQ</t>
  </si>
  <si>
    <t>AUTH</t>
  </si>
  <si>
    <t>BUILD</t>
  </si>
  <si>
    <t>BXMSDOC</t>
  </si>
  <si>
    <t>BYTEMAN</t>
  </si>
  <si>
    <t>CCO</t>
  </si>
  <si>
    <t>CDI</t>
  </si>
  <si>
    <t>Start-up</t>
  </si>
  <si>
    <t>CDITCK</t>
  </si>
  <si>
    <t>CEQ</t>
  </si>
  <si>
    <t>CFE</t>
  </si>
  <si>
    <t>CGW</t>
  </si>
  <si>
    <t>CHE</t>
  </si>
  <si>
    <t>CLAIRDEV</t>
  </si>
  <si>
    <t>CLID</t>
  </si>
  <si>
    <t>CLOUD</t>
  </si>
  <si>
    <t>CM</t>
  </si>
  <si>
    <t>CMCS</t>
  </si>
  <si>
    <t>CMLK</t>
  </si>
  <si>
    <t>Plan-up</t>
  </si>
  <si>
    <t>CMP</t>
  </si>
  <si>
    <t>CMTOOL</t>
  </si>
  <si>
    <t>CNRDOC</t>
  </si>
  <si>
    <t>CNV</t>
  </si>
  <si>
    <t>COCKPIT</t>
  </si>
  <si>
    <t>COMPOSER</t>
  </si>
  <si>
    <t>CONSOLE</t>
  </si>
  <si>
    <t>COO</t>
  </si>
  <si>
    <t>CORS</t>
  </si>
  <si>
    <t>COST</t>
  </si>
  <si>
    <t>COS</t>
  </si>
  <si>
    <t>CPE</t>
  </si>
  <si>
    <t>CRW</t>
  </si>
  <si>
    <t>CSB</t>
  </si>
  <si>
    <t>CS</t>
  </si>
  <si>
    <t>DBAAS</t>
  </si>
  <si>
    <t>DBZ</t>
  </si>
  <si>
    <t>DESIGN</t>
  </si>
  <si>
    <t>DIRSRV</t>
  </si>
  <si>
    <t>DMR</t>
  </si>
  <si>
    <t>DROOLS</t>
  </si>
  <si>
    <t>EAPDOC</t>
  </si>
  <si>
    <t>EJBCLIENT</t>
  </si>
  <si>
    <t>EJBTHREE</t>
  </si>
  <si>
    <t>ELYEE</t>
  </si>
  <si>
    <t>ELYWEB</t>
  </si>
  <si>
    <t>ELY</t>
  </si>
  <si>
    <t>ENTESB</t>
  </si>
  <si>
    <t>ENTMQBR</t>
  </si>
  <si>
    <t>ENTMQCL</t>
  </si>
  <si>
    <t>ENTMQIC</t>
  </si>
  <si>
    <t>ENTMQMAAS</t>
  </si>
  <si>
    <t>ENTMQST</t>
  </si>
  <si>
    <t>ENTMQ</t>
  </si>
  <si>
    <t>ENTSBT</t>
  </si>
  <si>
    <t>ENTVTX</t>
  </si>
  <si>
    <t>ETCD</t>
  </si>
  <si>
    <t>FAI</t>
  </si>
  <si>
    <t>FDP</t>
  </si>
  <si>
    <t>FLPATH</t>
  </si>
  <si>
    <t>FORGE</t>
  </si>
  <si>
    <t>FUSEDOC</t>
  </si>
  <si>
    <t>FUSETOOLS</t>
  </si>
  <si>
    <t>GITOPS</t>
  </si>
  <si>
    <t>GRPA</t>
  </si>
  <si>
    <t>HAL</t>
  </si>
  <si>
    <t>HAWKULAR</t>
  </si>
  <si>
    <t>HAWNG</t>
  </si>
  <si>
    <t>HCCDDF</t>
  </si>
  <si>
    <t>HCIDOCS</t>
  </si>
  <si>
    <t>HELM</t>
  </si>
  <si>
    <t>HIVE</t>
  </si>
  <si>
    <t>HMS</t>
  </si>
  <si>
    <t>HOSTEDCP</t>
  </si>
  <si>
    <t>HRCPP</t>
  </si>
  <si>
    <t>INSTALLER</t>
  </si>
  <si>
    <t>IR</t>
  </si>
  <si>
    <t>ISPN</t>
  </si>
  <si>
    <t>JANDEX</t>
  </si>
  <si>
    <t>JBAS</t>
  </si>
  <si>
    <t>JBCS</t>
  </si>
  <si>
    <t>JBDS</t>
  </si>
  <si>
    <t>JBEAP</t>
  </si>
  <si>
    <t>JBEE</t>
  </si>
  <si>
    <t>JBERET</t>
  </si>
  <si>
    <t>JBIDE</t>
  </si>
  <si>
    <t>JBJCA</t>
  </si>
  <si>
    <t>JBLOGGING</t>
  </si>
  <si>
    <t>JBMAR</t>
  </si>
  <si>
    <t>JBMETA</t>
  </si>
  <si>
    <t>JBNAME</t>
  </si>
  <si>
    <t>JBPAPP</t>
  </si>
  <si>
    <t>JBPM</t>
  </si>
  <si>
    <t>JBTM</t>
  </si>
  <si>
    <t>JBVFS</t>
  </si>
  <si>
    <t>JBWS</t>
  </si>
  <si>
    <t>JDF</t>
  </si>
  <si>
    <t>JDG</t>
  </si>
  <si>
    <t>JGRP</t>
  </si>
  <si>
    <t>JKNS</t>
  </si>
  <si>
    <t>JWS</t>
  </si>
  <si>
    <t>KATA</t>
  </si>
  <si>
    <t>KFLUXUI</t>
  </si>
  <si>
    <t>KIECLOUD</t>
  </si>
  <si>
    <t>KOGITO</t>
  </si>
  <si>
    <t>LOGMGR</t>
  </si>
  <si>
    <t>LOG</t>
  </si>
  <si>
    <t>MAISTRA</t>
  </si>
  <si>
    <t>MCO</t>
  </si>
  <si>
    <t>MDC</t>
  </si>
  <si>
    <t>MGDAPI</t>
  </si>
  <si>
    <t>MGDOBR</t>
  </si>
  <si>
    <t>MGDSR</t>
  </si>
  <si>
    <t>MGDSTRM</t>
  </si>
  <si>
    <t>MGDX</t>
  </si>
  <si>
    <t>MIG</t>
  </si>
  <si>
    <t>MODCLUSTER</t>
  </si>
  <si>
    <t>MODE</t>
  </si>
  <si>
    <t>MODULES</t>
  </si>
  <si>
    <t>MON</t>
  </si>
  <si>
    <t>MR</t>
  </si>
  <si>
    <t>MSC</t>
  </si>
  <si>
    <t>MTA</t>
  </si>
  <si>
    <t>MTV</t>
  </si>
  <si>
    <t>MULTIARCH</t>
  </si>
  <si>
    <t>NE</t>
  </si>
  <si>
    <t>NETOBSERV</t>
  </si>
  <si>
    <t>NEXUS</t>
  </si>
  <si>
    <t>NHE</t>
  </si>
  <si>
    <t>NP</t>
  </si>
  <si>
    <t>OADP</t>
  </si>
  <si>
    <t>OBSDA</t>
  </si>
  <si>
    <t>OBSDOCS</t>
  </si>
  <si>
    <t>OCMUI</t>
  </si>
  <si>
    <t>OCPBUGS</t>
  </si>
  <si>
    <t>OCPBUILD</t>
  </si>
  <si>
    <t>OCPCLOUD</t>
  </si>
  <si>
    <t>OCPNODE</t>
  </si>
  <si>
    <t>OCPPLAN</t>
  </si>
  <si>
    <t>OCPSTRAT</t>
  </si>
  <si>
    <t>ODC</t>
  </si>
  <si>
    <t>ODH</t>
  </si>
  <si>
    <t>OKD</t>
  </si>
  <si>
    <t>OPCT</t>
  </si>
  <si>
    <t>OPECO</t>
  </si>
  <si>
    <t>OPENJDK</t>
  </si>
  <si>
    <t>OPNET</t>
  </si>
  <si>
    <t>OPRUN</t>
  </si>
  <si>
    <t>ORG</t>
  </si>
  <si>
    <t>OSASINFRA</t>
  </si>
  <si>
    <t>OSJC</t>
  </si>
  <si>
    <t>OSPK8</t>
  </si>
  <si>
    <t>OSPRH</t>
  </si>
  <si>
    <t>OSSM</t>
  </si>
  <si>
    <t>OTA</t>
  </si>
  <si>
    <t>OU</t>
  </si>
  <si>
    <t>PD</t>
  </si>
  <si>
    <t>PLANNER</t>
  </si>
  <si>
    <t>PLINK</t>
  </si>
  <si>
    <t>PODAUTO</t>
  </si>
  <si>
    <t>PROJQUAY</t>
  </si>
  <si>
    <t>PSAP</t>
  </si>
  <si>
    <t>PTL</t>
  </si>
  <si>
    <t>QDOCS</t>
  </si>
  <si>
    <t>QUARKUS</t>
  </si>
  <si>
    <t>RAT</t>
  </si>
  <si>
    <t>RDO</t>
  </si>
  <si>
    <t>REMJMX</t>
  </si>
  <si>
    <t>RESTEASY</t>
  </si>
  <si>
    <t>RFE</t>
  </si>
  <si>
    <t>RHBK</t>
  </si>
  <si>
    <t>RHBOP</t>
  </si>
  <si>
    <t>RHBPMS</t>
  </si>
  <si>
    <t>RHCLOUD</t>
  </si>
  <si>
    <t>RHDEVDOCS</t>
  </si>
  <si>
    <t>RHDM</t>
  </si>
  <si>
    <t>RHELC</t>
  </si>
  <si>
    <t>RHELDOCS</t>
  </si>
  <si>
    <t>RHEL</t>
  </si>
  <si>
    <t>RHIDP</t>
  </si>
  <si>
    <t>RHINENG</t>
  </si>
  <si>
    <t>RHODS</t>
  </si>
  <si>
    <t>RHPAM</t>
  </si>
  <si>
    <t>RHSSO</t>
  </si>
  <si>
    <t>RUN</t>
  </si>
  <si>
    <t>SAT</t>
  </si>
  <si>
    <t>SBXBUG</t>
  </si>
  <si>
    <t>SB</t>
  </si>
  <si>
    <t>SDN</t>
  </si>
  <si>
    <t>SDSTRAT</t>
  </si>
  <si>
    <t>SECDATA</t>
  </si>
  <si>
    <t>SECURITY</t>
  </si>
  <si>
    <t>SHRINKRES</t>
  </si>
  <si>
    <t>SHRINKWRAP</t>
  </si>
  <si>
    <t>SKUPPER</t>
  </si>
  <si>
    <t>SO</t>
  </si>
  <si>
    <t>SPLAT</t>
  </si>
  <si>
    <t>SRVKP</t>
  </si>
  <si>
    <t>SRVLOGIC</t>
  </si>
  <si>
    <t>SSLNTV</t>
  </si>
  <si>
    <t>STOR</t>
  </si>
  <si>
    <t>SWATCH</t>
  </si>
  <si>
    <t>SWSQE</t>
  </si>
  <si>
    <t>TACKLE</t>
  </si>
  <si>
    <t>TEIIDDES</t>
  </si>
  <si>
    <t>TEIID</t>
  </si>
  <si>
    <t>TEST</t>
  </si>
  <si>
    <t>THREESCALE</t>
  </si>
  <si>
    <t>TRACING</t>
  </si>
  <si>
    <t>TRT</t>
  </si>
  <si>
    <t>UNDERTOW</t>
  </si>
  <si>
    <t>USHIFT</t>
  </si>
  <si>
    <t>WEJBHTTP</t>
  </si>
  <si>
    <t>WELD</t>
  </si>
  <si>
    <t>WFARQ</t>
  </si>
  <si>
    <t>WFCC</t>
  </si>
  <si>
    <t>WFCOM</t>
  </si>
  <si>
    <t>WFCORE</t>
  </si>
  <si>
    <t>WFDISC</t>
  </si>
  <si>
    <t>WFLY</t>
  </si>
  <si>
    <t>WFMP</t>
  </si>
  <si>
    <t>WFNC</t>
  </si>
  <si>
    <t>WFSSL</t>
  </si>
  <si>
    <t>WFTC</t>
  </si>
  <si>
    <t>WFWIP</t>
  </si>
  <si>
    <t>WINC</t>
  </si>
  <si>
    <t>AS7</t>
  </si>
  <si>
    <t>REM3</t>
  </si>
  <si>
    <t>WINDUPRULE</t>
  </si>
  <si>
    <t>WINDUP</t>
  </si>
  <si>
    <t>WRKLDS</t>
  </si>
  <si>
    <t>WTO</t>
  </si>
  <si>
    <t>XNIO</t>
  </si>
  <si>
    <t>Mode</t>
  </si>
  <si>
    <t>Legend</t>
  </si>
  <si>
    <t>Output</t>
  </si>
  <si>
    <t>First Quartile</t>
  </si>
  <si>
    <t>Third Quartile</t>
  </si>
  <si>
    <t>All</t>
  </si>
  <si>
    <t>Last100</t>
  </si>
  <si>
    <t>Group</t>
  </si>
  <si>
    <t xml:space="preserve"> GNU GENERAL PUBLIC LICENSE</t>
  </si>
  <si>
    <t xml:space="preserve">                       Version 3, 29 June 2007</t>
  </si>
  <si>
    <t xml:space="preserve"> Copyright (C) 2007 Free Software Foundation, Inc. &lt;https://fsf.org/&gt;</t>
  </si>
  <si>
    <t xml:space="preserve"> Everyone is permitted to copy and distribute verbatim copies</t>
  </si>
  <si>
    <t xml:space="preserve"> of this license document, but changing it is not allowed.</t>
  </si>
  <si>
    <t xml:space="preserve">                            Preamble</t>
  </si>
  <si>
    <t xml:space="preserve">  The GNU General Public License is a free, copyleft license for</t>
  </si>
  <si>
    <t>software and other kinds of works.</t>
  </si>
  <si>
    <t xml:space="preserve">  The licenses for most software and other practical works are designed</t>
  </si>
  <si>
    <t>to take away your freedom to share and change the works.  By contrast,</t>
  </si>
  <si>
    <t>the GNU General Public License is intended to guarantee your freedom to</t>
  </si>
  <si>
    <t>share and change all versions of a program--to make sure it remains free</t>
  </si>
  <si>
    <t>software for all its users.  We, the Free Software Foundation, use the</t>
  </si>
  <si>
    <t>GNU General Public License for most of our software; it applies also to</t>
  </si>
  <si>
    <t>any other work released this way by its authors.  You can apply it to</t>
  </si>
  <si>
    <t>your programs, too.</t>
  </si>
  <si>
    <t xml:space="preserve">  When we speak of free software, we are referring to freedom, not</t>
  </si>
  <si>
    <t>price.  Our General Public Licenses are designed to make sure that you</t>
  </si>
  <si>
    <t>have the freedom to distribute copies of free software (and charge for</t>
  </si>
  <si>
    <t>them if you wish), that you receive source code or can get it if you</t>
  </si>
  <si>
    <t>want it, that you can change the software or use pieces of it in new</t>
  </si>
  <si>
    <t>free programs, and that you know you can do these things.</t>
  </si>
  <si>
    <t xml:space="preserve">  To protect your rights, we need to prevent others from denying you</t>
  </si>
  <si>
    <t>these rights or asking you to surrender the rights.  Therefore, you have</t>
  </si>
  <si>
    <t>certain responsibilities if you distribute copies of the software, or if</t>
  </si>
  <si>
    <t>you modify it: responsibilities to respect the freedom of others.</t>
  </si>
  <si>
    <t xml:space="preserve">  For example, if you distribute copies of such a program, whether</t>
  </si>
  <si>
    <t>gratis or for a fee, you must pass on to the recipients the same</t>
  </si>
  <si>
    <t>freedoms that you received.  You must make sure that they, too, receive</t>
  </si>
  <si>
    <t>or can get the source code.  And you must show them these terms so they</t>
  </si>
  <si>
    <t>know their rights.</t>
  </si>
  <si>
    <t xml:space="preserve">  Developers that use the GNU GPL protect your rights with two steps:</t>
  </si>
  <si>
    <t>(1) assert copyright on the software, and (2) offer you this License</t>
  </si>
  <si>
    <t>giving you legal permission to copy, distribute and/or modify it.</t>
  </si>
  <si>
    <t xml:space="preserve">  For the developers' and authors' protection, the GPL clearly explains</t>
  </si>
  <si>
    <t>that there is no warranty for this free software.  For both users' and</t>
  </si>
  <si>
    <t>authors' sake, the GPL requires that modified versions be marked as</t>
  </si>
  <si>
    <t>changed, so that their problems will not be attributed erroneously to</t>
  </si>
  <si>
    <t>authors of previous versions.</t>
  </si>
  <si>
    <t xml:space="preserve">  Some devices are designed to deny users access to install or run</t>
  </si>
  <si>
    <t>modified versions of the software inside them, although the manufacturer</t>
  </si>
  <si>
    <t>can do so.  This is fundamentally incompatible with the aim of</t>
  </si>
  <si>
    <t>protecting users' freedom to change the software.  The systematic</t>
  </si>
  <si>
    <t>pattern of such abuse occurs in the area of products for individuals to</t>
  </si>
  <si>
    <t>use, which is precisely where it is most unacceptable.  Therefore, we</t>
  </si>
  <si>
    <t>have designed this version of the GPL to prohibit the practice for those</t>
  </si>
  <si>
    <t>products.  If such problems arise substantially in other domains, we</t>
  </si>
  <si>
    <t>stand ready to extend this provision to those domains in future versions</t>
  </si>
  <si>
    <t>of the GPL, as needed to protect the freedom of users.</t>
  </si>
  <si>
    <t xml:space="preserve">  Finally, every program is threatened constantly by software patents.</t>
  </si>
  <si>
    <t>States should not allow patents to restrict development and use of</t>
  </si>
  <si>
    <t>software on general-purpose computers, but in those that do, we wish to</t>
  </si>
  <si>
    <t>avoid the special danger that patents applied to a free program could</t>
  </si>
  <si>
    <t>make it effectively proprietary.  To prevent this, the GPL assures that</t>
  </si>
  <si>
    <t>patents cannot be used to render the program non-free.</t>
  </si>
  <si>
    <t xml:space="preserve">  The precise terms and conditions for copying, distribution and</t>
  </si>
  <si>
    <t>modification follow.</t>
  </si>
  <si>
    <t xml:space="preserve">                       TERMS AND CONDITIONS</t>
  </si>
  <si>
    <t xml:space="preserve">  0. Definitions.</t>
  </si>
  <si>
    <t xml:space="preserve">  "This License" refers to version 3 of the GNU General Public License.</t>
  </si>
  <si>
    <t xml:space="preserve">  "Copyright" also means copyright-like laws that apply to other kinds of</t>
  </si>
  <si>
    <t>works, such as semiconductor masks.</t>
  </si>
  <si>
    <t xml:space="preserve">  "The Program" refers to any copyrightable work licensed under this</t>
  </si>
  <si>
    <t>License.  Each licensee is addressed as "you".  "Licensees" and</t>
  </si>
  <si>
    <t>recipients may be individuals or organizations.</t>
  </si>
  <si>
    <t xml:space="preserve">  To "modify" a work means to copy from or adapt all or part of the work</t>
  </si>
  <si>
    <t>in a fashion requiring copyright permission, other than the making of an</t>
  </si>
  <si>
    <t>exact copy.  The resulting work is called a "modified version" of the</t>
  </si>
  <si>
    <t>earlier work or a work "based on" the earlier work.</t>
  </si>
  <si>
    <t xml:space="preserve">  A "covered work" means either the unmodified Program or a work based</t>
  </si>
  <si>
    <t>on the Program.</t>
  </si>
  <si>
    <t xml:space="preserve">  To "propagate" a work means to do anything with it that, without</t>
  </si>
  <si>
    <t>permission, would make you directly or secondarily liable for</t>
  </si>
  <si>
    <t>infringement under applicable copyright law, except executing it on a</t>
  </si>
  <si>
    <t>computer or modifying a private copy.  Propagation includes copying,</t>
  </si>
  <si>
    <t>distribution (with or without modification), making available to the</t>
  </si>
  <si>
    <t>public, and in some countries other activities as well.</t>
  </si>
  <si>
    <t xml:space="preserve">  To "convey" a work means any kind of propagation that enables other</t>
  </si>
  <si>
    <t>parties to make or receive copies.  Mere interaction with a user through</t>
  </si>
  <si>
    <t>a computer network, with no transfer of a copy, is not conveying.</t>
  </si>
  <si>
    <t xml:space="preserve">  An interactive user interface displays "Appropriate Legal Notices"</t>
  </si>
  <si>
    <t>to the extent that it includes a convenient and prominently visible</t>
  </si>
  <si>
    <t>feature that (1) displays an appropriate copyright notice, and (2)</t>
  </si>
  <si>
    <t>tells the user that there is no warranty for the work (except to the</t>
  </si>
  <si>
    <t>extent that warranties are provided), that licensees may convey the</t>
  </si>
  <si>
    <t>work under this License, and how to view a copy of this License.  If</t>
  </si>
  <si>
    <t>the interface presents a list of user commands or options, such as a</t>
  </si>
  <si>
    <t>menu, a prominent item in the list meets this criterion.</t>
  </si>
  <si>
    <t xml:space="preserve">  1. Source Code.</t>
  </si>
  <si>
    <t xml:space="preserve">  The "source code" for a work means the preferred form of the work</t>
  </si>
  <si>
    <t>for making modifications to it.  "Object code" means any non-source</t>
  </si>
  <si>
    <t>form of a work.</t>
  </si>
  <si>
    <t xml:space="preserve">  A "Standard Interface" means an interface that either is an official</t>
  </si>
  <si>
    <t>standard defined by a recognized standards body, or, in the case of</t>
  </si>
  <si>
    <t>interfaces specified for a particular programming language, one that</t>
  </si>
  <si>
    <t>is widely used among developers working in that language.</t>
  </si>
  <si>
    <t xml:space="preserve">  The "System Libraries" of an executable work include anything, other</t>
  </si>
  <si>
    <t>than the work as a whole, that (a) is included in the normal form of</t>
  </si>
  <si>
    <t>packaging a Major Component, but which is not part of that Major</t>
  </si>
  <si>
    <t>Component, and (b) serves only to enable use of the work with that</t>
  </si>
  <si>
    <t>Major Component, or to implement a Standard Interface for which an</t>
  </si>
  <si>
    <t>implementation is available to the public in source code form.  A</t>
  </si>
  <si>
    <t>Major Component, in this context, means a major essential component</t>
  </si>
  <si>
    <t>(kernel, window system, and so on) of the specific operating system</t>
  </si>
  <si>
    <t>(if any) on which the executable work runs, or a compiler used to</t>
  </si>
  <si>
    <t>produce the work, or an object code interpreter used to run it.</t>
  </si>
  <si>
    <t xml:space="preserve">  The "Corresponding Source" for a work in object code form means all</t>
  </si>
  <si>
    <t>the source code needed to generate, install, and (for an executable</t>
  </si>
  <si>
    <t>work) run the object code and to modify the work, including scripts to</t>
  </si>
  <si>
    <t>control those activities.  However, it does not include the work's</t>
  </si>
  <si>
    <t>System Libraries, or general-purpose tools or generally available free</t>
  </si>
  <si>
    <t>programs which are used unmodified in performing those activities but</t>
  </si>
  <si>
    <t>which are not part of the work.  For example, Corresponding Source</t>
  </si>
  <si>
    <t>includes interface definition files associated with source files for</t>
  </si>
  <si>
    <t>the work, and the source code for shared libraries and dynamically</t>
  </si>
  <si>
    <t>linked subprograms that the work is specifically designed to require,</t>
  </si>
  <si>
    <t>such as by intimate data communication or control flow between those</t>
  </si>
  <si>
    <t>subprograms and other parts of the work.</t>
  </si>
  <si>
    <t xml:space="preserve">  The Corresponding Source need not include anything that users</t>
  </si>
  <si>
    <t>can regenerate automatically from other parts of the Corresponding</t>
  </si>
  <si>
    <t>Source.</t>
  </si>
  <si>
    <t xml:space="preserve">  The Corresponding Source for a work in source code form is that</t>
  </si>
  <si>
    <t>same work.</t>
  </si>
  <si>
    <t xml:space="preserve">  2. Basic Permissions.</t>
  </si>
  <si>
    <t xml:space="preserve">  All rights granted under this License are granted for the term of</t>
  </si>
  <si>
    <t>copyright on the Program, and are irrevocable provided the stated</t>
  </si>
  <si>
    <t>conditions are met.  This License explicitly affirms your unlimited</t>
  </si>
  <si>
    <t>permission to run the unmodified Program.  The output from running a</t>
  </si>
  <si>
    <t>covered work is covered by this License only if the output, given its</t>
  </si>
  <si>
    <t>content, constitutes a covered work.  This License acknowledges your</t>
  </si>
  <si>
    <t>rights of fair use or other equivalent, as provided by copyright law.</t>
  </si>
  <si>
    <t xml:space="preserve">  You may make, run and propagate covered works that you do not</t>
  </si>
  <si>
    <t>convey, without conditions so long as your license otherwise remains</t>
  </si>
  <si>
    <t>in force.  You may convey covered works to others for the sole purpose</t>
  </si>
  <si>
    <t>of having them make modifications exclusively for you, or provide you</t>
  </si>
  <si>
    <t>with facilities for running those works, provided that you comply with</t>
  </si>
  <si>
    <t>the terms of this License in conveying all material for which you do</t>
  </si>
  <si>
    <t>not control copyright.  Those thus making or running the covered works</t>
  </si>
  <si>
    <t>for you must do so exclusively on your behalf, under your direction</t>
  </si>
  <si>
    <t>and control, on terms that prohibit them from making any copies of</t>
  </si>
  <si>
    <t>your copyrighted material outside their relationship with you.</t>
  </si>
  <si>
    <t xml:space="preserve">  Conveying under any other circumstances is permitted solely under</t>
  </si>
  <si>
    <t>the conditions stated below.  Sublicensing is not allowed; section 10</t>
  </si>
  <si>
    <t>makes it unnecessary.</t>
  </si>
  <si>
    <t xml:space="preserve">  3. Protecting Users' Legal Rights From Anti-Circumvention Law.</t>
  </si>
  <si>
    <t xml:space="preserve">  No covered work shall be deemed part of an effective technological</t>
  </si>
  <si>
    <t>measure under any applicable law fulfilling obligations under article</t>
  </si>
  <si>
    <t>11 of the WIPO copyright treaty adopted on 20 December 1996, or</t>
  </si>
  <si>
    <t>similar laws prohibiting or restricting circumvention of such</t>
  </si>
  <si>
    <t>measures.</t>
  </si>
  <si>
    <t xml:space="preserve">  When you convey a covered work, you waive any legal power to forbid</t>
  </si>
  <si>
    <t>circumvention of technological measures to the extent such circumvention</t>
  </si>
  <si>
    <t>is effected by exercising rights under this License with respect to</t>
  </si>
  <si>
    <t>the covered work, and you disclaim any intention to limit operation or</t>
  </si>
  <si>
    <t>modification of the work as a means of enforcing, against the work's</t>
  </si>
  <si>
    <t>users, your or third parties' legal rights to forbid circumvention of</t>
  </si>
  <si>
    <t>technological measures.</t>
  </si>
  <si>
    <t xml:space="preserve">  4. Conveying Verbatim Copies.</t>
  </si>
  <si>
    <t xml:space="preserve">  You may convey verbatim copies of the Program's source code as you</t>
  </si>
  <si>
    <t>receive it, in any medium, provided that you conspicuously and</t>
  </si>
  <si>
    <t>appropriately publish on each copy an appropriate copyright notice;</t>
  </si>
  <si>
    <t>keep intact all notices stating that this License and any</t>
  </si>
  <si>
    <t>non-permissive terms added in accord with section 7 apply to the code;</t>
  </si>
  <si>
    <t>keep intact all notices of the absence of any warranty; and give all</t>
  </si>
  <si>
    <t>recipients a copy of this License along with the Program.</t>
  </si>
  <si>
    <t xml:space="preserve">  You may charge any price or no price for each copy that you convey,</t>
  </si>
  <si>
    <t>and you may offer support or warranty protection for a fee.</t>
  </si>
  <si>
    <t xml:space="preserve">  5. Conveying Modified Source Versions.</t>
  </si>
  <si>
    <t xml:space="preserve">  You may convey a work based on the Program, or the modifications to</t>
  </si>
  <si>
    <t>produce it from the Program, in the form of source code under the</t>
  </si>
  <si>
    <t>terms of section 4, provided that you also meet all of these conditions:</t>
  </si>
  <si>
    <t xml:space="preserve">    a) The work must carry prominent notices stating that you modified</t>
  </si>
  <si>
    <t xml:space="preserve">    it, and giving a relevant date.</t>
  </si>
  <si>
    <t xml:space="preserve">    b) The work must carry prominent notices stating that it is</t>
  </si>
  <si>
    <t xml:space="preserve">    released under this License and any conditions added under section</t>
  </si>
  <si>
    <t xml:space="preserve">    7.  This requirement modifies the requirement in section 4 to</t>
  </si>
  <si>
    <t xml:space="preserve">    "keep intact all notices".</t>
  </si>
  <si>
    <t xml:space="preserve">    c) You must license the entire work, as a whole, under this</t>
  </si>
  <si>
    <t xml:space="preserve">    License to anyone who comes into possession of a copy.  This</t>
  </si>
  <si>
    <t xml:space="preserve">    License will therefore apply, along with any applicable section 7</t>
  </si>
  <si>
    <t xml:space="preserve">    additional terms, to the whole of the work, and all its parts,</t>
  </si>
  <si>
    <t xml:space="preserve">    regardless of how they are packaged.  This License gives no</t>
  </si>
  <si>
    <t xml:space="preserve">    permission to license the work in any other way, but it does not</t>
  </si>
  <si>
    <t xml:space="preserve">    invalidate such permission if you have separately received it.</t>
  </si>
  <si>
    <t xml:space="preserve">    d) If the work has interactive user interfaces, each must display</t>
  </si>
  <si>
    <t xml:space="preserve">    Appropriate Legal Notices; however, if the Program has interactive</t>
  </si>
  <si>
    <t xml:space="preserve">    interfaces that do not display Appropriate Legal Notices, your</t>
  </si>
  <si>
    <t xml:space="preserve">    work need not make them do so.</t>
  </si>
  <si>
    <t xml:space="preserve">  A compilation of a covered work with other separate and independent</t>
  </si>
  <si>
    <t>works, which are not by their nature extensions of the covered work,</t>
  </si>
  <si>
    <t>and which are not combined with it such as to form a larger program,</t>
  </si>
  <si>
    <t>in or on a volume of a storage or distribution medium, is called an</t>
  </si>
  <si>
    <t>aggregate if the compilation and its resulting copyright are not</t>
  </si>
  <si>
    <t>used to limit the access or legal rights of the compilation's users</t>
  </si>
  <si>
    <t>beyond what the individual works permit.  Inclusion of a covered work</t>
  </si>
  <si>
    <t>in an aggregate does not cause this License to apply to the other</t>
  </si>
  <si>
    <t>parts of the aggregate.</t>
  </si>
  <si>
    <t xml:space="preserve">  6. Conveying Non-Source Forms.</t>
  </si>
  <si>
    <t xml:space="preserve">  You may convey a covered work in object code form under the terms</t>
  </si>
  <si>
    <t>of sections 4 and 5, provided that you also convey the</t>
  </si>
  <si>
    <t>machine-readable Corresponding Source under the terms of this License,</t>
  </si>
  <si>
    <t>in one of these ways:</t>
  </si>
  <si>
    <t xml:space="preserve">    a) Convey the object code in, or embodied in, a physical product</t>
  </si>
  <si>
    <t xml:space="preserve">    (including a physical distribution medium), accompanied by the</t>
  </si>
  <si>
    <t xml:space="preserve">    Corresponding Source fixed on a durable physical medium</t>
  </si>
  <si>
    <t xml:space="preserve">    customarily used for software interchange.</t>
  </si>
  <si>
    <t xml:space="preserve">    b) Convey the object code in, or embodied in, a physical product</t>
  </si>
  <si>
    <t xml:space="preserve">    (including a physical distribution medium), accompanied by a</t>
  </si>
  <si>
    <t xml:space="preserve">    written offer, valid for at least three years and valid for as</t>
  </si>
  <si>
    <t xml:space="preserve">    long as you offer spare parts or customer support for that product</t>
  </si>
  <si>
    <t xml:space="preserve">    model, to give anyone who possesses the object code either (1) a</t>
  </si>
  <si>
    <t xml:space="preserve">    copy of the Corresponding Source for all the software in the</t>
  </si>
  <si>
    <t xml:space="preserve">    product that is covered by this License, on a durable physical</t>
  </si>
  <si>
    <t xml:space="preserve">    medium customarily used for software interchange, for a price no</t>
  </si>
  <si>
    <t xml:space="preserve">    more than your reasonable cost of physically performing this</t>
  </si>
  <si>
    <t xml:space="preserve">    conveying of source, or (2) access to copy the</t>
  </si>
  <si>
    <t xml:space="preserve">    Corresponding Source from a network server at no charge.</t>
  </si>
  <si>
    <t xml:space="preserve">    c) Convey individual copies of the object code with a copy of the</t>
  </si>
  <si>
    <t xml:space="preserve">    written offer to provide the Corresponding Source.  This</t>
  </si>
  <si>
    <t xml:space="preserve">    alternative is allowed only occasionally and noncommercially, and</t>
  </si>
  <si>
    <t xml:space="preserve">    only if you received the object code with such an offer, in accord</t>
  </si>
  <si>
    <t xml:space="preserve">    with subsection 6b.</t>
  </si>
  <si>
    <t xml:space="preserve">    d) Convey the object code by offering access from a designated</t>
  </si>
  <si>
    <t xml:space="preserve">    place (gratis or for a charge), and offer equivalent access to the</t>
  </si>
  <si>
    <t xml:space="preserve">    Corresponding Source in the same way through the same place at no</t>
  </si>
  <si>
    <t xml:space="preserve">    further charge.  You need not require recipients to copy the</t>
  </si>
  <si>
    <t xml:space="preserve">    Corresponding Source along with the object code.  If the place to</t>
  </si>
  <si>
    <t xml:space="preserve">    copy the object code is a network server, the Corresponding Source</t>
  </si>
  <si>
    <t xml:space="preserve">    may be on a different server (operated by you or a third party)</t>
  </si>
  <si>
    <t xml:space="preserve">    that supports equivalent copying facilities, provided you maintain</t>
  </si>
  <si>
    <t xml:space="preserve">    clear directions next to the object code saying where to find the</t>
  </si>
  <si>
    <t xml:space="preserve">    Corresponding Source.  Regardless of what server hosts the</t>
  </si>
  <si>
    <t xml:space="preserve">    Corresponding Source, you remain obligated to ensure that it is</t>
  </si>
  <si>
    <t xml:space="preserve">    available for as long as needed to satisfy these requirements.</t>
  </si>
  <si>
    <t xml:space="preserve">    e) Convey the object code using peer-to-peer transmission, provided</t>
  </si>
  <si>
    <t xml:space="preserve">    you inform other peers where the object code and Corresponding</t>
  </si>
  <si>
    <t xml:space="preserve">    Source of the work are being offered to the general public at no</t>
  </si>
  <si>
    <t xml:space="preserve">    charge under subsection 6d.</t>
  </si>
  <si>
    <t xml:space="preserve">  A separable portion of the object code, whose source code is excluded</t>
  </si>
  <si>
    <t>from the Corresponding Source as a System Library, need not be</t>
  </si>
  <si>
    <t>included in conveying the object code work.</t>
  </si>
  <si>
    <t xml:space="preserve">  A "User Product" is either (1) a "consumer product", which means any</t>
  </si>
  <si>
    <t>tangible personal property which is normally used for personal, family,</t>
  </si>
  <si>
    <t>or household purposes, or (2) anything designed or sold for incorporation</t>
  </si>
  <si>
    <t>into a dwelling.  In determining whether a product is a consumer product,</t>
  </si>
  <si>
    <t>doubtful cases shall be resolved in favor of coverage.  For a particular</t>
  </si>
  <si>
    <t>product received by a particular user, "normally used" refers to a</t>
  </si>
  <si>
    <t>typical or common use of that class of product, regardless of the status</t>
  </si>
  <si>
    <t>of the particular user or of the way in which the particular user</t>
  </si>
  <si>
    <t>actually uses, or expects or is expected to use, the product.  A product</t>
  </si>
  <si>
    <t>is a consumer product regardless of whether the product has substantial</t>
  </si>
  <si>
    <t>commercial, industrial or non-consumer uses, unless such uses represent</t>
  </si>
  <si>
    <t>the only significant mode of use of the product.</t>
  </si>
  <si>
    <t xml:space="preserve">  "Installation Information" for a User Product means any methods,</t>
  </si>
  <si>
    <t>procedures, authorization keys, or other information required to install</t>
  </si>
  <si>
    <t>and execute modified versions of a covered work in that User Product from</t>
  </si>
  <si>
    <t>a modified version of its Corresponding Source.  The information must</t>
  </si>
  <si>
    <t>suffice to ensure that the continued functioning of the modified object</t>
  </si>
  <si>
    <t>code is in no case prevented or interfered with solely because</t>
  </si>
  <si>
    <t>modification has been made.</t>
  </si>
  <si>
    <t xml:space="preserve">  If you convey an object code work under this section in, or with, or</t>
  </si>
  <si>
    <t>specifically for use in, a User Product, and the conveying occurs as</t>
  </si>
  <si>
    <t>part of a transaction in which the right of possession and use of the</t>
  </si>
  <si>
    <t>User Product is transferred to the recipient in perpetuity or for a</t>
  </si>
  <si>
    <t>fixed term (regardless of how the transaction is characterized), the</t>
  </si>
  <si>
    <t>Corresponding Source conveyed under this section must be accompanied</t>
  </si>
  <si>
    <t>by the Installation Information.  But this requirement does not apply</t>
  </si>
  <si>
    <t>if neither you nor any third party retains the ability to install</t>
  </si>
  <si>
    <t>modified object code on the User Product (for example, the work has</t>
  </si>
  <si>
    <t>been installed in ROM).</t>
  </si>
  <si>
    <t xml:space="preserve">  The requirement to provide Installation Information does not include a</t>
  </si>
  <si>
    <t>requirement to continue to provide support service, warranty, or updates</t>
  </si>
  <si>
    <t>for a work that has been modified or installed by the recipient, or for</t>
  </si>
  <si>
    <t>the User Product in which it has been modified or installed.  Access to a</t>
  </si>
  <si>
    <t>network may be denied when the modification itself materially and</t>
  </si>
  <si>
    <t>adversely affects the operation of the network or violates the rules and</t>
  </si>
  <si>
    <t>protocols for communication across the network.</t>
  </si>
  <si>
    <t xml:space="preserve">  Corresponding Source conveyed, and Installation Information provided,</t>
  </si>
  <si>
    <t>in accord with this section must be in a format that is publicly</t>
  </si>
  <si>
    <t>documented (and with an implementation available to the public in</t>
  </si>
  <si>
    <t>source code form), and must require no special password or key for</t>
  </si>
  <si>
    <t>unpacking, reading or copying.</t>
  </si>
  <si>
    <t xml:space="preserve">  7. Additional Terms.</t>
  </si>
  <si>
    <t xml:space="preserve">  "Additional permissions" are terms that supplement the terms of this</t>
  </si>
  <si>
    <t>License by making exceptions from one or more of its conditions.</t>
  </si>
  <si>
    <t>Additional permissions that are applicable to the entire Program shall</t>
  </si>
  <si>
    <t>be treated as though they were included in this License, to the extent</t>
  </si>
  <si>
    <t>that they are valid under applicable law.  If additional permissions</t>
  </si>
  <si>
    <t>apply only to part of the Program, that part may be used separately</t>
  </si>
  <si>
    <t>under those permissions, but the entire Program remains governed by</t>
  </si>
  <si>
    <t>this License without regard to the additional permissions.</t>
  </si>
  <si>
    <t xml:space="preserve">  When you convey a copy of a covered work, you may at your option</t>
  </si>
  <si>
    <t>remove any additional permissions from that copy, or from any part of</t>
  </si>
  <si>
    <t>it.  (Additional permissions may be written to require their own</t>
  </si>
  <si>
    <t>removal in certain cases when you modify the work.)  You may place</t>
  </si>
  <si>
    <t>additional permissions on material, added by you to a covered work,</t>
  </si>
  <si>
    <t>for which you have or can give appropriate copyright permission.</t>
  </si>
  <si>
    <t xml:space="preserve">  Notwithstanding any other provision of this License, for material you</t>
  </si>
  <si>
    <t>add to a covered work, you may (if authorized by the copyright holders of</t>
  </si>
  <si>
    <t>that material) supplement the terms of this License with terms:</t>
  </si>
  <si>
    <t xml:space="preserve">    a) Disclaiming warranty or limiting liability differently from the</t>
  </si>
  <si>
    <t xml:space="preserve">    terms of sections 15 and 16 of this License; or</t>
  </si>
  <si>
    <t xml:space="preserve">    b) Requiring preservation of specified reasonable legal notices or</t>
  </si>
  <si>
    <t xml:space="preserve">    author attributions in that material or in the Appropriate Legal</t>
  </si>
  <si>
    <t xml:space="preserve">    Notices displayed by works containing it; or</t>
  </si>
  <si>
    <t xml:space="preserve">    c) Prohibiting misrepresentation of the origin of that material, or</t>
  </si>
  <si>
    <t xml:space="preserve">    requiring that modified versions of such material be marked in</t>
  </si>
  <si>
    <t xml:space="preserve">    reasonable ways as different from the original version; or</t>
  </si>
  <si>
    <t xml:space="preserve">    d) Limiting the use for publicity purposes of names of licensors or</t>
  </si>
  <si>
    <t xml:space="preserve">    authors of the material; or</t>
  </si>
  <si>
    <t xml:space="preserve">    e) Declining to grant rights under trademark law for use of some</t>
  </si>
  <si>
    <t xml:space="preserve">    trade names, trademarks, or service marks; or</t>
  </si>
  <si>
    <t xml:space="preserve">    f) Requiring indemnification of licensors and authors of that</t>
  </si>
  <si>
    <t xml:space="preserve">    material by anyone who conveys the material (or modified versions of</t>
  </si>
  <si>
    <t xml:space="preserve">    it) with contractual assumptions of liability to the recipient, for</t>
  </si>
  <si>
    <t xml:space="preserve">    any liability that these contractual assumptions directly impose on</t>
  </si>
  <si>
    <t xml:space="preserve">    those licensors and authors.</t>
  </si>
  <si>
    <t xml:space="preserve">  All other non-permissive additional terms are considered "further</t>
  </si>
  <si>
    <t>restrictions" within the meaning of section 10.  If the Program as you</t>
  </si>
  <si>
    <t>received it, or any part of it, contains a notice stating that it is</t>
  </si>
  <si>
    <t>governed by this License along with a term that is a further</t>
  </si>
  <si>
    <t>restriction, you may remove that term.  If a license document contains</t>
  </si>
  <si>
    <t>a further restriction but permits relicensing or conveying under this</t>
  </si>
  <si>
    <t>License, you may add to a covered work material governed by the terms</t>
  </si>
  <si>
    <t>of that license document, provided that the further restriction does</t>
  </si>
  <si>
    <t>not survive such relicensing or conveying.</t>
  </si>
  <si>
    <t xml:space="preserve">  If you add terms to a covered work in accord with this section, you</t>
  </si>
  <si>
    <t>must place, in the relevant source files, a statement of the</t>
  </si>
  <si>
    <t>additional terms that apply to those files, or a notice indicating</t>
  </si>
  <si>
    <t>where to find the applicable terms.</t>
  </si>
  <si>
    <t xml:space="preserve">  Additional terms, permissive or non-permissive, may be stated in the</t>
  </si>
  <si>
    <t>form of a separately written license, or stated as exceptions;</t>
  </si>
  <si>
    <t>the above requirements apply either way.</t>
  </si>
  <si>
    <t xml:space="preserve">  8. Termination.</t>
  </si>
  <si>
    <t xml:space="preserve">  You may not propagate or modify a covered work except as expressly</t>
  </si>
  <si>
    <t>provided under this License.  Any attempt otherwise to propagate or</t>
  </si>
  <si>
    <t>modify it is void, and will automatically terminate your rights under</t>
  </si>
  <si>
    <t>this License (including any patent licenses granted under the third</t>
  </si>
  <si>
    <t>paragraph of section 11).</t>
  </si>
  <si>
    <t xml:space="preserve">  However, if you cease all violation of this License, then your</t>
  </si>
  <si>
    <t>license from a particular copyright holder is reinstated (a)</t>
  </si>
  <si>
    <t>provisionally, unless and until the copyright holder explicitly and</t>
  </si>
  <si>
    <t>finally terminates your license, and (b) permanently, if the copyright</t>
  </si>
  <si>
    <t>holder fails to notify you of the violation by some reasonable means</t>
  </si>
  <si>
    <t>prior to 60 days after the cessation.</t>
  </si>
  <si>
    <t xml:space="preserve">  Moreover, your license from a particular copyright holder is</t>
  </si>
  <si>
    <t>reinstated permanently if the copyright holder notifies you of the</t>
  </si>
  <si>
    <t>violation by some reasonable means, this is the first time you have</t>
  </si>
  <si>
    <t>received notice of violation of this License (for any work) from that</t>
  </si>
  <si>
    <t>copyright holder, and you cure the violation prior to 30 days after</t>
  </si>
  <si>
    <t>your receipt of the notice.</t>
  </si>
  <si>
    <t xml:space="preserve">  Termination of your rights under this section does not terminate the</t>
  </si>
  <si>
    <t>licenses of parties who have received copies or rights from you under</t>
  </si>
  <si>
    <t>this License.  If your rights have been terminated and not permanently</t>
  </si>
  <si>
    <t>reinstated, you do not qualify to receive new licenses for the same</t>
  </si>
  <si>
    <t>material under section 10.</t>
  </si>
  <si>
    <t xml:space="preserve">  9. Acceptance Not Required for Having Copies.</t>
  </si>
  <si>
    <t xml:space="preserve">  You are not required to accept this License in order to receive or</t>
  </si>
  <si>
    <t>run a copy of the Program.  Ancillary propagation of a covered work</t>
  </si>
  <si>
    <t>occurring solely as a consequence of using peer-to-peer transmission</t>
  </si>
  <si>
    <t>to receive a copy likewise does not require acceptance.  However,</t>
  </si>
  <si>
    <t>nothing other than this License grants you permission to propagate or</t>
  </si>
  <si>
    <t>modify any covered work.  These actions infringe copyright if you do</t>
  </si>
  <si>
    <t>not accept this License.  Therefore, by modifying or propagating a</t>
  </si>
  <si>
    <t>covered work, you indicate your acceptance of this License to do so.</t>
  </si>
  <si>
    <t xml:space="preserve">  10. Automatic Licensing of Downstream Recipients.</t>
  </si>
  <si>
    <t xml:space="preserve">  Each time you convey a covered work, the recipient automatically</t>
  </si>
  <si>
    <t>receives a license from the original licensors, to run, modify and</t>
  </si>
  <si>
    <t>propagate that work, subject to this License.  You are not responsible</t>
  </si>
  <si>
    <t>for enforcing compliance by third parties with this License.</t>
  </si>
  <si>
    <t xml:space="preserve">  An "entity transaction" is a transaction transferring control of an</t>
  </si>
  <si>
    <t>organization, or substantially all assets of one, or subdividing an</t>
  </si>
  <si>
    <t>organization, or merging organizations.  If propagation of a covered</t>
  </si>
  <si>
    <t>work results from an entity transaction, each party to that</t>
  </si>
  <si>
    <t>transaction who receives a copy of the work also receives whatever</t>
  </si>
  <si>
    <t>licenses to the work the party's predecessor in interest had or could</t>
  </si>
  <si>
    <t>give under the previous paragraph, plus a right to possession of the</t>
  </si>
  <si>
    <t>Corresponding Source of the work from the predecessor in interest, if</t>
  </si>
  <si>
    <t>the predecessor has it or can get it with reasonable efforts.</t>
  </si>
  <si>
    <t xml:space="preserve">  You may not impose any further restrictions on the exercise of the</t>
  </si>
  <si>
    <t>rights granted or affirmed under this License.  For example, you may</t>
  </si>
  <si>
    <t>not impose a license fee, royalty, or other charge for exercise of</t>
  </si>
  <si>
    <t>rights granted under this License, and you may not initiate litigation</t>
  </si>
  <si>
    <t>(including a cross-claim or counterclaim in a lawsuit) alleging that</t>
  </si>
  <si>
    <t>any patent claim is infringed by making, using, selling, offering for</t>
  </si>
  <si>
    <t>sale, or importing the Program or any portion of it.</t>
  </si>
  <si>
    <t xml:space="preserve">  11. Patents.</t>
  </si>
  <si>
    <t xml:space="preserve">  A "contributor" is a copyright holder who authorizes use under this</t>
  </si>
  <si>
    <t>License of the Program or a work on which the Program is based.  The</t>
  </si>
  <si>
    <t>work thus licensed is called the contributor's "contributor version".</t>
  </si>
  <si>
    <t xml:space="preserve">  A contributor's "essential patent claims" are all patent claims</t>
  </si>
  <si>
    <t>owned or controlled by the contributor, whether already acquired or</t>
  </si>
  <si>
    <t>hereafter acquired, that would be infringed by some manner, permitted</t>
  </si>
  <si>
    <t>by this License, of making, using, or selling its contributor version,</t>
  </si>
  <si>
    <t>but do not include claims that would be infringed only as a</t>
  </si>
  <si>
    <t>consequence of further modification of the contributor version.  For</t>
  </si>
  <si>
    <t>purposes of this definition, "control" includes the right to grant</t>
  </si>
  <si>
    <t>patent sublicenses in a manner consistent with the requirements of</t>
  </si>
  <si>
    <t>this License.</t>
  </si>
  <si>
    <t xml:space="preserve">  Each contributor grants you a non-exclusive, worldwide, royalty-free</t>
  </si>
  <si>
    <t>patent license under the contributor's essential patent claims, to</t>
  </si>
  <si>
    <t>make, use, sell, offer for sale, import and otherwise run, modify and</t>
  </si>
  <si>
    <t>propagate the contents of its contributor version.</t>
  </si>
  <si>
    <t xml:space="preserve">  In the following three paragraphs, a "patent license" is any express</t>
  </si>
  <si>
    <t>agreement or commitment, however denominated, not to enforce a patent</t>
  </si>
  <si>
    <t>(such as an express permission to practice a patent or covenant not to</t>
  </si>
  <si>
    <t>sue for patent infringement).  To "grant" such a patent license to a</t>
  </si>
  <si>
    <t>party means to make such an agreement or commitment not to enforce a</t>
  </si>
  <si>
    <t>patent against the party.</t>
  </si>
  <si>
    <t xml:space="preserve">  If you convey a covered work, knowingly relying on a patent license,</t>
  </si>
  <si>
    <t>and the Corresponding Source of the work is not available for anyone</t>
  </si>
  <si>
    <t>to copy, free of charge and under the terms of this License, through a</t>
  </si>
  <si>
    <t>publicly available network server or other readily accessible means,</t>
  </si>
  <si>
    <t>then you must either (1) cause the Corresponding Source to be so</t>
  </si>
  <si>
    <t>available, or (2) arrange to deprive yourself of the benefit of the</t>
  </si>
  <si>
    <t>patent license for this particular work, or (3) arrange, in a manner</t>
  </si>
  <si>
    <t>consistent with the requirements of this License, to extend the patent</t>
  </si>
  <si>
    <t>license to downstream recipients.  "Knowingly relying" means you have</t>
  </si>
  <si>
    <t>actual knowledge that, but for the patent license, your conveying the</t>
  </si>
  <si>
    <t>covered work in a country, or your recipient's use of the covered work</t>
  </si>
  <si>
    <t>in a country, would infringe one or more identifiable patents in that</t>
  </si>
  <si>
    <t>country that you have reason to believe are valid.</t>
  </si>
  <si>
    <t xml:space="preserve">  If, pursuant to or in connection with a single transaction or</t>
  </si>
  <si>
    <t>arrangement, you convey, or propagate by procuring conveyance of, a</t>
  </si>
  <si>
    <t>covered work, and grant a patent license to some of the parties</t>
  </si>
  <si>
    <t>receiving the covered work authorizing them to use, propagate, modify</t>
  </si>
  <si>
    <t>or convey a specific copy of the covered work, then the patent license</t>
  </si>
  <si>
    <t>you grant is automatically extended to all recipients of the covered</t>
  </si>
  <si>
    <t>work and works based on it.</t>
  </si>
  <si>
    <t xml:space="preserve">  A patent license is "discriminatory" if it does not include within</t>
  </si>
  <si>
    <t>the scope of its coverage, prohibits the exercise of, or is</t>
  </si>
  <si>
    <t>conditioned on the non-exercise of one or more of the rights that are</t>
  </si>
  <si>
    <t>specifically granted under this License.  You may not convey a covered</t>
  </si>
  <si>
    <t>work if you are a party to an arrangement with a third party that is</t>
  </si>
  <si>
    <t>in the business of distributing software, under which you make payment</t>
  </si>
  <si>
    <t>to the third party based on the extent of your activity of conveying</t>
  </si>
  <si>
    <t>the work, and under which the third party grants, to any of the</t>
  </si>
  <si>
    <t>parties who would receive the covered work from you, a discriminatory</t>
  </si>
  <si>
    <t>patent license (a) in connection with copies of the covered work</t>
  </si>
  <si>
    <t>conveyed by you (or copies made from those copies), or (b) primarily</t>
  </si>
  <si>
    <t>for and in connection with specific products or compilations that</t>
  </si>
  <si>
    <t>contain the covered work, unless you entered into that arrangement,</t>
  </si>
  <si>
    <t>or that patent license was granted, prior to 28 March 2007.</t>
  </si>
  <si>
    <t xml:space="preserve">  Nothing in this License shall be construed as excluding or limiting</t>
  </si>
  <si>
    <t>any implied license or other defenses to infringement that may</t>
  </si>
  <si>
    <t>otherwise be available to you under applicable patent law.</t>
  </si>
  <si>
    <t xml:space="preserve">  12. No Surrender of Others' Freedom.</t>
  </si>
  <si>
    <t xml:space="preserve">  If conditions are imposed on you (whether by court order, agreement or</t>
  </si>
  <si>
    <t>otherwise) that contradict the conditions of this License, they do not</t>
  </si>
  <si>
    <t>excuse you from the conditions of this License.  If you cannot convey a</t>
  </si>
  <si>
    <t>covered work so as to satisfy simultaneously your obligations under this</t>
  </si>
  <si>
    <t>License and any other pertinent obligations, then as a consequence you may</t>
  </si>
  <si>
    <t>not convey it at all.  For example, if you agree to terms that obligate you</t>
  </si>
  <si>
    <t>to collect a royalty for further conveying from those to whom you convey</t>
  </si>
  <si>
    <t>the Program, the only way you could satisfy both those terms and this</t>
  </si>
  <si>
    <t>License would be to refrain entirely from conveying the Program.</t>
  </si>
  <si>
    <t xml:space="preserve">  13. Use with the GNU Affero General Public License.</t>
  </si>
  <si>
    <t xml:space="preserve">  Notwithstanding any other provision of this License, you have</t>
  </si>
  <si>
    <t>permission to link or combine any covered work with a work licensed</t>
  </si>
  <si>
    <t>under version 3 of the GNU Affero General Public License into a single</t>
  </si>
  <si>
    <t>combined work, and to convey the resulting work.  The terms of this</t>
  </si>
  <si>
    <t>License will continue to apply to the part which is the covered work,</t>
  </si>
  <si>
    <t>but the special requirements of the GNU Affero General Public License,</t>
  </si>
  <si>
    <t>section 13, concerning interaction through a network will apply to the</t>
  </si>
  <si>
    <t>combination as such.</t>
  </si>
  <si>
    <t xml:space="preserve">  14. Revised Versions of this License.</t>
  </si>
  <si>
    <t xml:space="preserve">  The Free Software Foundation may publish revised and/or new versions of</t>
  </si>
  <si>
    <t>the GNU General Public License from time to time.  Such new versions will</t>
  </si>
  <si>
    <t>be similar in spirit to the present version, but may differ in detail to</t>
  </si>
  <si>
    <t>address new problems or concerns.</t>
  </si>
  <si>
    <t xml:space="preserve">  Each version is given a distinguishing version number.  If the</t>
  </si>
  <si>
    <t>Program specifies that a certain numbered version of the GNU General</t>
  </si>
  <si>
    <t>Public License "or any later version" applies to it, you have the</t>
  </si>
  <si>
    <t>option of following the terms and conditions either of that numbered</t>
  </si>
  <si>
    <t>version or of any later version published by the Free Software</t>
  </si>
  <si>
    <t>Foundation.  If the Program does not specify a version number of the</t>
  </si>
  <si>
    <t>GNU General Public License, you may choose any version ever published</t>
  </si>
  <si>
    <t>by the Free Software Foundation.</t>
  </si>
  <si>
    <t xml:space="preserve">  If the Program specifies that a proxy can decide which future</t>
  </si>
  <si>
    <t>versions of the GNU General Public License can be used, that proxy's</t>
  </si>
  <si>
    <t>public statement of acceptance of a version permanently authorizes you</t>
  </si>
  <si>
    <t>to choose that version for the Program.</t>
  </si>
  <si>
    <t xml:space="preserve">  Later license versions may give you additional or different</t>
  </si>
  <si>
    <t>permissions.  However, no additional obligations are imposed on any</t>
  </si>
  <si>
    <t>author or copyright holder as a result of your choosing to follow a</t>
  </si>
  <si>
    <t>later version.</t>
  </si>
  <si>
    <t xml:space="preserve">  15. Disclaimer of Warranty.</t>
  </si>
  <si>
    <t xml:space="preserve">  THERE IS NO WARRANTY FOR THE PROGRAM, TO THE EXTENT PERMITTED BY</t>
  </si>
  <si>
    <t>APPLICABLE LAW.  EXCEPT WHEN OTHERWISE STATED IN WRITING THE COPYRIGHT</t>
  </si>
  <si>
    <t>HOLDERS AND/OR OTHER PARTIES PROVIDE THE PROGRAM "AS IS" WITHOUT WARRANTY</t>
  </si>
  <si>
    <t>OF ANY KIND, EITHER EXPRESSED OR IMPLIED, INCLUDING, BUT NOT LIMITED TO,</t>
  </si>
  <si>
    <t>THE IMPLIED WARRANTIES OF MERCHANTABILITY AND FITNESS FOR A PARTICULAR</t>
  </si>
  <si>
    <t>PURPOSE.  THE ENTIRE RISK AS TO THE QUALITY AND PERFORMANCE OF THE PROGRAM</t>
  </si>
  <si>
    <t>IS WITH YOU.  SHOULD THE PROGRAM PROVE DEFECTIVE, YOU ASSUME THE COST OF</t>
  </si>
  <si>
    <t>ALL NECESSARY SERVICING, REPAIR OR CORRECTION.</t>
  </si>
  <si>
    <t xml:space="preserve">  16. Limitation of Liability.</t>
  </si>
  <si>
    <t xml:space="preserve">  IN NO EVENT UNLESS REQUIRED BY APPLICABLE LAW OR AGREED TO IN WRITING</t>
  </si>
  <si>
    <t>WILL ANY COPYRIGHT HOLDER, OR ANY OTHER PARTY WHO MODIFIES AND/OR CONVEYS</t>
  </si>
  <si>
    <t>THE PROGRAM AS PERMITTED ABOVE, BE LIABLE TO YOU FOR DAMAGES, INCLUDING ANY</t>
  </si>
  <si>
    <t>GENERAL, SPECIAL, INCIDENTAL OR CONSEQUENTIAL DAMAGES ARISING OUT OF THE</t>
  </si>
  <si>
    <t>USE OR INABILITY TO USE THE PROGRAM (INCLUDING BUT NOT LIMITED TO LOSS OF</t>
  </si>
  <si>
    <t>DATA OR DATA BEING RENDERED INACCURATE OR LOSSES SUSTAINED BY YOU OR THIRD</t>
  </si>
  <si>
    <t>PARTIES OR A FAILURE OF THE PROGRAM TO OPERATE WITH ANY OTHER PROGRAMS),</t>
  </si>
  <si>
    <t>EVEN IF SUCH HOLDER OR OTHER PARTY HAS BEEN ADVISED OF THE POSSIBILITY OF</t>
  </si>
  <si>
    <t>SUCH DAMAGES.</t>
  </si>
  <si>
    <t xml:space="preserve">  17. Interpretation of Sections 15 and 16.</t>
  </si>
  <si>
    <t xml:space="preserve">  If the disclaimer of warranty and limitation of liability provided</t>
  </si>
  <si>
    <t>above cannot be given local legal effect according to their terms,</t>
  </si>
  <si>
    <t>reviewing courts shall apply local law that most closely approximates</t>
  </si>
  <si>
    <t>an absolute waiver of all civil liability in connection with the</t>
  </si>
  <si>
    <t>Program, unless a warranty or assumption of liability accompanies a</t>
  </si>
  <si>
    <t>copy of the Program in return for a fee.</t>
  </si>
  <si>
    <t xml:space="preserve">                     END OF TERMS AND CONDITIONS</t>
  </si>
  <si>
    <t xml:space="preserve">            How to Apply These Terms to Your New Programs</t>
  </si>
  <si>
    <t xml:space="preserve">  If you develop a new program, and you want it to be of the greatest</t>
  </si>
  <si>
    <t>possible use to the public, the best way to achieve this is to make it</t>
  </si>
  <si>
    <t>free software which everyone can redistribute and change under these terms.</t>
  </si>
  <si>
    <t xml:space="preserve">  To do so, attach the following notices to the program.  It is safest</t>
  </si>
  <si>
    <t>to attach them to the start of each source file to most effectively</t>
  </si>
  <si>
    <t>state the exclusion of warranty; and each file should have at least</t>
  </si>
  <si>
    <t>the "copyright" line and a pointer to where the full notice is found.</t>
  </si>
  <si>
    <t xml:space="preserve">    &lt;one line to give the program's name and a brief idea of what it does.&gt;</t>
  </si>
  <si>
    <t xml:space="preserve">    Copyright (C) &lt;year&gt;  &lt;name of author&gt;</t>
  </si>
  <si>
    <t xml:space="preserve">    This program is free software: you can redistribute it and/or modify</t>
  </si>
  <si>
    <t xml:space="preserve">    it under the terms of the GNU General Public License as published by</t>
  </si>
  <si>
    <t xml:space="preserve">    the Free Software Foundation, either version 3 of the License, or</t>
  </si>
  <si>
    <t xml:space="preserve">    (at your option) any later version.</t>
  </si>
  <si>
    <t xml:space="preserve">    This program is distributed in the hope that it will be useful,</t>
  </si>
  <si>
    <t xml:space="preserve">    but WITHOUT ANY WARRANTY; without even the implied warranty of</t>
  </si>
  <si>
    <t xml:space="preserve">    MERCHANTABILITY or FITNESS FOR A PARTICULAR PURPOSE.  See the</t>
  </si>
  <si>
    <t xml:space="preserve">    GNU General Public License for more details.</t>
  </si>
  <si>
    <t xml:space="preserve">    You should have received a copy of the GNU General Public License</t>
  </si>
  <si>
    <t xml:space="preserve">    along with this program.  If not, see &lt;https://www.gnu.org/licenses/&gt;.</t>
  </si>
  <si>
    <t>Also add information on how to contact you by electronic and paper mail.</t>
  </si>
  <si>
    <t xml:space="preserve">  If the program does terminal interaction, make it output a short</t>
  </si>
  <si>
    <t>notice like this when it starts in an interactive mode:</t>
  </si>
  <si>
    <t xml:space="preserve">    &lt;program&gt;  Copyright (C) &lt;year&gt;  &lt;name of author&gt;</t>
  </si>
  <si>
    <t xml:space="preserve">    This program comes with ABSOLUTELY NO WARRANTY; for details type `show w'.</t>
  </si>
  <si>
    <t xml:space="preserve">    This is free software, and you are welcome to redistribute it</t>
  </si>
  <si>
    <t xml:space="preserve">    under certain conditions; type `show c' for details.</t>
  </si>
  <si>
    <t>The hypothetical commands `show w' and `show c' should show the appropriate</t>
  </si>
  <si>
    <t>parts of the General Public License.  Of course, your program's commands</t>
  </si>
  <si>
    <t>might be different; for a GUI interface, you would use an "about box".</t>
  </si>
  <si>
    <t xml:space="preserve">  You should also get your employer (if you work as a programmer) or school,</t>
  </si>
  <si>
    <t>if any, to sign a "copyright disclaimer" for the program, if necessary.</t>
  </si>
  <si>
    <t>For more information on this, and how to apply and follow the GNU GPL, see</t>
  </si>
  <si>
    <t>&lt;https://www.gnu.org/licenses/&gt;.</t>
  </si>
  <si>
    <t xml:space="preserve">  The GNU General Public License does not permit incorporating your program</t>
  </si>
  <si>
    <t>into proprietary programs.  If your program is a subroutine library, you</t>
  </si>
  <si>
    <t>may consider it more useful to permit linking proprietary applications with</t>
  </si>
  <si>
    <t>the library.  If this is what you want to do, use the GNU Lesser General</t>
  </si>
  <si>
    <t>Public License instead of this License.  But first, please read</t>
  </si>
  <si>
    <t>&lt;https://www.gnu.org/licenses/why-not-lgpl.html&gt;.</t>
  </si>
  <si>
    <t xml:space="preserve">The Workiac Ready Reckoner is a tool to help Engineering Managers allocate resources (people and machinery) more effectively to minimise waste and maximise throughput. Unlike previous systems that assume systems are stable, Workiac looks at both supply and demand of work recorded in a work tracking tool (for example Jira) to help determine the best course of action. A benchmark of three non-dimensional numbers helps to compare any system against hundreds of others for Stability, Quality and Control.  </t>
  </si>
  <si>
    <t>Purpose:</t>
  </si>
  <si>
    <t>V1.0</t>
  </si>
  <si>
    <t>Workiac Ready Reckoner</t>
  </si>
  <si>
    <t>Red Hat Public data extracted Sep-Dec 2024. Run 25 Feb 2025</t>
  </si>
  <si>
    <t xml:space="preserve"> </t>
  </si>
  <si>
    <t>N/A</t>
  </si>
  <si>
    <t>VIRTSTRAT</t>
  </si>
  <si>
    <t>NaN</t>
  </si>
  <si>
    <t>Indeterminate</t>
  </si>
  <si>
    <t>WAGB</t>
  </si>
  <si>
    <t>What is Workiac?</t>
  </si>
  <si>
    <t>Who is it for?</t>
  </si>
  <si>
    <r>
      <t>Workiac takes input csv files from a work tracking tool (for example Jira / ADO) and using a set of scripts extracts data for comparison. The Workiac Ready Reckoner takes some of this data to use calculate the arrival and service rates and the Stability Metric, The Quality Metric and the Control Metric and compare these against a benchmark of other systems to understand the existing sytem and make predicitions for it's performance in future.
The</t>
    </r>
    <r>
      <rPr>
        <b/>
        <sz val="11"/>
        <color theme="1"/>
        <rFont val="Aptos Narrow"/>
        <family val="2"/>
        <scheme val="minor"/>
      </rPr>
      <t xml:space="preserve"> </t>
    </r>
    <r>
      <rPr>
        <i/>
        <sz val="11"/>
        <color theme="1"/>
        <rFont val="Aptos Narrow"/>
        <family val="2"/>
        <scheme val="minor"/>
      </rPr>
      <t>Stability Metric</t>
    </r>
    <r>
      <rPr>
        <sz val="11"/>
        <color theme="1"/>
        <rFont val="Aptos Narrow"/>
        <family val="2"/>
        <scheme val="minor"/>
      </rPr>
      <t xml:space="preserve"> is a ration of the average rate work is marked as Done in a system divided by the average rate work arrives into that system. The average arrival rate is the average rate planned work arrives plus the averate rate unplanned work arrives minus the average rate work is cancelled. A Stability Metric between 0 and 1 indicates the system is unstable. A Stability Metric greater than 1 indicates the system is stable. A Stability Metric less than 0 indicates a high cancellation rate \  
The </t>
    </r>
    <r>
      <rPr>
        <i/>
        <sz val="11"/>
        <color theme="1"/>
        <rFont val="Aptos Narrow"/>
        <family val="2"/>
        <scheme val="minor"/>
      </rPr>
      <t>Quality Metric</t>
    </r>
    <r>
      <rPr>
        <sz val="11"/>
        <color theme="1"/>
        <rFont val="Aptos Narrow"/>
        <family val="2"/>
        <scheme val="minor"/>
      </rPr>
      <t xml:space="preserve"> is a ration of the average rate planned work arrives in a system divided by the sum of the average planned work rate plus the average unplanned work rate. A quality metric of 1 means the system handles only planned work. A quality metric of 0 means the system handles only unplanned work. 
The </t>
    </r>
    <r>
      <rPr>
        <i/>
        <sz val="11"/>
        <color theme="1"/>
        <rFont val="Aptos Narrow"/>
        <family val="2"/>
        <scheme val="minor"/>
      </rPr>
      <t>Control Metric</t>
    </r>
    <r>
      <rPr>
        <sz val="11"/>
        <color theme="1"/>
        <rFont val="Aptos Narrow"/>
        <family val="2"/>
        <scheme val="minor"/>
      </rPr>
      <t xml:space="preserve"> is a ration of the average arrival rate divided by the sum of the average planned rate and the average unplanned rate. The control metric shows the fraction of work that is rejected / cancelled. A control metric of 1 means no work is cancelled while a value less than 1 suggests that some cancellation is happening.
The </t>
    </r>
    <r>
      <rPr>
        <i/>
        <sz val="11"/>
        <color theme="1"/>
        <rFont val="Aptos Narrow"/>
        <family val="2"/>
        <scheme val="minor"/>
      </rPr>
      <t xml:space="preserve">Inventory Days </t>
    </r>
    <r>
      <rPr>
        <sz val="11"/>
        <color theme="1"/>
        <rFont val="Aptos Narrow"/>
        <family val="2"/>
        <scheme val="minor"/>
      </rPr>
      <t xml:space="preserve"> is a ration of the current system size divided by average service rate. It shows the number of days of inventory remaining if no additional work arrived. A low number of inventory days 
The Workiac Ready Reckoner takes 5 inputs to calculate the four metrics and generate  system predictions. The inputs are:
- Average Planned Arrival Rate
- Average Unplanned Arrival Rate
- Average Cancellation Rate
- Average Service Rate
- Current system Size.
These data can be extracted from standard system information by plotting a data fit line through cumulative flow graphs. Alternatively a set of scripts exist to extract this data. They are here: https://github.com/zerob000/workiac </t>
    </r>
  </si>
  <si>
    <t>Workiac is for people responsible for coordinating and managing systems of work. It originated by studying the work performed by Agile software development teams but isn’t limited to this. Any work that forms a queue of tasks to be performed should be analyzable.</t>
  </si>
  <si>
    <t>When to use it?</t>
  </si>
  <si>
    <t>The Ready Reckoner can be used to analyze a system, to determine its current performance and compare against hundreds of other systems . It can also be used to determine if the system is stable and, if not, what possible steps would be required to stabilise it. Finally, for stable systems it can help predict, based on historic data the answer to the question, "when will we be done?"</t>
  </si>
  <si>
    <t>The source code and examples are available at https://github.com/zerob000/workiac</t>
  </si>
  <si>
    <t>Where can I find more information / assets?</t>
  </si>
  <si>
    <t>How do I get started?</t>
  </si>
  <si>
    <r>
      <t xml:space="preserve">1. Gather the following information for your system:
- Average Planned Arrival Rate
- Average Unplanned Arrival Rate
- Average Cancellation Rate
- Average Service Rate
- Current system Size.
2. In the </t>
    </r>
    <r>
      <rPr>
        <i/>
        <sz val="11"/>
        <color theme="1"/>
        <rFont val="Aptos Narrow"/>
        <family val="2"/>
        <scheme val="minor"/>
      </rPr>
      <t>Inputs</t>
    </r>
    <r>
      <rPr>
        <sz val="11"/>
        <color theme="1"/>
        <rFont val="Aptos Narrow"/>
        <family val="2"/>
        <scheme val="minor"/>
      </rPr>
      <t xml:space="preserve"> tab, in the </t>
    </r>
    <r>
      <rPr>
        <i/>
        <sz val="11"/>
        <color theme="1"/>
        <rFont val="Aptos Narrow"/>
        <family val="2"/>
        <scheme val="minor"/>
      </rPr>
      <t>Current Values</t>
    </r>
    <r>
      <rPr>
        <sz val="11"/>
        <color theme="1"/>
        <rFont val="Aptos Narrow"/>
        <family val="2"/>
        <scheme val="minor"/>
      </rPr>
      <t xml:space="preserve"> section enter the current information.
3. In the Inputs tab, in the Target Values section enter target information.
The metrics and charts update entirely.</t>
    </r>
  </si>
  <si>
    <t>A</t>
  </si>
  <si>
    <t>AB</t>
  </si>
  <si>
    <t>AC</t>
  </si>
  <si>
    <t>AD</t>
  </si>
  <si>
    <t>AE</t>
  </si>
  <si>
    <t>AH</t>
  </si>
  <si>
    <t>AI</t>
  </si>
  <si>
    <t>AJ</t>
  </si>
  <si>
    <t>AK</t>
  </si>
  <si>
    <t>AL</t>
  </si>
  <si>
    <t>AM</t>
  </si>
  <si>
    <t>AN</t>
  </si>
  <si>
    <t>AP</t>
  </si>
  <si>
    <t>AQ</t>
  </si>
  <si>
    <t>AS</t>
  </si>
  <si>
    <t>AU</t>
  </si>
  <si>
    <t>AV</t>
  </si>
  <si>
    <t>AW</t>
  </si>
  <si>
    <t>AY</t>
  </si>
  <si>
    <t>AZ</t>
  </si>
  <si>
    <t>B</t>
  </si>
  <si>
    <t>BA</t>
  </si>
  <si>
    <t>BB</t>
  </si>
  <si>
    <t>BC</t>
  </si>
  <si>
    <t>BD</t>
  </si>
  <si>
    <t>BG</t>
  </si>
  <si>
    <t>BH</t>
  </si>
  <si>
    <t>BI</t>
  </si>
  <si>
    <t>BK</t>
  </si>
  <si>
    <t>BL</t>
  </si>
  <si>
    <t>BM</t>
  </si>
  <si>
    <t>BN</t>
  </si>
  <si>
    <t>BO</t>
  </si>
  <si>
    <t>BP</t>
  </si>
  <si>
    <t>BQ</t>
  </si>
  <si>
    <t>BR</t>
  </si>
  <si>
    <t>BT</t>
  </si>
  <si>
    <t>BZ</t>
  </si>
  <si>
    <t>C</t>
  </si>
  <si>
    <t>CA</t>
  </si>
  <si>
    <t>CB</t>
  </si>
  <si>
    <t>CC</t>
  </si>
  <si>
    <t>CD</t>
  </si>
  <si>
    <t>CE</t>
  </si>
  <si>
    <t>CF</t>
  </si>
  <si>
    <t>CG</t>
  </si>
  <si>
    <t>CH</t>
  </si>
  <si>
    <t>CI</t>
  </si>
  <si>
    <t>CJ</t>
  </si>
  <si>
    <t>CK</t>
  </si>
  <si>
    <t>CN</t>
  </si>
  <si>
    <t>CO</t>
  </si>
  <si>
    <t>CP</t>
  </si>
  <si>
    <t>CT</t>
  </si>
  <si>
    <t>CU</t>
  </si>
  <si>
    <t>CV</t>
  </si>
  <si>
    <t>CW</t>
  </si>
  <si>
    <t>CX</t>
  </si>
  <si>
    <t>CY</t>
  </si>
  <si>
    <t>CZ</t>
  </si>
  <si>
    <t>D</t>
  </si>
  <si>
    <t>DA</t>
  </si>
  <si>
    <t>DB</t>
  </si>
  <si>
    <t>DC</t>
  </si>
  <si>
    <t>DD</t>
  </si>
  <si>
    <t>DE</t>
  </si>
  <si>
    <t>DF</t>
  </si>
  <si>
    <t>DG</t>
  </si>
  <si>
    <t>DI</t>
  </si>
  <si>
    <t>DK</t>
  </si>
  <si>
    <t>DM</t>
  </si>
  <si>
    <t>DN</t>
  </si>
  <si>
    <t>DO</t>
  </si>
  <si>
    <t>DP</t>
  </si>
  <si>
    <t>DQ</t>
  </si>
  <si>
    <t>DR</t>
  </si>
  <si>
    <t>DT</t>
  </si>
  <si>
    <t>DV</t>
  </si>
  <si>
    <t>DW</t>
  </si>
  <si>
    <t>DZ</t>
  </si>
  <si>
    <t>E</t>
  </si>
  <si>
    <t>EA</t>
  </si>
  <si>
    <t>EB</t>
  </si>
  <si>
    <t>EC</t>
  </si>
  <si>
    <t>ED</t>
  </si>
  <si>
    <t>EE</t>
  </si>
  <si>
    <t>EF</t>
  </si>
  <si>
    <t>EG</t>
  </si>
  <si>
    <t>EH</t>
  </si>
  <si>
    <t>EI</t>
  </si>
  <si>
    <t>EJ</t>
  </si>
  <si>
    <t>EK</t>
  </si>
  <si>
    <t>EM</t>
  </si>
  <si>
    <t>EN</t>
  </si>
  <si>
    <t>EO</t>
  </si>
  <si>
    <t>EP</t>
  </si>
  <si>
    <t>ER</t>
  </si>
  <si>
    <t>ES</t>
  </si>
  <si>
    <t>ET</t>
  </si>
  <si>
    <t>EU</t>
  </si>
  <si>
    <t>EV</t>
  </si>
  <si>
    <t>EW</t>
  </si>
  <si>
    <t>EX</t>
  </si>
  <si>
    <t>F</t>
  </si>
  <si>
    <t>FA</t>
  </si>
  <si>
    <t>FB</t>
  </si>
  <si>
    <t>FC</t>
  </si>
  <si>
    <t>FD</t>
  </si>
  <si>
    <t>FG</t>
  </si>
  <si>
    <t>FH</t>
  </si>
  <si>
    <t>FI</t>
  </si>
  <si>
    <t>FJ</t>
  </si>
  <si>
    <t>FL</t>
  </si>
  <si>
    <t>FN</t>
  </si>
  <si>
    <t>FO</t>
  </si>
  <si>
    <t>FP</t>
  </si>
  <si>
    <t>FQ</t>
  </si>
  <si>
    <t>FR</t>
  </si>
  <si>
    <t>FS</t>
  </si>
  <si>
    <t>FT</t>
  </si>
  <si>
    <t>FU</t>
  </si>
  <si>
    <t>FV</t>
  </si>
  <si>
    <t>FW</t>
  </si>
  <si>
    <t>FX</t>
  </si>
  <si>
    <t>FY</t>
  </si>
  <si>
    <t>FZ</t>
  </si>
  <si>
    <t>G</t>
  </si>
  <si>
    <t>GA</t>
  </si>
  <si>
    <t>GB</t>
  </si>
  <si>
    <t>GC</t>
  </si>
  <si>
    <t>GD</t>
  </si>
  <si>
    <t>GE</t>
  </si>
  <si>
    <t>GF</t>
  </si>
  <si>
    <t>GG</t>
  </si>
  <si>
    <t>GH</t>
  </si>
  <si>
    <t>GI</t>
  </si>
  <si>
    <t>GK</t>
  </si>
  <si>
    <t>GL</t>
  </si>
  <si>
    <t>GM</t>
  </si>
  <si>
    <t>GN</t>
  </si>
  <si>
    <t>GO</t>
  </si>
  <si>
    <t>GP</t>
  </si>
  <si>
    <t>GQ</t>
  </si>
  <si>
    <t>GS</t>
  </si>
  <si>
    <t>GT</t>
  </si>
  <si>
    <t>GU</t>
  </si>
  <si>
    <t>GV</t>
  </si>
  <si>
    <t>GW</t>
  </si>
  <si>
    <t>GY</t>
  </si>
  <si>
    <t>GX</t>
  </si>
  <si>
    <t>GZ</t>
  </si>
  <si>
    <t>H</t>
  </si>
  <si>
    <t>HA</t>
  </si>
  <si>
    <t>HC</t>
  </si>
  <si>
    <t>HD</t>
  </si>
  <si>
    <t>HE</t>
  </si>
  <si>
    <t>HH</t>
  </si>
  <si>
    <t>HI</t>
  </si>
  <si>
    <t>HJ</t>
  </si>
  <si>
    <t>HK</t>
  </si>
  <si>
    <t>HL</t>
  </si>
  <si>
    <t>HM</t>
  </si>
  <si>
    <t>HN</t>
  </si>
  <si>
    <t>HO</t>
  </si>
  <si>
    <t>HP</t>
  </si>
  <si>
    <t>HQ</t>
  </si>
  <si>
    <t>HR</t>
  </si>
  <si>
    <t>HS</t>
  </si>
  <si>
    <t>HT</t>
  </si>
  <si>
    <t>HU</t>
  </si>
  <si>
    <t>HV</t>
  </si>
  <si>
    <t>HW</t>
  </si>
  <si>
    <t>HX</t>
  </si>
  <si>
    <t>HY</t>
  </si>
  <si>
    <t>HZ</t>
  </si>
  <si>
    <t>I</t>
  </si>
  <si>
    <t>IA</t>
  </si>
  <si>
    <t>IB</t>
  </si>
  <si>
    <t>IC</t>
  </si>
  <si>
    <t>ID</t>
  </si>
  <si>
    <t>IE</t>
  </si>
  <si>
    <t>IF</t>
  </si>
  <si>
    <t>IH</t>
  </si>
  <si>
    <t>II</t>
  </si>
  <si>
    <t>IJ</t>
  </si>
  <si>
    <t>IK</t>
  </si>
  <si>
    <t>IL</t>
  </si>
  <si>
    <t>IM</t>
  </si>
  <si>
    <t>IN</t>
  </si>
  <si>
    <t>IO</t>
  </si>
  <si>
    <t>IP</t>
  </si>
  <si>
    <t>IQ</t>
  </si>
  <si>
    <t>IS</t>
  </si>
  <si>
    <t>IT</t>
  </si>
  <si>
    <t>IU</t>
  </si>
  <si>
    <t>IV</t>
  </si>
  <si>
    <t>IW</t>
  </si>
  <si>
    <t>IX</t>
  </si>
  <si>
    <t>IZ</t>
  </si>
  <si>
    <t>J</t>
  </si>
  <si>
    <t>JA</t>
  </si>
  <si>
    <t>JB</t>
  </si>
  <si>
    <t>JC</t>
  </si>
  <si>
    <t>JD</t>
  </si>
  <si>
    <t>JE</t>
  </si>
  <si>
    <t>JF</t>
  </si>
  <si>
    <t>JG</t>
  </si>
  <si>
    <t>JH</t>
  </si>
  <si>
    <t>JI</t>
  </si>
  <si>
    <t>JJ</t>
  </si>
  <si>
    <t>JK</t>
  </si>
  <si>
    <t>JL</t>
  </si>
  <si>
    <t>JM</t>
  </si>
  <si>
    <t>JO</t>
  </si>
  <si>
    <t>JP</t>
  </si>
  <si>
    <t>JQ</t>
  </si>
  <si>
    <t>JS</t>
  </si>
  <si>
    <t>JT</t>
  </si>
  <si>
    <t>JV</t>
  </si>
  <si>
    <t>JW</t>
  </si>
  <si>
    <t>JX</t>
  </si>
  <si>
    <t>JY</t>
  </si>
  <si>
    <t>JZ</t>
  </si>
  <si>
    <t>K</t>
  </si>
  <si>
    <t>KA</t>
  </si>
  <si>
    <t>KB</t>
  </si>
  <si>
    <t>KC</t>
  </si>
  <si>
    <t>KD</t>
  </si>
  <si>
    <t>KE</t>
  </si>
  <si>
    <t>KF</t>
  </si>
  <si>
    <t>KG</t>
  </si>
  <si>
    <t>KH</t>
  </si>
  <si>
    <t>KI</t>
  </si>
  <si>
    <t>KJ</t>
  </si>
  <si>
    <t>KK</t>
  </si>
  <si>
    <t>KL</t>
  </si>
  <si>
    <t>KM</t>
  </si>
  <si>
    <t>KN</t>
  </si>
  <si>
    <t>KO</t>
  </si>
  <si>
    <t>KP</t>
  </si>
  <si>
    <t>KQ</t>
  </si>
  <si>
    <t>KR</t>
  </si>
  <si>
    <t>KS</t>
  </si>
  <si>
    <t>KU</t>
  </si>
  <si>
    <t>KV</t>
  </si>
  <si>
    <t>KW</t>
  </si>
  <si>
    <t>KX</t>
  </si>
  <si>
    <t>KY</t>
  </si>
  <si>
    <t>L</t>
  </si>
  <si>
    <t>LA</t>
  </si>
  <si>
    <t>LB</t>
  </si>
  <si>
    <t>LC</t>
  </si>
  <si>
    <t>LD</t>
  </si>
  <si>
    <t>LE</t>
  </si>
  <si>
    <t>LF</t>
  </si>
  <si>
    <t>LG</t>
  </si>
  <si>
    <t>LH</t>
  </si>
  <si>
    <t>LJ</t>
  </si>
  <si>
    <t>LK</t>
  </si>
  <si>
    <t>LM</t>
  </si>
  <si>
    <t>LN</t>
  </si>
  <si>
    <t>LO</t>
  </si>
  <si>
    <t>LP</t>
  </si>
  <si>
    <t>LQ</t>
  </si>
  <si>
    <t>LR</t>
  </si>
  <si>
    <t>LV</t>
  </si>
  <si>
    <t>LW</t>
  </si>
  <si>
    <t>LY</t>
  </si>
  <si>
    <t>LZ</t>
  </si>
  <si>
    <t>M</t>
  </si>
  <si>
    <t>MA</t>
  </si>
  <si>
    <t>MB</t>
  </si>
  <si>
    <t>MC</t>
  </si>
  <si>
    <t>MD</t>
  </si>
  <si>
    <t>ME</t>
  </si>
  <si>
    <t>MF</t>
  </si>
  <si>
    <t>MG</t>
  </si>
  <si>
    <t>MH</t>
  </si>
  <si>
    <t>N</t>
  </si>
  <si>
    <t>O</t>
  </si>
  <si>
    <t>P</t>
  </si>
  <si>
    <t>Q</t>
  </si>
  <si>
    <t>R</t>
  </si>
  <si>
    <t>S</t>
  </si>
  <si>
    <t>T</t>
  </si>
  <si>
    <t>U</t>
  </si>
  <si>
    <t>V</t>
  </si>
  <si>
    <t>W</t>
  </si>
  <si>
    <t>X</t>
  </si>
  <si>
    <t>Y</t>
  </si>
  <si>
    <t>Z</t>
  </si>
  <si>
    <t>intive closed dataset</t>
  </si>
  <si>
    <t>TX</t>
  </si>
  <si>
    <t>STL</t>
  </si>
  <si>
    <t>INDY</t>
  </si>
  <si>
    <t>GRID</t>
  </si>
  <si>
    <t>FGJ</t>
  </si>
  <si>
    <t>FABP</t>
  </si>
  <si>
    <t>FABN</t>
  </si>
  <si>
    <t>FABJ</t>
  </si>
  <si>
    <t>FABG</t>
  </si>
  <si>
    <t>FABCT</t>
  </si>
  <si>
    <t>FABCN</t>
  </si>
  <si>
    <t>FABCJ</t>
  </si>
  <si>
    <t>FABCAG</t>
  </si>
  <si>
    <t>FABC</t>
  </si>
  <si>
    <t>FABB</t>
  </si>
  <si>
    <t>FAB</t>
  </si>
  <si>
    <t>BESU</t>
  </si>
  <si>
    <t>BE</t>
  </si>
  <si>
    <t>PJD - Hyperledger</t>
  </si>
  <si>
    <t>DAOS</t>
  </si>
  <si>
    <t>CART</t>
  </si>
  <si>
    <t>PJD- IntelDAOS</t>
  </si>
  <si>
    <t>TCAP</t>
  </si>
  <si>
    <t>RTFACT</t>
  </si>
  <si>
    <t>NMAP</t>
  </si>
  <si>
    <t>MAP</t>
  </si>
  <si>
    <t>JUX</t>
  </si>
  <si>
    <t>HAP</t>
  </si>
  <si>
    <t>GAP</t>
  </si>
  <si>
    <t>BAP</t>
  </si>
  <si>
    <t>PJD - JFrog</t>
  </si>
  <si>
    <t>SRCTREEWIN</t>
  </si>
  <si>
    <t>SRCTREE</t>
  </si>
  <si>
    <t>SER</t>
  </si>
  <si>
    <t>SCALE</t>
  </si>
  <si>
    <t>JWMCLOUD</t>
  </si>
  <si>
    <t>JSWSERVER</t>
  </si>
  <si>
    <t>JSWCLOUD</t>
  </si>
  <si>
    <t>JSDSERVER</t>
  </si>
  <si>
    <t>JSDCLOUD</t>
  </si>
  <si>
    <t>JRASERVER</t>
  </si>
  <si>
    <t>JRACLOUD</t>
  </si>
  <si>
    <t>JPOSERVER</t>
  </si>
  <si>
    <t>JIRAAUTOSERVER</t>
  </si>
  <si>
    <t>I18N</t>
  </si>
  <si>
    <t>FE</t>
  </si>
  <si>
    <t>CWD</t>
  </si>
  <si>
    <t>CRUC</t>
  </si>
  <si>
    <t>CONFSERVER</t>
  </si>
  <si>
    <t>CONFCLOUD</t>
  </si>
  <si>
    <t>CLOV</t>
  </si>
  <si>
    <t>BSERV</t>
  </si>
  <si>
    <t>BCLOUD</t>
  </si>
  <si>
    <t>BAM</t>
  </si>
  <si>
    <t>ACCESS</t>
  </si>
  <si>
    <t>PJD - Jira</t>
  </si>
  <si>
    <t>WEBHOOKS</t>
  </si>
  <si>
    <t>VOTE</t>
  </si>
  <si>
    <t>VHS</t>
  </si>
  <si>
    <t>VCACHE</t>
  </si>
  <si>
    <t>UPM</t>
  </si>
  <si>
    <t>SVN</t>
  </si>
  <si>
    <t>STRM</t>
  </si>
  <si>
    <t>SPFE</t>
  </si>
  <si>
    <t>SPEAKEASY</t>
  </si>
  <si>
    <t>SOY</t>
  </si>
  <si>
    <t>SNIP</t>
  </si>
  <si>
    <t>SELENIUM</t>
  </si>
  <si>
    <t>SCANNER</t>
  </si>
  <si>
    <t>SAL</t>
  </si>
  <si>
    <t>REST</t>
  </si>
  <si>
    <t>REFAPP</t>
  </si>
  <si>
    <t>RAB</t>
  </si>
  <si>
    <t>PTRUNNER</t>
  </si>
  <si>
    <t>PRETTY</t>
  </si>
  <si>
    <t>PLVS</t>
  </si>
  <si>
    <t>PLUGWEB</t>
  </si>
  <si>
    <t>PLUG</t>
  </si>
  <si>
    <t>PLE</t>
  </si>
  <si>
    <t>PLATFORM</t>
  </si>
  <si>
    <t>PL</t>
  </si>
  <si>
    <t>OAUTH</t>
  </si>
  <si>
    <t>MPJC</t>
  </si>
  <si>
    <t>MJF</t>
  </si>
  <si>
    <t>LESS</t>
  </si>
  <si>
    <t>JWSP</t>
  </si>
  <si>
    <t>JTOOL</t>
  </si>
  <si>
    <t>JSDECO</t>
  </si>
  <si>
    <t>JRTE</t>
  </si>
  <si>
    <t>JRJC</t>
  </si>
  <si>
    <t>JPERF</t>
  </si>
  <si>
    <t>JICAL</t>
  </si>
  <si>
    <t>JDDAP</t>
  </si>
  <si>
    <t>JCHART</t>
  </si>
  <si>
    <t>JCAL</t>
  </si>
  <si>
    <t>HACK</t>
  </si>
  <si>
    <t>FRGE</t>
  </si>
  <si>
    <t>FISH</t>
  </si>
  <si>
    <t>FASTDEV</t>
  </si>
  <si>
    <t>EVENT</t>
  </si>
  <si>
    <t>DEVBOX</t>
  </si>
  <si>
    <t>CSUR</t>
  </si>
  <si>
    <t>CSE</t>
  </si>
  <si>
    <t>CPSP</t>
  </si>
  <si>
    <t>CPC</t>
  </si>
  <si>
    <t>CHA</t>
  </si>
  <si>
    <t>CACHE</t>
  </si>
  <si>
    <t>BROWSERS</t>
  </si>
  <si>
    <t>AUI</t>
  </si>
  <si>
    <t>ATST</t>
  </si>
  <si>
    <t>ATR</t>
  </si>
  <si>
    <t>ATLASSDK</t>
  </si>
  <si>
    <t>ASAP</t>
  </si>
  <si>
    <t>APL</t>
  </si>
  <si>
    <t>AO</t>
  </si>
  <si>
    <t>AMPS</t>
  </si>
  <si>
    <t>AMKT</t>
  </si>
  <si>
    <t>ADGF</t>
  </si>
  <si>
    <t>ACSPRING</t>
  </si>
  <si>
    <t>ACJS</t>
  </si>
  <si>
    <t>ACJIRA</t>
  </si>
  <si>
    <t>ACEJS</t>
  </si>
  <si>
    <t>ACC</t>
  </si>
  <si>
    <t>ABD</t>
  </si>
  <si>
    <t>PJD - JiraEcosystem</t>
  </si>
  <si>
    <t>CONJ</t>
  </si>
  <si>
    <t>CONCPP</t>
  </si>
  <si>
    <t>CONC</t>
  </si>
  <si>
    <t>MDEV</t>
  </si>
  <si>
    <t>ODBC</t>
  </si>
  <si>
    <t>MXS</t>
  </si>
  <si>
    <t>MDBF</t>
  </si>
  <si>
    <t>MCOL</t>
  </si>
  <si>
    <t>CONPY</t>
  </si>
  <si>
    <t>CONJS</t>
  </si>
  <si>
    <t>PJD - MariaDB</t>
  </si>
  <si>
    <t>IMFC</t>
  </si>
  <si>
    <t>IJBI</t>
  </si>
  <si>
    <t>ICS</t>
  </si>
  <si>
    <t>ICC</t>
  </si>
  <si>
    <t>PJD - Mindville</t>
  </si>
  <si>
    <t>WEB</t>
  </si>
  <si>
    <t>REALMS</t>
  </si>
  <si>
    <t>MCPE</t>
  </si>
  <si>
    <t>MCL</t>
  </si>
  <si>
    <t>MCD</t>
  </si>
  <si>
    <t>MCCE</t>
  </si>
  <si>
    <t>BDS</t>
  </si>
  <si>
    <t>PJD - Mojang</t>
  </si>
  <si>
    <t>WT</t>
  </si>
  <si>
    <t>VSCODE</t>
  </si>
  <si>
    <t>TOOLS</t>
  </si>
  <si>
    <t>SWIFT</t>
  </si>
  <si>
    <t>SPARK</t>
  </si>
  <si>
    <t>SERVER</t>
  </si>
  <si>
    <t>RUST</t>
  </si>
  <si>
    <t>RUBY</t>
  </si>
  <si>
    <t>PYTHON</t>
  </si>
  <si>
    <t>PHPLIB</t>
  </si>
  <si>
    <t>PHPC</t>
  </si>
  <si>
    <t>NODE</t>
  </si>
  <si>
    <t>MOTOR</t>
  </si>
  <si>
    <t>MONGOSH</t>
  </si>
  <si>
    <t>MONGOID</t>
  </si>
  <si>
    <t>MONGOCRYPT</t>
  </si>
  <si>
    <t>KAFKA</t>
  </si>
  <si>
    <t>JAVA</t>
  </si>
  <si>
    <t>GODRIVER</t>
  </si>
  <si>
    <t>EVG</t>
  </si>
  <si>
    <t>DRIVERS</t>
  </si>
  <si>
    <t>DOCS</t>
  </si>
  <si>
    <t>DAG</t>
  </si>
  <si>
    <t>CXX</t>
  </si>
  <si>
    <t>CSHARP</t>
  </si>
  <si>
    <t>COMPASS</t>
  </si>
  <si>
    <t>CDRIVER</t>
  </si>
  <si>
    <t>PJD - MongoDB</t>
  </si>
  <si>
    <t>QTWEBSITE</t>
  </si>
  <si>
    <t>QTWB</t>
  </si>
  <si>
    <t>QTVSADDINBUG</t>
  </si>
  <si>
    <t>QTSOLBUG</t>
  </si>
  <si>
    <t>QTQAINFRA</t>
  </si>
  <si>
    <t>QTMOBILITY</t>
  </si>
  <si>
    <t>QTMCU</t>
  </si>
  <si>
    <t>QTJIRA</t>
  </si>
  <si>
    <t>QTIFW</t>
  </si>
  <si>
    <t>QTCREATORBUG</t>
  </si>
  <si>
    <t>QTBUG</t>
  </si>
  <si>
    <t>QT3DS</t>
  </si>
  <si>
    <t>QSR</t>
  </si>
  <si>
    <t>QDS</t>
  </si>
  <si>
    <t>QBS</t>
  </si>
  <si>
    <t>PYSIDE</t>
  </si>
  <si>
    <t>COIN</t>
  </si>
  <si>
    <t>AUTOSUITE</t>
  </si>
  <si>
    <t>PJD - Qt</t>
  </si>
  <si>
    <t>WISE</t>
  </si>
  <si>
    <t>WFK2</t>
  </si>
  <si>
    <t>USMINT</t>
  </si>
  <si>
    <t>THORN</t>
  </si>
  <si>
    <t>TEIIDWEBTL</t>
  </si>
  <si>
    <t>TEIIDWEBCN</t>
  </si>
  <si>
    <t>TEIIDSB</t>
  </si>
  <si>
    <t>SWITCHYARD</t>
  </si>
  <si>
    <t>SOA</t>
  </si>
  <si>
    <t>SNOWDROP</t>
  </si>
  <si>
    <t>RIFTSAW</t>
  </si>
  <si>
    <t>RHOSPDOC</t>
  </si>
  <si>
    <t>RHMWINT</t>
  </si>
  <si>
    <t>RHD</t>
  </si>
  <si>
    <t>RHBRMS</t>
  </si>
  <si>
    <t>POL</t>
  </si>
  <si>
    <t>OSSMDOC</t>
  </si>
  <si>
    <t>OSDK</t>
  </si>
  <si>
    <t>OLM</t>
  </si>
  <si>
    <t>NOTIF</t>
  </si>
  <si>
    <t>MBT</t>
  </si>
  <si>
    <t>LOGTOOL</t>
  </si>
  <si>
    <t>KEYCLOAK</t>
  </si>
  <si>
    <t>JBTHR</t>
  </si>
  <si>
    <t>JBSSO</t>
  </si>
  <si>
    <t>JBSEAM</t>
  </si>
  <si>
    <t>JBRULES</t>
  </si>
  <si>
    <t>JBEWS</t>
  </si>
  <si>
    <t>JBESB</t>
  </si>
  <si>
    <t>JBCLUSTER</t>
  </si>
  <si>
    <t>JBADMCON</t>
  </si>
  <si>
    <t>IPROTO</t>
  </si>
  <si>
    <t>HRJS</t>
  </si>
  <si>
    <t>HOR</t>
  </si>
  <si>
    <t>HAC</t>
  </si>
  <si>
    <t>FUSEJON</t>
  </si>
  <si>
    <t>ERT</t>
  </si>
  <si>
    <t>ERRAI</t>
  </si>
  <si>
    <t>ERDEMO</t>
  </si>
  <si>
    <t>EMB</t>
  </si>
  <si>
    <t>DEVEX</t>
  </si>
  <si>
    <t>DEVELOPER</t>
  </si>
  <si>
    <t>DASHBUILDE</t>
  </si>
  <si>
    <t>CPDEVOPS</t>
  </si>
  <si>
    <t>COVIDSAFE</t>
  </si>
  <si>
    <t>CDK</t>
  </si>
  <si>
    <t>CAPEDWARF</t>
  </si>
  <si>
    <t>BPMC</t>
  </si>
  <si>
    <t>ARMOCP</t>
  </si>
  <si>
    <t>APPDUX</t>
  </si>
  <si>
    <t>PJD - RedHat</t>
  </si>
  <si>
    <t>YAFT</t>
  </si>
  <si>
    <t>TXB</t>
  </si>
  <si>
    <t>TIME</t>
  </si>
  <si>
    <t>TII</t>
  </si>
  <si>
    <t>SMS</t>
  </si>
  <si>
    <t>SLIB</t>
  </si>
  <si>
    <t>SKE</t>
  </si>
  <si>
    <t>SCO</t>
  </si>
  <si>
    <t>SAK</t>
  </si>
  <si>
    <t>QUALTRICS</t>
  </si>
  <si>
    <t>QNA</t>
  </si>
  <si>
    <t>PROD</t>
  </si>
  <si>
    <t>NFS</t>
  </si>
  <si>
    <t>MAPS</t>
  </si>
  <si>
    <t>GRBK</t>
  </si>
  <si>
    <t>GAL</t>
  </si>
  <si>
    <t>FARM</t>
  </si>
  <si>
    <t>EVALSYS</t>
  </si>
  <si>
    <t>DASH</t>
  </si>
  <si>
    <t>CLOG</t>
  </si>
  <si>
    <t>CHK</t>
  </si>
  <si>
    <t>BW</t>
  </si>
  <si>
    <t>BBB</t>
  </si>
  <si>
    <t>PJD - Sakai</t>
  </si>
  <si>
    <t>STORM</t>
  </si>
  <si>
    <t>OPEN</t>
  </si>
  <si>
    <t>PJD - SecondLife</t>
  </si>
  <si>
    <t>XD</t>
  </si>
  <si>
    <t>SWS</t>
  </si>
  <si>
    <t>SWF</t>
  </si>
  <si>
    <t>STS</t>
  </si>
  <si>
    <t>SPRNETREST</t>
  </si>
  <si>
    <t>SPRNET</t>
  </si>
  <si>
    <t>SPR</t>
  </si>
  <si>
    <t>SOCIALTW</t>
  </si>
  <si>
    <t>SOCIALLI</t>
  </si>
  <si>
    <t>SOCIALFB</t>
  </si>
  <si>
    <t>SOCIAL</t>
  </si>
  <si>
    <t>SLICE</t>
  </si>
  <si>
    <t>SJC</t>
  </si>
  <si>
    <t>SHL</t>
  </si>
  <si>
    <t>SHDP</t>
  </si>
  <si>
    <t>SGF</t>
  </si>
  <si>
    <t>SETHREADNET</t>
  </si>
  <si>
    <t>SESURF</t>
  </si>
  <si>
    <t>SESPRINGPYTHONPY</t>
  </si>
  <si>
    <t>SESPRINGACTIONSCRIPTAS</t>
  </si>
  <si>
    <t>SES</t>
  </si>
  <si>
    <t>SEDBFO</t>
  </si>
  <si>
    <t>SECOAUTH</t>
  </si>
  <si>
    <t>SEC</t>
  </si>
  <si>
    <t>ROOFLEX</t>
  </si>
  <si>
    <t>ROO</t>
  </si>
  <si>
    <t>RCP</t>
  </si>
  <si>
    <t>OSGI</t>
  </si>
  <si>
    <t>MOD</t>
  </si>
  <si>
    <t>MOBILE</t>
  </si>
  <si>
    <t>LDAP</t>
  </si>
  <si>
    <t>INTSAMPLES</t>
  </si>
  <si>
    <t>INTEXT</t>
  </si>
  <si>
    <t>INT</t>
  </si>
  <si>
    <t>INFRA</t>
  </si>
  <si>
    <t>IDE</t>
  </si>
  <si>
    <t>GREENHOUSE</t>
  </si>
  <si>
    <t>DATASOLR</t>
  </si>
  <si>
    <t>DATAREST</t>
  </si>
  <si>
    <t>DATAREDIS</t>
  </si>
  <si>
    <t>DATAMONGO</t>
  </si>
  <si>
    <t>DATALDAP</t>
  </si>
  <si>
    <t>DATAKV</t>
  </si>
  <si>
    <t>DATAJPA</t>
  </si>
  <si>
    <t>DATAJDBC</t>
  </si>
  <si>
    <t>DATAGRAPH</t>
  </si>
  <si>
    <t>DATAGEODE</t>
  </si>
  <si>
    <t>DATAES</t>
  </si>
  <si>
    <t>DATACOUCH</t>
  </si>
  <si>
    <t>DATACMNS</t>
  </si>
  <si>
    <t>DATACASS</t>
  </si>
  <si>
    <t>BATCHADM</t>
  </si>
  <si>
    <t>BATCH</t>
  </si>
  <si>
    <t>ANDROID</t>
  </si>
  <si>
    <t>AMQP</t>
  </si>
  <si>
    <t>PJD - Spring</t>
  </si>
  <si>
    <t>OSSRH</t>
  </si>
  <si>
    <t>MVNCENTRAL</t>
  </si>
  <si>
    <t>DX</t>
  </si>
  <si>
    <t>PJD - Sonatype</t>
  </si>
  <si>
    <t>ZOOKEEPER</t>
  </si>
  <si>
    <t>ZETACOMP</t>
  </si>
  <si>
    <t>ZEPPELIN</t>
  </si>
  <si>
    <t>YUNIKORN</t>
  </si>
  <si>
    <t>YETUS</t>
  </si>
  <si>
    <t>YARN</t>
  </si>
  <si>
    <t>XW</t>
  </si>
  <si>
    <t>XMLSCHEMA</t>
  </si>
  <si>
    <t>XMLRPC</t>
  </si>
  <si>
    <t>XMLCOMMONS</t>
  </si>
  <si>
    <t>XMLBEANS</t>
  </si>
  <si>
    <t>XGC</t>
  </si>
  <si>
    <t>XERCESP</t>
  </si>
  <si>
    <t>XERCESJ</t>
  </si>
  <si>
    <t>XERCESC</t>
  </si>
  <si>
    <t>XBEAN</t>
  </si>
  <si>
    <t>XAP</t>
  </si>
  <si>
    <t>XALANJ</t>
  </si>
  <si>
    <t>XALANC</t>
  </si>
  <si>
    <t>WW</t>
  </si>
  <si>
    <t>WSS</t>
  </si>
  <si>
    <t>WSRP4J</t>
  </si>
  <si>
    <t>WSIF</t>
  </si>
  <si>
    <t>WSCOMMONS</t>
  </si>
  <si>
    <t>WOOKIE</t>
  </si>
  <si>
    <t>WODEN</t>
  </si>
  <si>
    <t>WINK</t>
  </si>
  <si>
    <t>WICKET</t>
  </si>
  <si>
    <t>WHIRR</t>
  </si>
  <si>
    <t>WHIMSY</t>
  </si>
  <si>
    <t>WEEX</t>
  </si>
  <si>
    <t>WAYANG</t>
  </si>
  <si>
    <t>WAVE</t>
  </si>
  <si>
    <t>WAGON</t>
  </si>
  <si>
    <t>VYSPER</t>
  </si>
  <si>
    <t>VXQUERY</t>
  </si>
  <si>
    <t>VFS</t>
  </si>
  <si>
    <t>VELTOOLS</t>
  </si>
  <si>
    <t>VELOCITY</t>
  </si>
  <si>
    <t>VCL</t>
  </si>
  <si>
    <t>VALIDATOR</t>
  </si>
  <si>
    <t>USERGRID</t>
  </si>
  <si>
    <t>UNOMI</t>
  </si>
  <si>
    <t>UIMA</t>
  </si>
  <si>
    <t>TWILL</t>
  </si>
  <si>
    <t>TUWENI</t>
  </si>
  <si>
    <t>TUSCANY</t>
  </si>
  <si>
    <t>TST</t>
  </si>
  <si>
    <t>TS</t>
  </si>
  <si>
    <t>TRINIDAD</t>
  </si>
  <si>
    <t>TRB</t>
  </si>
  <si>
    <t>TRANSACTION</t>
  </si>
  <si>
    <t>TRAINING</t>
  </si>
  <si>
    <t>TRAFODION</t>
  </si>
  <si>
    <t>TORQUEOLD</t>
  </si>
  <si>
    <t>TORQUE</t>
  </si>
  <si>
    <t>TOREE</t>
  </si>
  <si>
    <t>TOMEE</t>
  </si>
  <si>
    <t>TOMAHAWK</t>
  </si>
  <si>
    <t>TOBAGO</t>
  </si>
  <si>
    <t>TM</t>
  </si>
  <si>
    <t>TINKERPOP</t>
  </si>
  <si>
    <t>TILES</t>
  </si>
  <si>
    <t>TIKA</t>
  </si>
  <si>
    <t>THRIFT</t>
  </si>
  <si>
    <t>TEZ</t>
  </si>
  <si>
    <t>TEXT</t>
  </si>
  <si>
    <t>TEPHRA</t>
  </si>
  <si>
    <t>TC</t>
  </si>
  <si>
    <t>TAVERNA</t>
  </si>
  <si>
    <t>TAPESTRY</t>
  </si>
  <si>
    <t>TAP5</t>
  </si>
  <si>
    <t>TAMAYA</t>
  </si>
  <si>
    <t>TAJO</t>
  </si>
  <si>
    <t>SYSTEMDS</t>
  </si>
  <si>
    <t>SYNCOPE</t>
  </si>
  <si>
    <t>SYNAPSE</t>
  </si>
  <si>
    <t>SUREFIRE</t>
  </si>
  <si>
    <t>SUBMARINE</t>
  </si>
  <si>
    <t>STREAMS</t>
  </si>
  <si>
    <t>STREAMPIPES</t>
  </si>
  <si>
    <t>STRATOS</t>
  </si>
  <si>
    <t>STR</t>
  </si>
  <si>
    <t>STONEHENGE</t>
  </si>
  <si>
    <t>STEVE</t>
  </si>
  <si>
    <t>STDCXX</t>
  </si>
  <si>
    <t>STATISTICS</t>
  </si>
  <si>
    <t>STANBOL</t>
  </si>
  <si>
    <t>SSHD</t>
  </si>
  <si>
    <t>SQOOP</t>
  </si>
  <si>
    <t>SPOT</t>
  </si>
  <si>
    <t>SOLR</t>
  </si>
  <si>
    <t>SOAP</t>
  </si>
  <si>
    <t>SMXCOMP</t>
  </si>
  <si>
    <t>SMX4NMR</t>
  </si>
  <si>
    <t>SMX4KNL</t>
  </si>
  <si>
    <t>SMX4</t>
  </si>
  <si>
    <t>SM</t>
  </si>
  <si>
    <t>SLING</t>
  </si>
  <si>
    <t>SLIDER</t>
  </si>
  <si>
    <t>SIS</t>
  </si>
  <si>
    <t>SIRONA</t>
  </si>
  <si>
    <t>SINGA</t>
  </si>
  <si>
    <t>SHIRO</t>
  </si>
  <si>
    <t>SHINDIG</t>
  </si>
  <si>
    <t>SHALE</t>
  </si>
  <si>
    <t>SERF</t>
  </si>
  <si>
    <t>SENTRY</t>
  </si>
  <si>
    <t>SEDONA</t>
  </si>
  <si>
    <t>SDAP</t>
  </si>
  <si>
    <t>SCXML</t>
  </si>
  <si>
    <t>SCOUT</t>
  </si>
  <si>
    <t>SCM</t>
  </si>
  <si>
    <t>SCIMPLE</t>
  </si>
  <si>
    <t>SCB</t>
  </si>
  <si>
    <t>SANTUARIO</t>
  </si>
  <si>
    <t>SANDESHA2C</t>
  </si>
  <si>
    <t>SANDESHA2</t>
  </si>
  <si>
    <t>SANDBOX</t>
  </si>
  <si>
    <t>SAMZA</t>
  </si>
  <si>
    <t>SAMOA</t>
  </si>
  <si>
    <t>S4</t>
  </si>
  <si>
    <t>S2GRAPH</t>
  </si>
  <si>
    <t>RYA</t>
  </si>
  <si>
    <t>RUNTIME</t>
  </si>
  <si>
    <t>ROL</t>
  </si>
  <si>
    <t>ROCKETMQ</t>
  </si>
  <si>
    <t>RNG</t>
  </si>
  <si>
    <t>RIVER</t>
  </si>
  <si>
    <t>RIPPLE</t>
  </si>
  <si>
    <t>RESOURCES</t>
  </si>
  <si>
    <t>REEF</t>
  </si>
  <si>
    <t>RAVE</t>
  </si>
  <si>
    <t>RATIS</t>
  </si>
  <si>
    <t>RANGER</t>
  </si>
  <si>
    <t>RAMPARTC</t>
  </si>
  <si>
    <t>RAMPART</t>
  </si>
  <si>
    <t>QUICKSTEP</t>
  </si>
  <si>
    <t>QPIDJMS</t>
  </si>
  <si>
    <t>QPIDIT</t>
  </si>
  <si>
    <t>QPID</t>
  </si>
  <si>
    <t>PYLUCENE</t>
  </si>
  <si>
    <t>PROVISIONR</t>
  </si>
  <si>
    <t>PROTON</t>
  </si>
  <si>
    <t>PROTOCOLS</t>
  </si>
  <si>
    <t>PORTLETBRIDGE</t>
  </si>
  <si>
    <t>POOL</t>
  </si>
  <si>
    <t>POLYGENE</t>
  </si>
  <si>
    <t>PODLINGNAMESEARCH</t>
  </si>
  <si>
    <t>PNIX</t>
  </si>
  <si>
    <t>PLUTO</t>
  </si>
  <si>
    <t>PLC4X</t>
  </si>
  <si>
    <t>PIVOT</t>
  </si>
  <si>
    <t>PIRK</t>
  </si>
  <si>
    <t>PIO</t>
  </si>
  <si>
    <t>PIG</t>
  </si>
  <si>
    <t>PHOTARK</t>
  </si>
  <si>
    <t>PHOENIX</t>
  </si>
  <si>
    <t>PDFBOX</t>
  </si>
  <si>
    <t>PB</t>
  </si>
  <si>
    <t>PARQUET</t>
  </si>
  <si>
    <t>OWB</t>
  </si>
  <si>
    <t>ORCHESTRA</t>
  </si>
  <si>
    <t>ORC</t>
  </si>
  <si>
    <t>OPENOFFICE</t>
  </si>
  <si>
    <t>OPENNLP</t>
  </si>
  <si>
    <t>OPENMEETINGS</t>
  </si>
  <si>
    <t>OPENJPA</t>
  </si>
  <si>
    <t>OPENEJB</t>
  </si>
  <si>
    <t>OOZIE</t>
  </si>
  <si>
    <t>OODT</t>
  </si>
  <si>
    <t>ONAMI</t>
  </si>
  <si>
    <t>OMID</t>
  </si>
  <si>
    <t>OLTU</t>
  </si>
  <si>
    <t>OLIO</t>
  </si>
  <si>
    <t>OLINGO</t>
  </si>
  <si>
    <t>OJB</t>
  </si>
  <si>
    <t>OGNL</t>
  </si>
  <si>
    <t>OFBIZ</t>
  </si>
  <si>
    <t>OEP</t>
  </si>
  <si>
    <t>ODFTOOLKIT</t>
  </si>
  <si>
    <t>ODE</t>
  </si>
  <si>
    <t>OCM</t>
  </si>
  <si>
    <t>OAK</t>
  </si>
  <si>
    <t>NUTCH</t>
  </si>
  <si>
    <t>NUMBERS</t>
  </si>
  <si>
    <t>NPANDAY</t>
  </si>
  <si>
    <t>NLPCRAFT</t>
  </si>
  <si>
    <t>NIFIREG</t>
  </si>
  <si>
    <t>NIFI</t>
  </si>
  <si>
    <t>NETBEANSINFRA</t>
  </si>
  <si>
    <t>NETBEANS</t>
  </si>
  <si>
    <t>NET</t>
  </si>
  <si>
    <t>NEMO</t>
  </si>
  <si>
    <t>MYRIAD</t>
  </si>
  <si>
    <t>MYNEWTDOC</t>
  </si>
  <si>
    <t>MYFACESTEST</t>
  </si>
  <si>
    <t>MYFACES</t>
  </si>
  <si>
    <t>MXNET</t>
  </si>
  <si>
    <t>MWRAPPER</t>
  </si>
  <si>
    <t>MWAR</t>
  </si>
  <si>
    <t>MVERIFIER</t>
  </si>
  <si>
    <t>MUSE</t>
  </si>
  <si>
    <t>MTOOLCHAINS</t>
  </si>
  <si>
    <t>MTOMCAT</t>
  </si>
  <si>
    <t>MSOURCES</t>
  </si>
  <si>
    <t>MSKINS</t>
  </si>
  <si>
    <t>MSITE</t>
  </si>
  <si>
    <t>MSHARED</t>
  </si>
  <si>
    <t>MSHADE</t>
  </si>
  <si>
    <t>MSCMPUB</t>
  </si>
  <si>
    <t>MRUNIT</t>
  </si>
  <si>
    <t>MRRESOURCES</t>
  </si>
  <si>
    <t>MRQL</t>
  </si>
  <si>
    <t>MRM</t>
  </si>
  <si>
    <t>MRESOURCES</t>
  </si>
  <si>
    <t>MRESOLVER</t>
  </si>
  <si>
    <t>MREPOSITORY</t>
  </si>
  <si>
    <t>MRELEASE</t>
  </si>
  <si>
    <t>MRAR</t>
  </si>
  <si>
    <t>MPT</t>
  </si>
  <si>
    <t>MPOM</t>
  </si>
  <si>
    <t>MPMD</t>
  </si>
  <si>
    <t>MPLUGINTESTING</t>
  </si>
  <si>
    <t>MPLUGIN</t>
  </si>
  <si>
    <t>MPIR</t>
  </si>
  <si>
    <t>MPH</t>
  </si>
  <si>
    <t>MPDF</t>
  </si>
  <si>
    <t>MODPYTHON</t>
  </si>
  <si>
    <t>MODELER</t>
  </si>
  <si>
    <t>MNGSITE</t>
  </si>
  <si>
    <t>MNG</t>
  </si>
  <si>
    <t>MNEMONIC</t>
  </si>
  <si>
    <t>MLINKCHECK</t>
  </si>
  <si>
    <t>MJLINK</t>
  </si>
  <si>
    <t>MJAVADOC</t>
  </si>
  <si>
    <t>MJARSIGNER</t>
  </si>
  <si>
    <t>MJAR</t>
  </si>
  <si>
    <t>MINVOKER</t>
  </si>
  <si>
    <t>MINSTALL</t>
  </si>
  <si>
    <t>MINIFICPP</t>
  </si>
  <si>
    <t>MINIFI</t>
  </si>
  <si>
    <t>MINDEXER</t>
  </si>
  <si>
    <t>MIME4J</t>
  </si>
  <si>
    <t>MILAGRO</t>
  </si>
  <si>
    <t>MGPG</t>
  </si>
  <si>
    <t>MFCOMMONS</t>
  </si>
  <si>
    <t>METRON</t>
  </si>
  <si>
    <t>METAMODEL</t>
  </si>
  <si>
    <t>MESOS</t>
  </si>
  <si>
    <t>MENFORCER</t>
  </si>
  <si>
    <t>MEJB</t>
  </si>
  <si>
    <t>MEECROWAVE</t>
  </si>
  <si>
    <t>MECLIPSE</t>
  </si>
  <si>
    <t>MEAR</t>
  </si>
  <si>
    <t>MDOCCK</t>
  </si>
  <si>
    <t>MDOAP</t>
  </si>
  <si>
    <t>MDEPLOY</t>
  </si>
  <si>
    <t>MDEP</t>
  </si>
  <si>
    <t>MCOMPILER</t>
  </si>
  <si>
    <t>MCLEAN</t>
  </si>
  <si>
    <t>MCHECKSTYLE</t>
  </si>
  <si>
    <t>MCHANGES</t>
  </si>
  <si>
    <t>MCHANGELOG</t>
  </si>
  <si>
    <t>MAVIBOT</t>
  </si>
  <si>
    <t>MATH</t>
  </si>
  <si>
    <t>MASSEMBLY</t>
  </si>
  <si>
    <t>MASFRES</t>
  </si>
  <si>
    <t>MARVIN</t>
  </si>
  <si>
    <t>MARMOTTA</t>
  </si>
  <si>
    <t>MARCHETYPES</t>
  </si>
  <si>
    <t>MAPREDUCE</t>
  </si>
  <si>
    <t>MANTTASKS</t>
  </si>
  <si>
    <t>MANTRUN</t>
  </si>
  <si>
    <t>MANT</t>
  </si>
  <si>
    <t>MAILET</t>
  </si>
  <si>
    <t>MAILBOX</t>
  </si>
  <si>
    <t>MAHOUT</t>
  </si>
  <si>
    <t>MADLIB</t>
  </si>
  <si>
    <t>MACR</t>
  </si>
  <si>
    <t>LUCY</t>
  </si>
  <si>
    <t>LUCENENET</t>
  </si>
  <si>
    <t>LUCENE</t>
  </si>
  <si>
    <t>LOGGING</t>
  </si>
  <si>
    <t>LOGCXX</t>
  </si>
  <si>
    <t>LOG4PHP</t>
  </si>
  <si>
    <t>LOG4NET</t>
  </si>
  <si>
    <t>LOG4J2</t>
  </si>
  <si>
    <t>LIVY</t>
  </si>
  <si>
    <t>LIMINAL</t>
  </si>
  <si>
    <t>LIBCLOUD</t>
  </si>
  <si>
    <t>LENS</t>
  </si>
  <si>
    <t>LEGAL</t>
  </si>
  <si>
    <t>LANG</t>
  </si>
  <si>
    <t>LABS</t>
  </si>
  <si>
    <t>KYLIN</t>
  </si>
  <si>
    <t>KUDU</t>
  </si>
  <si>
    <t>KNOX</t>
  </si>
  <si>
    <t>KARAF</t>
  </si>
  <si>
    <t>KALUMET</t>
  </si>
  <si>
    <t>JXR</t>
  </si>
  <si>
    <t>JXPATH</t>
  </si>
  <si>
    <t>JUNEAU</t>
  </si>
  <si>
    <t>JUDDI</t>
  </si>
  <si>
    <t>JSPWIKI</t>
  </si>
  <si>
    <t>JSPF</t>
  </si>
  <si>
    <t>JSIEVE</t>
  </si>
  <si>
    <t>JS2</t>
  </si>
  <si>
    <t>JS1</t>
  </si>
  <si>
    <t>JOSHUA</t>
  </si>
  <si>
    <t>JOHNZON</t>
  </si>
  <si>
    <t>JEXL</t>
  </si>
  <si>
    <t>JENA</t>
  </si>
  <si>
    <t>JELLY</t>
  </si>
  <si>
    <t>JDO</t>
  </si>
  <si>
    <t>JDKIM</t>
  </si>
  <si>
    <t>JCS</t>
  </si>
  <si>
    <t>JCRVLT</t>
  </si>
  <si>
    <t>JCRSITE</t>
  </si>
  <si>
    <t>JCRRMI</t>
  </si>
  <si>
    <t>JCR</t>
  </si>
  <si>
    <t>JCLOUDS</t>
  </si>
  <si>
    <t>JCI</t>
  </si>
  <si>
    <t>JAXME</t>
  </si>
  <si>
    <t>JAMES</t>
  </si>
  <si>
    <t>IVYDE</t>
  </si>
  <si>
    <t>IVY</t>
  </si>
  <si>
    <t>ISIS</t>
  </si>
  <si>
    <t>IOTDB</t>
  </si>
  <si>
    <t>IOTA</t>
  </si>
  <si>
    <t>INLONG</t>
  </si>
  <si>
    <t>INCUBATOR</t>
  </si>
  <si>
    <t>IMPERIUS</t>
  </si>
  <si>
    <t>IMPALA</t>
  </si>
  <si>
    <t>IMAP</t>
  </si>
  <si>
    <t>IMAGING</t>
  </si>
  <si>
    <t>IGNITE</t>
  </si>
  <si>
    <t>IBATISNET</t>
  </si>
  <si>
    <t>IBATIS</t>
  </si>
  <si>
    <t>HUPA</t>
  </si>
  <si>
    <t>HUDI</t>
  </si>
  <si>
    <t>HTTPDRAFT</t>
  </si>
  <si>
    <t>HTTPCORE</t>
  </si>
  <si>
    <t>HTTPCLIENT</t>
  </si>
  <si>
    <t>HTTPASYNC</t>
  </si>
  <si>
    <t>HTRACE</t>
  </si>
  <si>
    <t>HORN</t>
  </si>
  <si>
    <t>HOP</t>
  </si>
  <si>
    <t>HIVEMIND</t>
  </si>
  <si>
    <t>HIVEMALL</t>
  </si>
  <si>
    <t>HISE</t>
  </si>
  <si>
    <t>HELIX</t>
  </si>
  <si>
    <t>HDT</t>
  </si>
  <si>
    <t>HDFS</t>
  </si>
  <si>
    <t>HDDS</t>
  </si>
  <si>
    <t>HCATALOG</t>
  </si>
  <si>
    <t>HBASE</t>
  </si>
  <si>
    <t>HAWQ</t>
  </si>
  <si>
    <t>HARMONY</t>
  </si>
  <si>
    <t>HAMA</t>
  </si>
  <si>
    <t>HADOOP</t>
  </si>
  <si>
    <t>GUMP</t>
  </si>
  <si>
    <t>GUACAMOLE</t>
  </si>
  <si>
    <t>GROOVY</t>
  </si>
  <si>
    <t>GRIFFIN</t>
  </si>
  <si>
    <t>GRFT</t>
  </si>
  <si>
    <t>GOSSIP</t>
  </si>
  <si>
    <t>GORA</t>
  </si>
  <si>
    <t>GOBBLIN</t>
  </si>
  <si>
    <t>GIRAPH</t>
  </si>
  <si>
    <t>GERONIMODEVTOOLS</t>
  </si>
  <si>
    <t>GERONIMO</t>
  </si>
  <si>
    <t>GEOMETRY</t>
  </si>
  <si>
    <t>GEODE</t>
  </si>
  <si>
    <t>GEARPUMP</t>
  </si>
  <si>
    <t>FUNCTOR</t>
  </si>
  <si>
    <t>FTPSERVER</t>
  </si>
  <si>
    <t>FREEMARKER</t>
  </si>
  <si>
    <t>FOR</t>
  </si>
  <si>
    <t>FOP</t>
  </si>
  <si>
    <t>FLUME</t>
  </si>
  <si>
    <t>FLINK</t>
  </si>
  <si>
    <t>FLEX</t>
  </si>
  <si>
    <t>FLAGON</t>
  </si>
  <si>
    <t>FINERACT</t>
  </si>
  <si>
    <t>FINCN</t>
  </si>
  <si>
    <t>FILEUPLOAD</t>
  </si>
  <si>
    <t>FELIX</t>
  </si>
  <si>
    <t>FEDIZ</t>
  </si>
  <si>
    <t>FALCON</t>
  </si>
  <si>
    <t>EXTVAL</t>
  </si>
  <si>
    <t>EXTSCRIPT</t>
  </si>
  <si>
    <t>EXTCDI</t>
  </si>
  <si>
    <t>EXLBR</t>
  </si>
  <si>
    <t>EXEC</t>
  </si>
  <si>
    <t>ETCH</t>
  </si>
  <si>
    <t>ESME</t>
  </si>
  <si>
    <t>EMPIREDB</t>
  </si>
  <si>
    <t>EMAIL</t>
  </si>
  <si>
    <t>EDGENT</t>
  </si>
  <si>
    <t>EASYANT</t>
  </si>
  <si>
    <t>EAGLE</t>
  </si>
  <si>
    <t>DUBBO</t>
  </si>
  <si>
    <t>DTACLOUD</t>
  </si>
  <si>
    <t>DROIDS</t>
  </si>
  <si>
    <t>DRILL</t>
  </si>
  <si>
    <t>DOXIATOOLS</t>
  </si>
  <si>
    <t>DOXIASITETOOLS</t>
  </si>
  <si>
    <t>DOXIA</t>
  </si>
  <si>
    <t>DOSGI</t>
  </si>
  <si>
    <t>DORMANT</t>
  </si>
  <si>
    <t>DMAP</t>
  </si>
  <si>
    <t>DL</t>
  </si>
  <si>
    <t>DISPATCH</t>
  </si>
  <si>
    <t>DIRSTUDIO</t>
  </si>
  <si>
    <t>DIRSHARED</t>
  </si>
  <si>
    <t>DIRSERVER</t>
  </si>
  <si>
    <t>DIRMINA</t>
  </si>
  <si>
    <t>DIRKRB</t>
  </si>
  <si>
    <t>DIRECTMEMORY</t>
  </si>
  <si>
    <t>DIRAPI</t>
  </si>
  <si>
    <t>DIR</t>
  </si>
  <si>
    <t>DIGESTER</t>
  </si>
  <si>
    <t>DERBY</t>
  </si>
  <si>
    <t>DELTASPIKE</t>
  </si>
  <si>
    <t>DDLUTILS</t>
  </si>
  <si>
    <t>DBUTILS</t>
  </si>
  <si>
    <t>DBCP</t>
  </si>
  <si>
    <t>DAYTRADER</t>
  </si>
  <si>
    <t>DATALAB</t>
  </si>
  <si>
    <t>DATAFU</t>
  </si>
  <si>
    <t>DAFFODIL</t>
  </si>
  <si>
    <t>DAEMON</t>
  </si>
  <si>
    <t>CXFXJC</t>
  </si>
  <si>
    <t>CXF</t>
  </si>
  <si>
    <t>CURATOR</t>
  </si>
  <si>
    <t>CTAKES</t>
  </si>
  <si>
    <t>CSV</t>
  </si>
  <si>
    <t>CRYPTO</t>
  </si>
  <si>
    <t>CRUNCH</t>
  </si>
  <si>
    <t>CRAIL</t>
  </si>
  <si>
    <t>COUCHDB</t>
  </si>
  <si>
    <t>COR</t>
  </si>
  <si>
    <t>CONTINUUM</t>
  </si>
  <si>
    <t>CONNECTORS</t>
  </si>
  <si>
    <t>CONFIGURATION</t>
  </si>
  <si>
    <t>COMPRESS</t>
  </si>
  <si>
    <t>COMMONSSITE</t>
  </si>
  <si>
    <t>COMMONSRDF</t>
  </si>
  <si>
    <t>COMDEV</t>
  </si>
  <si>
    <t>COLLECTIONS</t>
  </si>
  <si>
    <t>CODEC</t>
  </si>
  <si>
    <t>COCOON3</t>
  </si>
  <si>
    <t>COCOON</t>
  </si>
  <si>
    <t>CMIS</t>
  </si>
  <si>
    <t>CLOWNFISH</t>
  </si>
  <si>
    <t>CLOUDSTACK</t>
  </si>
  <si>
    <t>CLKE</t>
  </si>
  <si>
    <t>CLK</t>
  </si>
  <si>
    <t>CLIMATE</t>
  </si>
  <si>
    <t>CLI</t>
  </si>
  <si>
    <t>CLEREZZA</t>
  </si>
  <si>
    <t>CHUKWA</t>
  </si>
  <si>
    <t>CHAINSAW</t>
  </si>
  <si>
    <t>CHAIN</t>
  </si>
  <si>
    <t>CELIX</t>
  </si>
  <si>
    <t>CAY</t>
  </si>
  <si>
    <t>CASSANDRA</t>
  </si>
  <si>
    <t>CARBONDATA</t>
  </si>
  <si>
    <t>CAMEL</t>
  </si>
  <si>
    <t>CALCITE</t>
  </si>
  <si>
    <t>CACTUS</t>
  </si>
  <si>
    <t>BVAL</t>
  </si>
  <si>
    <t>BUILDR</t>
  </si>
  <si>
    <t>BSF</t>
  </si>
  <si>
    <t>BROOKLYN</t>
  </si>
  <si>
    <t>BOOKKEEPER</t>
  </si>
  <si>
    <t>BLUR</t>
  </si>
  <si>
    <t>BIGTOP</t>
  </si>
  <si>
    <t>BETWIXT</t>
  </si>
  <si>
    <t>BEEHIVE</t>
  </si>
  <si>
    <t>BEANUTILS</t>
  </si>
  <si>
    <t>BEAM</t>
  </si>
  <si>
    <t>BCEL</t>
  </si>
  <si>
    <t>BATIK</t>
  </si>
  <si>
    <t>BATCHEE</t>
  </si>
  <si>
    <t>BAHIR</t>
  </si>
  <si>
    <t>AXISCPP</t>
  </si>
  <si>
    <t>AXIS2C</t>
  </si>
  <si>
    <t>AXIS2</t>
  </si>
  <si>
    <t>AXIS</t>
  </si>
  <si>
    <t>AXIOM</t>
  </si>
  <si>
    <t>AWF</t>
  </si>
  <si>
    <t>AVRO</t>
  </si>
  <si>
    <t>AURORA</t>
  </si>
  <si>
    <t>ATTIC</t>
  </si>
  <si>
    <t>ATLAS</t>
  </si>
  <si>
    <t>ASYNCWEB</t>
  </si>
  <si>
    <t>ASTERIXDB</t>
  </si>
  <si>
    <t>ARTEMIS</t>
  </si>
  <si>
    <t>ARROW</t>
  </si>
  <si>
    <t>ARIES</t>
  </si>
  <si>
    <t>ARIA</t>
  </si>
  <si>
    <t>ARCHETYPE</t>
  </si>
  <si>
    <t>APOLLO</t>
  </si>
  <si>
    <t>APLO</t>
  </si>
  <si>
    <t>APISIX</t>
  </si>
  <si>
    <t>APEXMALHAR</t>
  </si>
  <si>
    <t>APEXCORE</t>
  </si>
  <si>
    <t>APA</t>
  </si>
  <si>
    <t>ANY23</t>
  </si>
  <si>
    <t>ANAKIA</t>
  </si>
  <si>
    <t>AMQNET</t>
  </si>
  <si>
    <t>AMQCPP</t>
  </si>
  <si>
    <t>AMQ</t>
  </si>
  <si>
    <t>AMBARI</t>
  </si>
  <si>
    <t>AMATERASU</t>
  </si>
  <si>
    <t>AIRFLOW</t>
  </si>
  <si>
    <t>AIRAVATA</t>
  </si>
  <si>
    <t>AGILA</t>
  </si>
  <si>
    <t>AGEOLD</t>
  </si>
  <si>
    <t>AGE2</t>
  </si>
  <si>
    <t>ADDR</t>
  </si>
  <si>
    <t>ACE</t>
  </si>
  <si>
    <t>ACCUMULO</t>
  </si>
  <si>
    <t>ABDERA</t>
  </si>
  <si>
    <t>AAR</t>
  </si>
  <si>
    <t>PJD - Apache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</si>
</sst>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6" x14ac:knownFonts="1">
    <font>
      <sz val="11"/>
      <color theme="1"/>
      <name val="Aptos Narrow"/>
      <family val="2"/>
      <scheme val="minor"/>
    </font>
    <font>
      <b/>
      <sz val="11"/>
      <color theme="1"/>
      <name val="Aptos Narrow"/>
      <family val="2"/>
      <scheme val="minor"/>
    </font>
    <font>
      <b/>
      <sz val="11"/>
      <color theme="0"/>
      <name val="Aptos Narrow"/>
      <family val="2"/>
      <scheme val="minor"/>
    </font>
    <font>
      <sz val="8"/>
      <name val="Aptos Narrow"/>
      <family val="2"/>
      <scheme val="minor"/>
    </font>
    <font>
      <b/>
      <sz val="16"/>
      <color theme="1"/>
      <name val="Aptos Narrow"/>
      <family val="2"/>
      <scheme val="minor"/>
    </font>
    <font>
      <i/>
      <sz val="11"/>
      <color theme="1"/>
      <name val="Aptos Narrow"/>
      <family val="2"/>
      <scheme val="minor"/>
    </font>
  </fonts>
  <fills count="7">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theme="2"/>
        <bgColor indexed="64"/>
      </patternFill>
    </fill>
    <fill>
      <patternFill patternType="solid">
        <fgColor theme="2" tint="-0.499984740745262"/>
        <bgColor indexed="64"/>
      </patternFill>
    </fill>
    <fill>
      <patternFill patternType="solid">
        <fgColor theme="3" tint="0.749992370372631"/>
        <bgColor indexed="64"/>
      </patternFill>
    </fill>
  </fills>
  <borders count="5">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s>
  <cellStyleXfs count="1">
    <xf numFmtId="0" fontId="0" fillId="0" borderId="0"/>
  </cellStyleXfs>
  <cellXfs count="21">
    <xf numFmtId="0" fontId="0" fillId="0" borderId="0" xfId="0"/>
    <xf numFmtId="0" fontId="1" fillId="0" borderId="0" xfId="0" applyFont="1"/>
    <xf numFmtId="1" fontId="0" fillId="0" borderId="0" xfId="0" applyNumberFormat="1"/>
    <xf numFmtId="0" fontId="0" fillId="2" borderId="0" xfId="0" applyFill="1"/>
    <xf numFmtId="2" fontId="0" fillId="3" borderId="1" xfId="0" applyNumberFormat="1" applyFill="1" applyBorder="1"/>
    <xf numFmtId="0" fontId="0" fillId="3" borderId="1" xfId="0" applyFill="1" applyBorder="1"/>
    <xf numFmtId="0" fontId="1" fillId="4" borderId="1" xfId="0" applyFont="1" applyFill="1" applyBorder="1"/>
    <xf numFmtId="0" fontId="0" fillId="4" borderId="1" xfId="0" applyFill="1" applyBorder="1"/>
    <xf numFmtId="0" fontId="2" fillId="5" borderId="1" xfId="0" applyFont="1" applyFill="1" applyBorder="1"/>
    <xf numFmtId="22" fontId="0" fillId="0" borderId="0" xfId="0" applyNumberFormat="1"/>
    <xf numFmtId="165" fontId="0" fillId="0" borderId="0" xfId="0" applyNumberFormat="1"/>
    <xf numFmtId="2" fontId="0" fillId="6" borderId="1" xfId="0" applyNumberFormat="1" applyFill="1" applyBorder="1"/>
    <xf numFmtId="164" fontId="0" fillId="4" borderId="1" xfId="0" applyNumberFormat="1" applyFill="1" applyBorder="1"/>
    <xf numFmtId="0" fontId="2" fillId="5" borderId="2" xfId="0" applyFont="1" applyFill="1" applyBorder="1"/>
    <xf numFmtId="2" fontId="0" fillId="3" borderId="3" xfId="0" applyNumberFormat="1" applyFill="1" applyBorder="1"/>
    <xf numFmtId="2" fontId="0" fillId="6" borderId="4" xfId="0" applyNumberFormat="1" applyFill="1" applyBorder="1"/>
    <xf numFmtId="0" fontId="0" fillId="0" borderId="0" xfId="0" applyAlignment="1">
      <alignment wrapText="1"/>
    </xf>
    <xf numFmtId="0" fontId="4" fillId="0" borderId="0" xfId="0" applyFont="1"/>
    <xf numFmtId="0" fontId="0" fillId="0" borderId="0" xfId="0" applyAlignment="1">
      <alignment vertical="top" wrapText="1"/>
    </xf>
    <xf numFmtId="47" fontId="0" fillId="0" borderId="0" xfId="0" applyNumberFormat="1"/>
    <xf numFmtId="164" fontId="0" fillId="0" borderId="0" xfId="0" applyNumberFormat="1"/>
  </cellXfs>
  <cellStyles count="1">
    <cellStyle name="Normal" xfId="0" builtinId="0"/>
  </cellStyles>
  <dxfs count="3">
    <dxf>
      <numFmt numFmtId="29" formatCode="mm:ss.0"/>
    </dxf>
    <dxf>
      <numFmt numFmtId="27" formatCode="dd/mm/yyyy\ hh:mm"/>
    </dxf>
    <dxf>
      <numFmt numFmtId="27" formatCode="dd/mm/yyyy\ hh:mm"/>
    </dxf>
  </dxfs>
  <tableStyles count="0" defaultTableStyle="TableStyleMedium2" defaultPivotStyle="PivotStyleLight16"/>
  <colors>
    <mruColors>
      <color rgb="FFFF8989"/>
      <color rgb="FFFF292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IE" sz="2000"/>
              <a:t>System</a:t>
            </a:r>
            <a:r>
              <a:rPr lang="en-IE" sz="2000" baseline="0"/>
              <a:t> Predictions based on Current and Target Data</a:t>
            </a:r>
            <a:endParaRPr lang="en-IE" sz="2000"/>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IE"/>
        </a:p>
      </c:txPr>
    </c:title>
    <c:autoTitleDeleted val="0"/>
    <c:plotArea>
      <c:layout/>
      <c:scatterChart>
        <c:scatterStyle val="lineMarker"/>
        <c:varyColors val="0"/>
        <c:ser>
          <c:idx val="0"/>
          <c:order val="0"/>
          <c:tx>
            <c:strRef>
              <c:f>Timelines!$B$1</c:f>
              <c:strCache>
                <c:ptCount val="1"/>
                <c:pt idx="0">
                  <c:v>Current: Arrivals</c:v>
                </c:pt>
              </c:strCache>
            </c:strRef>
          </c:tx>
          <c:spPr>
            <a:ln w="19050" cap="rnd">
              <a:solidFill>
                <a:srgbClr val="FF0000"/>
              </a:solidFill>
              <a:round/>
            </a:ln>
            <a:effectLst/>
          </c:spPr>
          <c:marker>
            <c:symbol val="none"/>
          </c:marker>
          <c:xVal>
            <c:numRef>
              <c:f>Timelines!$A$2:$A$263</c:f>
              <c:numCache>
                <c:formatCode>General</c:formatCode>
                <c:ptCount val="262"/>
                <c:pt idx="0">
                  <c:v>0</c:v>
                </c:pt>
                <c:pt idx="1">
                  <c:v>7</c:v>
                </c:pt>
                <c:pt idx="2">
                  <c:v>14</c:v>
                </c:pt>
                <c:pt idx="3">
                  <c:v>21</c:v>
                </c:pt>
                <c:pt idx="4">
                  <c:v>28</c:v>
                </c:pt>
                <c:pt idx="5">
                  <c:v>35</c:v>
                </c:pt>
                <c:pt idx="6">
                  <c:v>42</c:v>
                </c:pt>
                <c:pt idx="7">
                  <c:v>49</c:v>
                </c:pt>
                <c:pt idx="8">
                  <c:v>56</c:v>
                </c:pt>
                <c:pt idx="9">
                  <c:v>63</c:v>
                </c:pt>
                <c:pt idx="10">
                  <c:v>70</c:v>
                </c:pt>
                <c:pt idx="11">
                  <c:v>77</c:v>
                </c:pt>
                <c:pt idx="12">
                  <c:v>84</c:v>
                </c:pt>
                <c:pt idx="13">
                  <c:v>91</c:v>
                </c:pt>
                <c:pt idx="14">
                  <c:v>98</c:v>
                </c:pt>
                <c:pt idx="15">
                  <c:v>105</c:v>
                </c:pt>
                <c:pt idx="16">
                  <c:v>112</c:v>
                </c:pt>
                <c:pt idx="17">
                  <c:v>119</c:v>
                </c:pt>
                <c:pt idx="18">
                  <c:v>126</c:v>
                </c:pt>
                <c:pt idx="19">
                  <c:v>133</c:v>
                </c:pt>
                <c:pt idx="20">
                  <c:v>140</c:v>
                </c:pt>
                <c:pt idx="21">
                  <c:v>147</c:v>
                </c:pt>
                <c:pt idx="22">
                  <c:v>154</c:v>
                </c:pt>
                <c:pt idx="23">
                  <c:v>161</c:v>
                </c:pt>
                <c:pt idx="24">
                  <c:v>168</c:v>
                </c:pt>
                <c:pt idx="25">
                  <c:v>175</c:v>
                </c:pt>
                <c:pt idx="26">
                  <c:v>182</c:v>
                </c:pt>
                <c:pt idx="27">
                  <c:v>189</c:v>
                </c:pt>
                <c:pt idx="28">
                  <c:v>196</c:v>
                </c:pt>
                <c:pt idx="29">
                  <c:v>203</c:v>
                </c:pt>
                <c:pt idx="30">
                  <c:v>210</c:v>
                </c:pt>
                <c:pt idx="31">
                  <c:v>217</c:v>
                </c:pt>
                <c:pt idx="32">
                  <c:v>224</c:v>
                </c:pt>
                <c:pt idx="33">
                  <c:v>231</c:v>
                </c:pt>
                <c:pt idx="34">
                  <c:v>238</c:v>
                </c:pt>
                <c:pt idx="35">
                  <c:v>245</c:v>
                </c:pt>
                <c:pt idx="36">
                  <c:v>252</c:v>
                </c:pt>
                <c:pt idx="37">
                  <c:v>259</c:v>
                </c:pt>
                <c:pt idx="38">
                  <c:v>266</c:v>
                </c:pt>
                <c:pt idx="39">
                  <c:v>273</c:v>
                </c:pt>
                <c:pt idx="40">
                  <c:v>280</c:v>
                </c:pt>
                <c:pt idx="41">
                  <c:v>287</c:v>
                </c:pt>
                <c:pt idx="42">
                  <c:v>294</c:v>
                </c:pt>
                <c:pt idx="43">
                  <c:v>301</c:v>
                </c:pt>
                <c:pt idx="44">
                  <c:v>308</c:v>
                </c:pt>
                <c:pt idx="45">
                  <c:v>315</c:v>
                </c:pt>
                <c:pt idx="46">
                  <c:v>322</c:v>
                </c:pt>
                <c:pt idx="47">
                  <c:v>329</c:v>
                </c:pt>
                <c:pt idx="48">
                  <c:v>336</c:v>
                </c:pt>
                <c:pt idx="49">
                  <c:v>343</c:v>
                </c:pt>
                <c:pt idx="50">
                  <c:v>350</c:v>
                </c:pt>
                <c:pt idx="51">
                  <c:v>357</c:v>
                </c:pt>
                <c:pt idx="52">
                  <c:v>364</c:v>
                </c:pt>
                <c:pt idx="53">
                  <c:v>371</c:v>
                </c:pt>
                <c:pt idx="54">
                  <c:v>378</c:v>
                </c:pt>
                <c:pt idx="55">
                  <c:v>385</c:v>
                </c:pt>
                <c:pt idx="56">
                  <c:v>392</c:v>
                </c:pt>
                <c:pt idx="57">
                  <c:v>399</c:v>
                </c:pt>
                <c:pt idx="58">
                  <c:v>406</c:v>
                </c:pt>
                <c:pt idx="59">
                  <c:v>413</c:v>
                </c:pt>
                <c:pt idx="60">
                  <c:v>420</c:v>
                </c:pt>
                <c:pt idx="61">
                  <c:v>427</c:v>
                </c:pt>
                <c:pt idx="62">
                  <c:v>434</c:v>
                </c:pt>
                <c:pt idx="63">
                  <c:v>441</c:v>
                </c:pt>
                <c:pt idx="64">
                  <c:v>448</c:v>
                </c:pt>
                <c:pt idx="65">
                  <c:v>455</c:v>
                </c:pt>
                <c:pt idx="66">
                  <c:v>462</c:v>
                </c:pt>
                <c:pt idx="67">
                  <c:v>469</c:v>
                </c:pt>
                <c:pt idx="68">
                  <c:v>476</c:v>
                </c:pt>
                <c:pt idx="69">
                  <c:v>483</c:v>
                </c:pt>
                <c:pt idx="70">
                  <c:v>490</c:v>
                </c:pt>
                <c:pt idx="71">
                  <c:v>497</c:v>
                </c:pt>
                <c:pt idx="72">
                  <c:v>504</c:v>
                </c:pt>
                <c:pt idx="73">
                  <c:v>511</c:v>
                </c:pt>
                <c:pt idx="74">
                  <c:v>518</c:v>
                </c:pt>
                <c:pt idx="75">
                  <c:v>525</c:v>
                </c:pt>
                <c:pt idx="76">
                  <c:v>532</c:v>
                </c:pt>
                <c:pt idx="77">
                  <c:v>539</c:v>
                </c:pt>
                <c:pt idx="78">
                  <c:v>546</c:v>
                </c:pt>
                <c:pt idx="79">
                  <c:v>553</c:v>
                </c:pt>
                <c:pt idx="80">
                  <c:v>560</c:v>
                </c:pt>
                <c:pt idx="81">
                  <c:v>567</c:v>
                </c:pt>
                <c:pt idx="82">
                  <c:v>574</c:v>
                </c:pt>
                <c:pt idx="83">
                  <c:v>581</c:v>
                </c:pt>
                <c:pt idx="84">
                  <c:v>588</c:v>
                </c:pt>
                <c:pt idx="85">
                  <c:v>595</c:v>
                </c:pt>
                <c:pt idx="86">
                  <c:v>602</c:v>
                </c:pt>
                <c:pt idx="87">
                  <c:v>609</c:v>
                </c:pt>
                <c:pt idx="88">
                  <c:v>616</c:v>
                </c:pt>
                <c:pt idx="89">
                  <c:v>623</c:v>
                </c:pt>
                <c:pt idx="90">
                  <c:v>630</c:v>
                </c:pt>
                <c:pt idx="91">
                  <c:v>637</c:v>
                </c:pt>
                <c:pt idx="92">
                  <c:v>644</c:v>
                </c:pt>
                <c:pt idx="93">
                  <c:v>651</c:v>
                </c:pt>
                <c:pt idx="94">
                  <c:v>658</c:v>
                </c:pt>
                <c:pt idx="95">
                  <c:v>665</c:v>
                </c:pt>
                <c:pt idx="96">
                  <c:v>672</c:v>
                </c:pt>
                <c:pt idx="97">
                  <c:v>679</c:v>
                </c:pt>
                <c:pt idx="98">
                  <c:v>686</c:v>
                </c:pt>
                <c:pt idx="99">
                  <c:v>693</c:v>
                </c:pt>
                <c:pt idx="100">
                  <c:v>700</c:v>
                </c:pt>
                <c:pt idx="101">
                  <c:v>707</c:v>
                </c:pt>
                <c:pt idx="102">
                  <c:v>714</c:v>
                </c:pt>
                <c:pt idx="103">
                  <c:v>721</c:v>
                </c:pt>
                <c:pt idx="104">
                  <c:v>728</c:v>
                </c:pt>
                <c:pt idx="105">
                  <c:v>735</c:v>
                </c:pt>
                <c:pt idx="106">
                  <c:v>742</c:v>
                </c:pt>
                <c:pt idx="107">
                  <c:v>749</c:v>
                </c:pt>
                <c:pt idx="108">
                  <c:v>756</c:v>
                </c:pt>
                <c:pt idx="109">
                  <c:v>763</c:v>
                </c:pt>
                <c:pt idx="110">
                  <c:v>770</c:v>
                </c:pt>
                <c:pt idx="111">
                  <c:v>777</c:v>
                </c:pt>
                <c:pt idx="112">
                  <c:v>784</c:v>
                </c:pt>
                <c:pt idx="113">
                  <c:v>791</c:v>
                </c:pt>
                <c:pt idx="114">
                  <c:v>798</c:v>
                </c:pt>
                <c:pt idx="115">
                  <c:v>805</c:v>
                </c:pt>
                <c:pt idx="116">
                  <c:v>812</c:v>
                </c:pt>
                <c:pt idx="117">
                  <c:v>819</c:v>
                </c:pt>
                <c:pt idx="118">
                  <c:v>826</c:v>
                </c:pt>
                <c:pt idx="119">
                  <c:v>833</c:v>
                </c:pt>
                <c:pt idx="120">
                  <c:v>840</c:v>
                </c:pt>
                <c:pt idx="121">
                  <c:v>847</c:v>
                </c:pt>
                <c:pt idx="122">
                  <c:v>854</c:v>
                </c:pt>
                <c:pt idx="123">
                  <c:v>861</c:v>
                </c:pt>
                <c:pt idx="124">
                  <c:v>868</c:v>
                </c:pt>
                <c:pt idx="125">
                  <c:v>875</c:v>
                </c:pt>
                <c:pt idx="126">
                  <c:v>882</c:v>
                </c:pt>
                <c:pt idx="127">
                  <c:v>889</c:v>
                </c:pt>
                <c:pt idx="128">
                  <c:v>896</c:v>
                </c:pt>
                <c:pt idx="129">
                  <c:v>903</c:v>
                </c:pt>
                <c:pt idx="130">
                  <c:v>910</c:v>
                </c:pt>
                <c:pt idx="131">
                  <c:v>917</c:v>
                </c:pt>
                <c:pt idx="132">
                  <c:v>924</c:v>
                </c:pt>
                <c:pt idx="133">
                  <c:v>931</c:v>
                </c:pt>
                <c:pt idx="134">
                  <c:v>938</c:v>
                </c:pt>
                <c:pt idx="135">
                  <c:v>945</c:v>
                </c:pt>
                <c:pt idx="136">
                  <c:v>952</c:v>
                </c:pt>
                <c:pt idx="137">
                  <c:v>959</c:v>
                </c:pt>
                <c:pt idx="138">
                  <c:v>966</c:v>
                </c:pt>
                <c:pt idx="139">
                  <c:v>973</c:v>
                </c:pt>
                <c:pt idx="140">
                  <c:v>980</c:v>
                </c:pt>
                <c:pt idx="141">
                  <c:v>987</c:v>
                </c:pt>
                <c:pt idx="142">
                  <c:v>994</c:v>
                </c:pt>
                <c:pt idx="143">
                  <c:v>1001</c:v>
                </c:pt>
                <c:pt idx="144">
                  <c:v>1008</c:v>
                </c:pt>
                <c:pt idx="145">
                  <c:v>1015</c:v>
                </c:pt>
                <c:pt idx="146">
                  <c:v>1022</c:v>
                </c:pt>
                <c:pt idx="147">
                  <c:v>1029</c:v>
                </c:pt>
                <c:pt idx="148">
                  <c:v>1036</c:v>
                </c:pt>
                <c:pt idx="149">
                  <c:v>1043</c:v>
                </c:pt>
                <c:pt idx="150">
                  <c:v>1050</c:v>
                </c:pt>
                <c:pt idx="151">
                  <c:v>1057</c:v>
                </c:pt>
                <c:pt idx="152">
                  <c:v>1064</c:v>
                </c:pt>
                <c:pt idx="153">
                  <c:v>1071</c:v>
                </c:pt>
                <c:pt idx="154">
                  <c:v>1078</c:v>
                </c:pt>
                <c:pt idx="155">
                  <c:v>1085</c:v>
                </c:pt>
                <c:pt idx="156">
                  <c:v>1092</c:v>
                </c:pt>
                <c:pt idx="157">
                  <c:v>1099</c:v>
                </c:pt>
                <c:pt idx="158">
                  <c:v>1106</c:v>
                </c:pt>
                <c:pt idx="159">
                  <c:v>1113</c:v>
                </c:pt>
                <c:pt idx="160">
                  <c:v>1120</c:v>
                </c:pt>
                <c:pt idx="161">
                  <c:v>1127</c:v>
                </c:pt>
                <c:pt idx="162">
                  <c:v>1134</c:v>
                </c:pt>
                <c:pt idx="163">
                  <c:v>1141</c:v>
                </c:pt>
                <c:pt idx="164">
                  <c:v>1148</c:v>
                </c:pt>
                <c:pt idx="165">
                  <c:v>1155</c:v>
                </c:pt>
                <c:pt idx="166">
                  <c:v>1162</c:v>
                </c:pt>
                <c:pt idx="167">
                  <c:v>1169</c:v>
                </c:pt>
                <c:pt idx="168">
                  <c:v>1176</c:v>
                </c:pt>
                <c:pt idx="169">
                  <c:v>1183</c:v>
                </c:pt>
                <c:pt idx="170">
                  <c:v>1190</c:v>
                </c:pt>
                <c:pt idx="171">
                  <c:v>1197</c:v>
                </c:pt>
                <c:pt idx="172">
                  <c:v>1204</c:v>
                </c:pt>
                <c:pt idx="173">
                  <c:v>1211</c:v>
                </c:pt>
                <c:pt idx="174">
                  <c:v>1218</c:v>
                </c:pt>
                <c:pt idx="175">
                  <c:v>1225</c:v>
                </c:pt>
                <c:pt idx="176">
                  <c:v>1232</c:v>
                </c:pt>
                <c:pt idx="177">
                  <c:v>1239</c:v>
                </c:pt>
                <c:pt idx="178">
                  <c:v>1246</c:v>
                </c:pt>
                <c:pt idx="179">
                  <c:v>1253</c:v>
                </c:pt>
                <c:pt idx="180">
                  <c:v>1260</c:v>
                </c:pt>
                <c:pt idx="181">
                  <c:v>1267</c:v>
                </c:pt>
                <c:pt idx="182">
                  <c:v>1274</c:v>
                </c:pt>
                <c:pt idx="183">
                  <c:v>1281</c:v>
                </c:pt>
                <c:pt idx="184">
                  <c:v>1288</c:v>
                </c:pt>
                <c:pt idx="185">
                  <c:v>1295</c:v>
                </c:pt>
                <c:pt idx="186">
                  <c:v>1302</c:v>
                </c:pt>
                <c:pt idx="187">
                  <c:v>1309</c:v>
                </c:pt>
                <c:pt idx="188">
                  <c:v>1316</c:v>
                </c:pt>
                <c:pt idx="189">
                  <c:v>1323</c:v>
                </c:pt>
                <c:pt idx="190">
                  <c:v>1330</c:v>
                </c:pt>
                <c:pt idx="191">
                  <c:v>1337</c:v>
                </c:pt>
                <c:pt idx="192">
                  <c:v>1344</c:v>
                </c:pt>
                <c:pt idx="193">
                  <c:v>1351</c:v>
                </c:pt>
                <c:pt idx="194">
                  <c:v>1358</c:v>
                </c:pt>
                <c:pt idx="195">
                  <c:v>1365</c:v>
                </c:pt>
                <c:pt idx="196">
                  <c:v>1372</c:v>
                </c:pt>
                <c:pt idx="197">
                  <c:v>1379</c:v>
                </c:pt>
                <c:pt idx="198">
                  <c:v>1386</c:v>
                </c:pt>
                <c:pt idx="199">
                  <c:v>1393</c:v>
                </c:pt>
                <c:pt idx="200">
                  <c:v>1400</c:v>
                </c:pt>
                <c:pt idx="201">
                  <c:v>1407</c:v>
                </c:pt>
                <c:pt idx="202">
                  <c:v>1414</c:v>
                </c:pt>
                <c:pt idx="203">
                  <c:v>1421</c:v>
                </c:pt>
                <c:pt idx="204">
                  <c:v>1428</c:v>
                </c:pt>
                <c:pt idx="205">
                  <c:v>1435</c:v>
                </c:pt>
                <c:pt idx="206">
                  <c:v>1442</c:v>
                </c:pt>
                <c:pt idx="207">
                  <c:v>1449</c:v>
                </c:pt>
                <c:pt idx="208">
                  <c:v>1456</c:v>
                </c:pt>
                <c:pt idx="209">
                  <c:v>1463</c:v>
                </c:pt>
                <c:pt idx="210">
                  <c:v>1470</c:v>
                </c:pt>
                <c:pt idx="211">
                  <c:v>1477</c:v>
                </c:pt>
                <c:pt idx="212">
                  <c:v>1484</c:v>
                </c:pt>
                <c:pt idx="213">
                  <c:v>1491</c:v>
                </c:pt>
                <c:pt idx="214">
                  <c:v>1498</c:v>
                </c:pt>
                <c:pt idx="215">
                  <c:v>1505</c:v>
                </c:pt>
                <c:pt idx="216">
                  <c:v>1512</c:v>
                </c:pt>
                <c:pt idx="217">
                  <c:v>1519</c:v>
                </c:pt>
                <c:pt idx="218">
                  <c:v>1526</c:v>
                </c:pt>
                <c:pt idx="219">
                  <c:v>1533</c:v>
                </c:pt>
                <c:pt idx="220">
                  <c:v>1540</c:v>
                </c:pt>
                <c:pt idx="221">
                  <c:v>1547</c:v>
                </c:pt>
                <c:pt idx="222">
                  <c:v>1554</c:v>
                </c:pt>
                <c:pt idx="223">
                  <c:v>1561</c:v>
                </c:pt>
                <c:pt idx="224">
                  <c:v>1568</c:v>
                </c:pt>
                <c:pt idx="225">
                  <c:v>1575</c:v>
                </c:pt>
                <c:pt idx="226">
                  <c:v>1582</c:v>
                </c:pt>
                <c:pt idx="227">
                  <c:v>1589</c:v>
                </c:pt>
                <c:pt idx="228">
                  <c:v>1596</c:v>
                </c:pt>
                <c:pt idx="229">
                  <c:v>1603</c:v>
                </c:pt>
                <c:pt idx="230">
                  <c:v>1610</c:v>
                </c:pt>
                <c:pt idx="231">
                  <c:v>1617</c:v>
                </c:pt>
                <c:pt idx="232">
                  <c:v>1624</c:v>
                </c:pt>
                <c:pt idx="233">
                  <c:v>1631</c:v>
                </c:pt>
                <c:pt idx="234">
                  <c:v>1638</c:v>
                </c:pt>
                <c:pt idx="235">
                  <c:v>1645</c:v>
                </c:pt>
                <c:pt idx="236">
                  <c:v>1652</c:v>
                </c:pt>
                <c:pt idx="237">
                  <c:v>1659</c:v>
                </c:pt>
                <c:pt idx="238">
                  <c:v>1666</c:v>
                </c:pt>
                <c:pt idx="239">
                  <c:v>1673</c:v>
                </c:pt>
                <c:pt idx="240">
                  <c:v>1680</c:v>
                </c:pt>
                <c:pt idx="241">
                  <c:v>1687</c:v>
                </c:pt>
                <c:pt idx="242">
                  <c:v>1694</c:v>
                </c:pt>
                <c:pt idx="243">
                  <c:v>1701</c:v>
                </c:pt>
                <c:pt idx="244">
                  <c:v>1708</c:v>
                </c:pt>
                <c:pt idx="245">
                  <c:v>1715</c:v>
                </c:pt>
                <c:pt idx="246">
                  <c:v>1722</c:v>
                </c:pt>
                <c:pt idx="247">
                  <c:v>1729</c:v>
                </c:pt>
                <c:pt idx="248">
                  <c:v>1736</c:v>
                </c:pt>
                <c:pt idx="249">
                  <c:v>1743</c:v>
                </c:pt>
                <c:pt idx="250">
                  <c:v>1750</c:v>
                </c:pt>
                <c:pt idx="251">
                  <c:v>1757</c:v>
                </c:pt>
                <c:pt idx="252">
                  <c:v>1764</c:v>
                </c:pt>
                <c:pt idx="253">
                  <c:v>1771</c:v>
                </c:pt>
                <c:pt idx="254">
                  <c:v>1778</c:v>
                </c:pt>
                <c:pt idx="255">
                  <c:v>1785</c:v>
                </c:pt>
                <c:pt idx="256">
                  <c:v>1792</c:v>
                </c:pt>
                <c:pt idx="257">
                  <c:v>1799</c:v>
                </c:pt>
                <c:pt idx="258">
                  <c:v>1806</c:v>
                </c:pt>
                <c:pt idx="259">
                  <c:v>1813</c:v>
                </c:pt>
                <c:pt idx="260">
                  <c:v>1820</c:v>
                </c:pt>
                <c:pt idx="261">
                  <c:v>1827</c:v>
                </c:pt>
              </c:numCache>
            </c:numRef>
          </c:xVal>
          <c:yVal>
            <c:numRef>
              <c:f>Timelines!$B$2:$B$263</c:f>
              <c:numCache>
                <c:formatCode>0</c:formatCode>
                <c:ptCount val="262"/>
                <c:pt idx="0">
                  <c:v>1007</c:v>
                </c:pt>
                <c:pt idx="1">
                  <c:v>1051.5619999999999</c:v>
                </c:pt>
                <c:pt idx="2">
                  <c:v>1096.124</c:v>
                </c:pt>
                <c:pt idx="3">
                  <c:v>1140.6859999999999</c:v>
                </c:pt>
                <c:pt idx="4">
                  <c:v>1185.248</c:v>
                </c:pt>
                <c:pt idx="5">
                  <c:v>1229.81</c:v>
                </c:pt>
                <c:pt idx="6">
                  <c:v>1274.3720000000001</c:v>
                </c:pt>
                <c:pt idx="7">
                  <c:v>1318.934</c:v>
                </c:pt>
                <c:pt idx="8">
                  <c:v>1363.4960000000001</c:v>
                </c:pt>
                <c:pt idx="9">
                  <c:v>1408.058</c:v>
                </c:pt>
                <c:pt idx="10">
                  <c:v>1452.6200000000001</c:v>
                </c:pt>
                <c:pt idx="11">
                  <c:v>1497.182</c:v>
                </c:pt>
                <c:pt idx="12">
                  <c:v>1541.7440000000001</c:v>
                </c:pt>
                <c:pt idx="13">
                  <c:v>1586.306</c:v>
                </c:pt>
                <c:pt idx="14">
                  <c:v>1630.8679999999999</c:v>
                </c:pt>
                <c:pt idx="15">
                  <c:v>1675.43</c:v>
                </c:pt>
                <c:pt idx="16">
                  <c:v>1719.9920000000002</c:v>
                </c:pt>
                <c:pt idx="17">
                  <c:v>1764.5540000000001</c:v>
                </c:pt>
                <c:pt idx="18">
                  <c:v>1809.116</c:v>
                </c:pt>
                <c:pt idx="19">
                  <c:v>1853.6780000000001</c:v>
                </c:pt>
                <c:pt idx="20">
                  <c:v>1898.2400000000002</c:v>
                </c:pt>
                <c:pt idx="21">
                  <c:v>1942.8020000000001</c:v>
                </c:pt>
                <c:pt idx="22">
                  <c:v>1987.364</c:v>
                </c:pt>
                <c:pt idx="23">
                  <c:v>2031.9260000000002</c:v>
                </c:pt>
                <c:pt idx="24">
                  <c:v>2076.4880000000003</c:v>
                </c:pt>
                <c:pt idx="25">
                  <c:v>2121.0500000000002</c:v>
                </c:pt>
                <c:pt idx="26">
                  <c:v>2165.6120000000001</c:v>
                </c:pt>
                <c:pt idx="27">
                  <c:v>2210.174</c:v>
                </c:pt>
                <c:pt idx="28">
                  <c:v>2254.7359999999999</c:v>
                </c:pt>
                <c:pt idx="29">
                  <c:v>2299.2979999999998</c:v>
                </c:pt>
                <c:pt idx="30">
                  <c:v>2343.86</c:v>
                </c:pt>
                <c:pt idx="31">
                  <c:v>2388.422</c:v>
                </c:pt>
                <c:pt idx="32">
                  <c:v>2432.9840000000004</c:v>
                </c:pt>
                <c:pt idx="33">
                  <c:v>2477.5460000000003</c:v>
                </c:pt>
                <c:pt idx="34">
                  <c:v>2522.1080000000002</c:v>
                </c:pt>
                <c:pt idx="35">
                  <c:v>2566.67</c:v>
                </c:pt>
                <c:pt idx="36">
                  <c:v>2611.232</c:v>
                </c:pt>
                <c:pt idx="37">
                  <c:v>2655.7939999999999</c:v>
                </c:pt>
                <c:pt idx="38">
                  <c:v>2700.3560000000002</c:v>
                </c:pt>
                <c:pt idx="39">
                  <c:v>2744.9180000000001</c:v>
                </c:pt>
                <c:pt idx="40">
                  <c:v>2789.4800000000005</c:v>
                </c:pt>
                <c:pt idx="41">
                  <c:v>2834.0420000000004</c:v>
                </c:pt>
                <c:pt idx="42">
                  <c:v>2878.6040000000003</c:v>
                </c:pt>
                <c:pt idx="43">
                  <c:v>2923.1660000000002</c:v>
                </c:pt>
                <c:pt idx="44">
                  <c:v>2967.7280000000001</c:v>
                </c:pt>
                <c:pt idx="45">
                  <c:v>3012.29</c:v>
                </c:pt>
                <c:pt idx="46">
                  <c:v>3056.8520000000003</c:v>
                </c:pt>
                <c:pt idx="47">
                  <c:v>3101.4140000000002</c:v>
                </c:pt>
                <c:pt idx="48">
                  <c:v>3145.9760000000001</c:v>
                </c:pt>
                <c:pt idx="49">
                  <c:v>3190.538</c:v>
                </c:pt>
                <c:pt idx="50">
                  <c:v>3235.1000000000004</c:v>
                </c:pt>
                <c:pt idx="51">
                  <c:v>3279.6620000000003</c:v>
                </c:pt>
                <c:pt idx="52">
                  <c:v>3324.2240000000002</c:v>
                </c:pt>
                <c:pt idx="53">
                  <c:v>3368.7860000000001</c:v>
                </c:pt>
                <c:pt idx="54">
                  <c:v>3413.3480000000004</c:v>
                </c:pt>
                <c:pt idx="55">
                  <c:v>3457.9100000000003</c:v>
                </c:pt>
                <c:pt idx="56">
                  <c:v>3502.4720000000002</c:v>
                </c:pt>
                <c:pt idx="57">
                  <c:v>3547.0340000000001</c:v>
                </c:pt>
                <c:pt idx="58">
                  <c:v>3591.596</c:v>
                </c:pt>
                <c:pt idx="59">
                  <c:v>3636.1580000000004</c:v>
                </c:pt>
                <c:pt idx="60">
                  <c:v>3680.7200000000003</c:v>
                </c:pt>
                <c:pt idx="61">
                  <c:v>3725.2820000000002</c:v>
                </c:pt>
                <c:pt idx="62">
                  <c:v>3769.8440000000001</c:v>
                </c:pt>
                <c:pt idx="63">
                  <c:v>3814.4060000000004</c:v>
                </c:pt>
                <c:pt idx="64">
                  <c:v>3858.9680000000003</c:v>
                </c:pt>
                <c:pt idx="65">
                  <c:v>3903.53</c:v>
                </c:pt>
                <c:pt idx="66">
                  <c:v>3948.0920000000001</c:v>
                </c:pt>
                <c:pt idx="67">
                  <c:v>3992.6540000000005</c:v>
                </c:pt>
                <c:pt idx="68">
                  <c:v>4037.2160000000003</c:v>
                </c:pt>
                <c:pt idx="69">
                  <c:v>4081.7780000000002</c:v>
                </c:pt>
                <c:pt idx="70">
                  <c:v>4126.34</c:v>
                </c:pt>
                <c:pt idx="71">
                  <c:v>4170.902</c:v>
                </c:pt>
                <c:pt idx="72">
                  <c:v>4215.4639999999999</c:v>
                </c:pt>
                <c:pt idx="73">
                  <c:v>4260.0259999999998</c:v>
                </c:pt>
                <c:pt idx="74">
                  <c:v>4304.5879999999997</c:v>
                </c:pt>
                <c:pt idx="75">
                  <c:v>4349.1499999999996</c:v>
                </c:pt>
                <c:pt idx="76">
                  <c:v>4393.7120000000004</c:v>
                </c:pt>
                <c:pt idx="77">
                  <c:v>4438.2740000000003</c:v>
                </c:pt>
                <c:pt idx="78">
                  <c:v>4482.8360000000002</c:v>
                </c:pt>
                <c:pt idx="79">
                  <c:v>4527.3980000000001</c:v>
                </c:pt>
                <c:pt idx="80">
                  <c:v>4571.9600000000009</c:v>
                </c:pt>
                <c:pt idx="81">
                  <c:v>4616.5220000000008</c:v>
                </c:pt>
                <c:pt idx="82">
                  <c:v>4661.0840000000007</c:v>
                </c:pt>
                <c:pt idx="83">
                  <c:v>4705.6460000000006</c:v>
                </c:pt>
                <c:pt idx="84">
                  <c:v>4750.2080000000005</c:v>
                </c:pt>
                <c:pt idx="85">
                  <c:v>4794.7700000000004</c:v>
                </c:pt>
                <c:pt idx="86">
                  <c:v>4839.3320000000003</c:v>
                </c:pt>
                <c:pt idx="87">
                  <c:v>4883.8940000000002</c:v>
                </c:pt>
                <c:pt idx="88">
                  <c:v>4928.4560000000001</c:v>
                </c:pt>
                <c:pt idx="89">
                  <c:v>4973.018</c:v>
                </c:pt>
                <c:pt idx="90">
                  <c:v>5017.58</c:v>
                </c:pt>
                <c:pt idx="91">
                  <c:v>5062.1419999999998</c:v>
                </c:pt>
                <c:pt idx="92">
                  <c:v>5106.7040000000006</c:v>
                </c:pt>
                <c:pt idx="93">
                  <c:v>5151.2660000000005</c:v>
                </c:pt>
                <c:pt idx="94">
                  <c:v>5195.8280000000004</c:v>
                </c:pt>
                <c:pt idx="95">
                  <c:v>5240.3900000000003</c:v>
                </c:pt>
                <c:pt idx="96">
                  <c:v>5284.9520000000002</c:v>
                </c:pt>
                <c:pt idx="97">
                  <c:v>5329.5140000000001</c:v>
                </c:pt>
                <c:pt idx="98">
                  <c:v>5374.076</c:v>
                </c:pt>
                <c:pt idx="99">
                  <c:v>5418.6380000000008</c:v>
                </c:pt>
                <c:pt idx="100">
                  <c:v>5463.2000000000007</c:v>
                </c:pt>
                <c:pt idx="101">
                  <c:v>5507.7620000000006</c:v>
                </c:pt>
                <c:pt idx="102">
                  <c:v>5552.3240000000005</c:v>
                </c:pt>
                <c:pt idx="103">
                  <c:v>5596.8860000000004</c:v>
                </c:pt>
                <c:pt idx="104">
                  <c:v>5641.4480000000003</c:v>
                </c:pt>
                <c:pt idx="105">
                  <c:v>5686.01</c:v>
                </c:pt>
                <c:pt idx="106">
                  <c:v>5730.5720000000001</c:v>
                </c:pt>
                <c:pt idx="107">
                  <c:v>5775.134</c:v>
                </c:pt>
                <c:pt idx="108">
                  <c:v>5819.6960000000008</c:v>
                </c:pt>
                <c:pt idx="109">
                  <c:v>5864.2580000000007</c:v>
                </c:pt>
                <c:pt idx="110">
                  <c:v>5908.8200000000006</c:v>
                </c:pt>
                <c:pt idx="111">
                  <c:v>5953.3820000000005</c:v>
                </c:pt>
                <c:pt idx="112">
                  <c:v>5997.9440000000004</c:v>
                </c:pt>
                <c:pt idx="113">
                  <c:v>6042.5060000000003</c:v>
                </c:pt>
                <c:pt idx="114">
                  <c:v>6087.0680000000002</c:v>
                </c:pt>
                <c:pt idx="115">
                  <c:v>6131.63</c:v>
                </c:pt>
                <c:pt idx="116">
                  <c:v>6176.192</c:v>
                </c:pt>
                <c:pt idx="117">
                  <c:v>6220.7540000000008</c:v>
                </c:pt>
                <c:pt idx="118">
                  <c:v>6265.3160000000007</c:v>
                </c:pt>
                <c:pt idx="119">
                  <c:v>6309.8780000000006</c:v>
                </c:pt>
                <c:pt idx="120">
                  <c:v>6354.4400000000005</c:v>
                </c:pt>
                <c:pt idx="121">
                  <c:v>6399.0020000000004</c:v>
                </c:pt>
                <c:pt idx="122">
                  <c:v>6443.5640000000003</c:v>
                </c:pt>
                <c:pt idx="123">
                  <c:v>6488.1260000000002</c:v>
                </c:pt>
                <c:pt idx="124">
                  <c:v>6532.6880000000001</c:v>
                </c:pt>
                <c:pt idx="125">
                  <c:v>6577.2500000000009</c:v>
                </c:pt>
                <c:pt idx="126">
                  <c:v>6621.8120000000008</c:v>
                </c:pt>
                <c:pt idx="127">
                  <c:v>6666.3740000000007</c:v>
                </c:pt>
                <c:pt idx="128">
                  <c:v>6710.9360000000006</c:v>
                </c:pt>
                <c:pt idx="129">
                  <c:v>6755.4980000000005</c:v>
                </c:pt>
                <c:pt idx="130">
                  <c:v>6800.06</c:v>
                </c:pt>
                <c:pt idx="131">
                  <c:v>6844.6220000000003</c:v>
                </c:pt>
                <c:pt idx="132">
                  <c:v>6889.1840000000002</c:v>
                </c:pt>
                <c:pt idx="133">
                  <c:v>6933.7460000000001</c:v>
                </c:pt>
                <c:pt idx="134">
                  <c:v>6978.3080000000009</c:v>
                </c:pt>
                <c:pt idx="135">
                  <c:v>7022.8700000000008</c:v>
                </c:pt>
                <c:pt idx="136">
                  <c:v>7067.4320000000007</c:v>
                </c:pt>
                <c:pt idx="137">
                  <c:v>7111.9940000000006</c:v>
                </c:pt>
                <c:pt idx="138">
                  <c:v>7156.5560000000005</c:v>
                </c:pt>
                <c:pt idx="139">
                  <c:v>7201.1180000000004</c:v>
                </c:pt>
                <c:pt idx="140">
                  <c:v>7245.68</c:v>
                </c:pt>
                <c:pt idx="141">
                  <c:v>7290.2420000000002</c:v>
                </c:pt>
                <c:pt idx="142">
                  <c:v>7334.804000000001</c:v>
                </c:pt>
                <c:pt idx="143">
                  <c:v>7379.3660000000009</c:v>
                </c:pt>
                <c:pt idx="144">
                  <c:v>7423.9280000000008</c:v>
                </c:pt>
                <c:pt idx="145">
                  <c:v>7468.4900000000007</c:v>
                </c:pt>
                <c:pt idx="146">
                  <c:v>7513.0520000000006</c:v>
                </c:pt>
                <c:pt idx="147">
                  <c:v>7557.6140000000005</c:v>
                </c:pt>
                <c:pt idx="148">
                  <c:v>7602.1760000000004</c:v>
                </c:pt>
                <c:pt idx="149">
                  <c:v>7646.7380000000003</c:v>
                </c:pt>
                <c:pt idx="150">
                  <c:v>7691.3</c:v>
                </c:pt>
                <c:pt idx="151">
                  <c:v>7735.862000000001</c:v>
                </c:pt>
                <c:pt idx="152">
                  <c:v>7780.4240000000009</c:v>
                </c:pt>
                <c:pt idx="153">
                  <c:v>7824.9860000000008</c:v>
                </c:pt>
                <c:pt idx="154">
                  <c:v>7869.5480000000007</c:v>
                </c:pt>
                <c:pt idx="155">
                  <c:v>7914.1100000000006</c:v>
                </c:pt>
                <c:pt idx="156">
                  <c:v>7958.6720000000005</c:v>
                </c:pt>
                <c:pt idx="157">
                  <c:v>8003.2340000000004</c:v>
                </c:pt>
                <c:pt idx="158">
                  <c:v>8047.7960000000003</c:v>
                </c:pt>
                <c:pt idx="159">
                  <c:v>8092.3580000000002</c:v>
                </c:pt>
                <c:pt idx="160">
                  <c:v>8136.920000000001</c:v>
                </c:pt>
                <c:pt idx="161">
                  <c:v>8181.4820000000009</c:v>
                </c:pt>
                <c:pt idx="162">
                  <c:v>8226.0440000000017</c:v>
                </c:pt>
                <c:pt idx="163">
                  <c:v>8270.6059999999998</c:v>
                </c:pt>
                <c:pt idx="164">
                  <c:v>8315.1680000000015</c:v>
                </c:pt>
                <c:pt idx="165">
                  <c:v>8359.73</c:v>
                </c:pt>
                <c:pt idx="166">
                  <c:v>8404.2920000000013</c:v>
                </c:pt>
                <c:pt idx="167">
                  <c:v>8448.8539999999994</c:v>
                </c:pt>
                <c:pt idx="168">
                  <c:v>8493.4160000000011</c:v>
                </c:pt>
                <c:pt idx="169">
                  <c:v>8537.978000000001</c:v>
                </c:pt>
                <c:pt idx="170">
                  <c:v>8582.5400000000009</c:v>
                </c:pt>
                <c:pt idx="171">
                  <c:v>8627.1020000000008</c:v>
                </c:pt>
                <c:pt idx="172">
                  <c:v>8671.6640000000007</c:v>
                </c:pt>
                <c:pt idx="173">
                  <c:v>8716.2260000000006</c:v>
                </c:pt>
                <c:pt idx="174">
                  <c:v>8760.7880000000005</c:v>
                </c:pt>
                <c:pt idx="175">
                  <c:v>8805.35</c:v>
                </c:pt>
                <c:pt idx="176">
                  <c:v>8849.9120000000003</c:v>
                </c:pt>
                <c:pt idx="177">
                  <c:v>8894.474000000002</c:v>
                </c:pt>
                <c:pt idx="178">
                  <c:v>8939.0360000000001</c:v>
                </c:pt>
                <c:pt idx="179">
                  <c:v>8983.5980000000018</c:v>
                </c:pt>
                <c:pt idx="180">
                  <c:v>9028.16</c:v>
                </c:pt>
                <c:pt idx="181">
                  <c:v>9072.7220000000016</c:v>
                </c:pt>
                <c:pt idx="182">
                  <c:v>9117.2839999999997</c:v>
                </c:pt>
                <c:pt idx="183">
                  <c:v>9161.8460000000014</c:v>
                </c:pt>
                <c:pt idx="184">
                  <c:v>9206.4080000000013</c:v>
                </c:pt>
                <c:pt idx="185">
                  <c:v>9250.9700000000012</c:v>
                </c:pt>
                <c:pt idx="186">
                  <c:v>9295.5320000000011</c:v>
                </c:pt>
                <c:pt idx="187">
                  <c:v>9340.094000000001</c:v>
                </c:pt>
                <c:pt idx="188">
                  <c:v>9384.6560000000009</c:v>
                </c:pt>
                <c:pt idx="189">
                  <c:v>9429.2180000000008</c:v>
                </c:pt>
                <c:pt idx="190">
                  <c:v>9473.7800000000007</c:v>
                </c:pt>
                <c:pt idx="191">
                  <c:v>9518.3420000000006</c:v>
                </c:pt>
                <c:pt idx="192">
                  <c:v>9562.9040000000005</c:v>
                </c:pt>
                <c:pt idx="193">
                  <c:v>9607.4660000000003</c:v>
                </c:pt>
                <c:pt idx="194">
                  <c:v>9652.0280000000002</c:v>
                </c:pt>
                <c:pt idx="195">
                  <c:v>9696.59</c:v>
                </c:pt>
                <c:pt idx="196">
                  <c:v>9741.152</c:v>
                </c:pt>
                <c:pt idx="197">
                  <c:v>9785.7139999999999</c:v>
                </c:pt>
                <c:pt idx="198">
                  <c:v>9830.2760000000017</c:v>
                </c:pt>
                <c:pt idx="199">
                  <c:v>9874.8380000000016</c:v>
                </c:pt>
                <c:pt idx="200">
                  <c:v>9919.4000000000015</c:v>
                </c:pt>
                <c:pt idx="201">
                  <c:v>9963.9620000000014</c:v>
                </c:pt>
                <c:pt idx="202">
                  <c:v>10008.524000000001</c:v>
                </c:pt>
                <c:pt idx="203">
                  <c:v>10053.086000000001</c:v>
                </c:pt>
                <c:pt idx="204">
                  <c:v>10097.648000000001</c:v>
                </c:pt>
                <c:pt idx="205">
                  <c:v>10142.210000000001</c:v>
                </c:pt>
                <c:pt idx="206">
                  <c:v>10186.772000000001</c:v>
                </c:pt>
                <c:pt idx="207">
                  <c:v>10231.334000000001</c:v>
                </c:pt>
                <c:pt idx="208">
                  <c:v>10275.896000000001</c:v>
                </c:pt>
                <c:pt idx="209">
                  <c:v>10320.458000000001</c:v>
                </c:pt>
                <c:pt idx="210">
                  <c:v>10365.02</c:v>
                </c:pt>
                <c:pt idx="211">
                  <c:v>10409.582</c:v>
                </c:pt>
                <c:pt idx="212">
                  <c:v>10454.144</c:v>
                </c:pt>
                <c:pt idx="213">
                  <c:v>10498.706</c:v>
                </c:pt>
                <c:pt idx="214">
                  <c:v>10543.268</c:v>
                </c:pt>
                <c:pt idx="215">
                  <c:v>10587.83</c:v>
                </c:pt>
                <c:pt idx="216">
                  <c:v>10632.392000000002</c:v>
                </c:pt>
                <c:pt idx="217">
                  <c:v>10676.954000000002</c:v>
                </c:pt>
                <c:pt idx="218">
                  <c:v>10721.516000000001</c:v>
                </c:pt>
                <c:pt idx="219">
                  <c:v>10766.078000000001</c:v>
                </c:pt>
                <c:pt idx="220">
                  <c:v>10810.640000000001</c:v>
                </c:pt>
                <c:pt idx="221">
                  <c:v>10855.202000000001</c:v>
                </c:pt>
                <c:pt idx="222">
                  <c:v>10899.764000000001</c:v>
                </c:pt>
                <c:pt idx="223">
                  <c:v>10944.326000000001</c:v>
                </c:pt>
                <c:pt idx="224">
                  <c:v>10988.888000000001</c:v>
                </c:pt>
                <c:pt idx="225">
                  <c:v>11033.45</c:v>
                </c:pt>
                <c:pt idx="226">
                  <c:v>11078.012000000001</c:v>
                </c:pt>
                <c:pt idx="227">
                  <c:v>11122.574000000001</c:v>
                </c:pt>
                <c:pt idx="228">
                  <c:v>11167.136</c:v>
                </c:pt>
                <c:pt idx="229">
                  <c:v>11211.698</c:v>
                </c:pt>
                <c:pt idx="230">
                  <c:v>11256.26</c:v>
                </c:pt>
                <c:pt idx="231">
                  <c:v>11300.822</c:v>
                </c:pt>
                <c:pt idx="232">
                  <c:v>11345.384</c:v>
                </c:pt>
                <c:pt idx="233">
                  <c:v>11389.946000000002</c:v>
                </c:pt>
                <c:pt idx="234">
                  <c:v>11434.508000000002</c:v>
                </c:pt>
                <c:pt idx="235">
                  <c:v>11479.070000000002</c:v>
                </c:pt>
                <c:pt idx="236">
                  <c:v>11523.632000000001</c:v>
                </c:pt>
                <c:pt idx="237">
                  <c:v>11568.194000000001</c:v>
                </c:pt>
                <c:pt idx="238">
                  <c:v>11612.756000000001</c:v>
                </c:pt>
                <c:pt idx="239">
                  <c:v>11657.318000000001</c:v>
                </c:pt>
                <c:pt idx="240">
                  <c:v>11701.880000000001</c:v>
                </c:pt>
                <c:pt idx="241">
                  <c:v>11746.442000000001</c:v>
                </c:pt>
                <c:pt idx="242">
                  <c:v>11791.004000000001</c:v>
                </c:pt>
                <c:pt idx="243">
                  <c:v>11835.566000000001</c:v>
                </c:pt>
                <c:pt idx="244">
                  <c:v>11880.128000000001</c:v>
                </c:pt>
                <c:pt idx="245">
                  <c:v>11924.69</c:v>
                </c:pt>
                <c:pt idx="246">
                  <c:v>11969.252</c:v>
                </c:pt>
                <c:pt idx="247">
                  <c:v>12013.814</c:v>
                </c:pt>
                <c:pt idx="248">
                  <c:v>12058.376</c:v>
                </c:pt>
                <c:pt idx="249">
                  <c:v>12102.938</c:v>
                </c:pt>
                <c:pt idx="250">
                  <c:v>12147.500000000002</c:v>
                </c:pt>
                <c:pt idx="251">
                  <c:v>12192.062000000002</c:v>
                </c:pt>
                <c:pt idx="252">
                  <c:v>12236.624000000002</c:v>
                </c:pt>
                <c:pt idx="253">
                  <c:v>12281.186000000002</c:v>
                </c:pt>
                <c:pt idx="254">
                  <c:v>12325.748000000001</c:v>
                </c:pt>
                <c:pt idx="255">
                  <c:v>12370.310000000001</c:v>
                </c:pt>
                <c:pt idx="256">
                  <c:v>12414.872000000001</c:v>
                </c:pt>
                <c:pt idx="257">
                  <c:v>12459.434000000001</c:v>
                </c:pt>
                <c:pt idx="258">
                  <c:v>12503.996000000001</c:v>
                </c:pt>
                <c:pt idx="259">
                  <c:v>12548.558000000001</c:v>
                </c:pt>
                <c:pt idx="260">
                  <c:v>12593.12</c:v>
                </c:pt>
                <c:pt idx="261">
                  <c:v>12637.682000000001</c:v>
                </c:pt>
              </c:numCache>
            </c:numRef>
          </c:yVal>
          <c:smooth val="0"/>
          <c:extLst>
            <c:ext xmlns:c16="http://schemas.microsoft.com/office/drawing/2014/chart" uri="{C3380CC4-5D6E-409C-BE32-E72D297353CC}">
              <c16:uniqueId val="{00000000-B246-40DF-8122-F7290E41584C}"/>
            </c:ext>
          </c:extLst>
        </c:ser>
        <c:ser>
          <c:idx val="1"/>
          <c:order val="1"/>
          <c:tx>
            <c:strRef>
              <c:f>Timelines!$C$1</c:f>
              <c:strCache>
                <c:ptCount val="1"/>
                <c:pt idx="0">
                  <c:v>Current: Services</c:v>
                </c:pt>
              </c:strCache>
            </c:strRef>
          </c:tx>
          <c:spPr>
            <a:ln w="19050" cap="rnd">
              <a:solidFill>
                <a:srgbClr val="00B050"/>
              </a:solidFill>
              <a:prstDash val="solid"/>
              <a:round/>
            </a:ln>
            <a:effectLst/>
          </c:spPr>
          <c:marker>
            <c:symbol val="none"/>
          </c:marker>
          <c:xVal>
            <c:numRef>
              <c:f>Timelines!$A$2:$A$263</c:f>
              <c:numCache>
                <c:formatCode>General</c:formatCode>
                <c:ptCount val="262"/>
                <c:pt idx="0">
                  <c:v>0</c:v>
                </c:pt>
                <c:pt idx="1">
                  <c:v>7</c:v>
                </c:pt>
                <c:pt idx="2">
                  <c:v>14</c:v>
                </c:pt>
                <c:pt idx="3">
                  <c:v>21</c:v>
                </c:pt>
                <c:pt idx="4">
                  <c:v>28</c:v>
                </c:pt>
                <c:pt idx="5">
                  <c:v>35</c:v>
                </c:pt>
                <c:pt idx="6">
                  <c:v>42</c:v>
                </c:pt>
                <c:pt idx="7">
                  <c:v>49</c:v>
                </c:pt>
                <c:pt idx="8">
                  <c:v>56</c:v>
                </c:pt>
                <c:pt idx="9">
                  <c:v>63</c:v>
                </c:pt>
                <c:pt idx="10">
                  <c:v>70</c:v>
                </c:pt>
                <c:pt idx="11">
                  <c:v>77</c:v>
                </c:pt>
                <c:pt idx="12">
                  <c:v>84</c:v>
                </c:pt>
                <c:pt idx="13">
                  <c:v>91</c:v>
                </c:pt>
                <c:pt idx="14">
                  <c:v>98</c:v>
                </c:pt>
                <c:pt idx="15">
                  <c:v>105</c:v>
                </c:pt>
                <c:pt idx="16">
                  <c:v>112</c:v>
                </c:pt>
                <c:pt idx="17">
                  <c:v>119</c:v>
                </c:pt>
                <c:pt idx="18">
                  <c:v>126</c:v>
                </c:pt>
                <c:pt idx="19">
                  <c:v>133</c:v>
                </c:pt>
                <c:pt idx="20">
                  <c:v>140</c:v>
                </c:pt>
                <c:pt idx="21">
                  <c:v>147</c:v>
                </c:pt>
                <c:pt idx="22">
                  <c:v>154</c:v>
                </c:pt>
                <c:pt idx="23">
                  <c:v>161</c:v>
                </c:pt>
                <c:pt idx="24">
                  <c:v>168</c:v>
                </c:pt>
                <c:pt idx="25">
                  <c:v>175</c:v>
                </c:pt>
                <c:pt idx="26">
                  <c:v>182</c:v>
                </c:pt>
                <c:pt idx="27">
                  <c:v>189</c:v>
                </c:pt>
                <c:pt idx="28">
                  <c:v>196</c:v>
                </c:pt>
                <c:pt idx="29">
                  <c:v>203</c:v>
                </c:pt>
                <c:pt idx="30">
                  <c:v>210</c:v>
                </c:pt>
                <c:pt idx="31">
                  <c:v>217</c:v>
                </c:pt>
                <c:pt idx="32">
                  <c:v>224</c:v>
                </c:pt>
                <c:pt idx="33">
                  <c:v>231</c:v>
                </c:pt>
                <c:pt idx="34">
                  <c:v>238</c:v>
                </c:pt>
                <c:pt idx="35">
                  <c:v>245</c:v>
                </c:pt>
                <c:pt idx="36">
                  <c:v>252</c:v>
                </c:pt>
                <c:pt idx="37">
                  <c:v>259</c:v>
                </c:pt>
                <c:pt idx="38">
                  <c:v>266</c:v>
                </c:pt>
                <c:pt idx="39">
                  <c:v>273</c:v>
                </c:pt>
                <c:pt idx="40">
                  <c:v>280</c:v>
                </c:pt>
                <c:pt idx="41">
                  <c:v>287</c:v>
                </c:pt>
                <c:pt idx="42">
                  <c:v>294</c:v>
                </c:pt>
                <c:pt idx="43">
                  <c:v>301</c:v>
                </c:pt>
                <c:pt idx="44">
                  <c:v>308</c:v>
                </c:pt>
                <c:pt idx="45">
                  <c:v>315</c:v>
                </c:pt>
                <c:pt idx="46">
                  <c:v>322</c:v>
                </c:pt>
                <c:pt idx="47">
                  <c:v>329</c:v>
                </c:pt>
                <c:pt idx="48">
                  <c:v>336</c:v>
                </c:pt>
                <c:pt idx="49">
                  <c:v>343</c:v>
                </c:pt>
                <c:pt idx="50">
                  <c:v>350</c:v>
                </c:pt>
                <c:pt idx="51">
                  <c:v>357</c:v>
                </c:pt>
                <c:pt idx="52">
                  <c:v>364</c:v>
                </c:pt>
                <c:pt idx="53">
                  <c:v>371</c:v>
                </c:pt>
                <c:pt idx="54">
                  <c:v>378</c:v>
                </c:pt>
                <c:pt idx="55">
                  <c:v>385</c:v>
                </c:pt>
                <c:pt idx="56">
                  <c:v>392</c:v>
                </c:pt>
                <c:pt idx="57">
                  <c:v>399</c:v>
                </c:pt>
                <c:pt idx="58">
                  <c:v>406</c:v>
                </c:pt>
                <c:pt idx="59">
                  <c:v>413</c:v>
                </c:pt>
                <c:pt idx="60">
                  <c:v>420</c:v>
                </c:pt>
                <c:pt idx="61">
                  <c:v>427</c:v>
                </c:pt>
                <c:pt idx="62">
                  <c:v>434</c:v>
                </c:pt>
                <c:pt idx="63">
                  <c:v>441</c:v>
                </c:pt>
                <c:pt idx="64">
                  <c:v>448</c:v>
                </c:pt>
                <c:pt idx="65">
                  <c:v>455</c:v>
                </c:pt>
                <c:pt idx="66">
                  <c:v>462</c:v>
                </c:pt>
                <c:pt idx="67">
                  <c:v>469</c:v>
                </c:pt>
                <c:pt idx="68">
                  <c:v>476</c:v>
                </c:pt>
                <c:pt idx="69">
                  <c:v>483</c:v>
                </c:pt>
                <c:pt idx="70">
                  <c:v>490</c:v>
                </c:pt>
                <c:pt idx="71">
                  <c:v>497</c:v>
                </c:pt>
                <c:pt idx="72">
                  <c:v>504</c:v>
                </c:pt>
                <c:pt idx="73">
                  <c:v>511</c:v>
                </c:pt>
                <c:pt idx="74">
                  <c:v>518</c:v>
                </c:pt>
                <c:pt idx="75">
                  <c:v>525</c:v>
                </c:pt>
                <c:pt idx="76">
                  <c:v>532</c:v>
                </c:pt>
                <c:pt idx="77">
                  <c:v>539</c:v>
                </c:pt>
                <c:pt idx="78">
                  <c:v>546</c:v>
                </c:pt>
                <c:pt idx="79">
                  <c:v>553</c:v>
                </c:pt>
                <c:pt idx="80">
                  <c:v>560</c:v>
                </c:pt>
                <c:pt idx="81">
                  <c:v>567</c:v>
                </c:pt>
                <c:pt idx="82">
                  <c:v>574</c:v>
                </c:pt>
                <c:pt idx="83">
                  <c:v>581</c:v>
                </c:pt>
                <c:pt idx="84">
                  <c:v>588</c:v>
                </c:pt>
                <c:pt idx="85">
                  <c:v>595</c:v>
                </c:pt>
                <c:pt idx="86">
                  <c:v>602</c:v>
                </c:pt>
                <c:pt idx="87">
                  <c:v>609</c:v>
                </c:pt>
                <c:pt idx="88">
                  <c:v>616</c:v>
                </c:pt>
                <c:pt idx="89">
                  <c:v>623</c:v>
                </c:pt>
                <c:pt idx="90">
                  <c:v>630</c:v>
                </c:pt>
                <c:pt idx="91">
                  <c:v>637</c:v>
                </c:pt>
                <c:pt idx="92">
                  <c:v>644</c:v>
                </c:pt>
                <c:pt idx="93">
                  <c:v>651</c:v>
                </c:pt>
                <c:pt idx="94">
                  <c:v>658</c:v>
                </c:pt>
                <c:pt idx="95">
                  <c:v>665</c:v>
                </c:pt>
                <c:pt idx="96">
                  <c:v>672</c:v>
                </c:pt>
                <c:pt idx="97">
                  <c:v>679</c:v>
                </c:pt>
                <c:pt idx="98">
                  <c:v>686</c:v>
                </c:pt>
                <c:pt idx="99">
                  <c:v>693</c:v>
                </c:pt>
                <c:pt idx="100">
                  <c:v>700</c:v>
                </c:pt>
                <c:pt idx="101">
                  <c:v>707</c:v>
                </c:pt>
                <c:pt idx="102">
                  <c:v>714</c:v>
                </c:pt>
                <c:pt idx="103">
                  <c:v>721</c:v>
                </c:pt>
                <c:pt idx="104">
                  <c:v>728</c:v>
                </c:pt>
                <c:pt idx="105">
                  <c:v>735</c:v>
                </c:pt>
                <c:pt idx="106">
                  <c:v>742</c:v>
                </c:pt>
                <c:pt idx="107">
                  <c:v>749</c:v>
                </c:pt>
                <c:pt idx="108">
                  <c:v>756</c:v>
                </c:pt>
                <c:pt idx="109">
                  <c:v>763</c:v>
                </c:pt>
                <c:pt idx="110">
                  <c:v>770</c:v>
                </c:pt>
                <c:pt idx="111">
                  <c:v>777</c:v>
                </c:pt>
                <c:pt idx="112">
                  <c:v>784</c:v>
                </c:pt>
                <c:pt idx="113">
                  <c:v>791</c:v>
                </c:pt>
                <c:pt idx="114">
                  <c:v>798</c:v>
                </c:pt>
                <c:pt idx="115">
                  <c:v>805</c:v>
                </c:pt>
                <c:pt idx="116">
                  <c:v>812</c:v>
                </c:pt>
                <c:pt idx="117">
                  <c:v>819</c:v>
                </c:pt>
                <c:pt idx="118">
                  <c:v>826</c:v>
                </c:pt>
                <c:pt idx="119">
                  <c:v>833</c:v>
                </c:pt>
                <c:pt idx="120">
                  <c:v>840</c:v>
                </c:pt>
                <c:pt idx="121">
                  <c:v>847</c:v>
                </c:pt>
                <c:pt idx="122">
                  <c:v>854</c:v>
                </c:pt>
                <c:pt idx="123">
                  <c:v>861</c:v>
                </c:pt>
                <c:pt idx="124">
                  <c:v>868</c:v>
                </c:pt>
                <c:pt idx="125">
                  <c:v>875</c:v>
                </c:pt>
                <c:pt idx="126">
                  <c:v>882</c:v>
                </c:pt>
                <c:pt idx="127">
                  <c:v>889</c:v>
                </c:pt>
                <c:pt idx="128">
                  <c:v>896</c:v>
                </c:pt>
                <c:pt idx="129">
                  <c:v>903</c:v>
                </c:pt>
                <c:pt idx="130">
                  <c:v>910</c:v>
                </c:pt>
                <c:pt idx="131">
                  <c:v>917</c:v>
                </c:pt>
                <c:pt idx="132">
                  <c:v>924</c:v>
                </c:pt>
                <c:pt idx="133">
                  <c:v>931</c:v>
                </c:pt>
                <c:pt idx="134">
                  <c:v>938</c:v>
                </c:pt>
                <c:pt idx="135">
                  <c:v>945</c:v>
                </c:pt>
                <c:pt idx="136">
                  <c:v>952</c:v>
                </c:pt>
                <c:pt idx="137">
                  <c:v>959</c:v>
                </c:pt>
                <c:pt idx="138">
                  <c:v>966</c:v>
                </c:pt>
                <c:pt idx="139">
                  <c:v>973</c:v>
                </c:pt>
                <c:pt idx="140">
                  <c:v>980</c:v>
                </c:pt>
                <c:pt idx="141">
                  <c:v>987</c:v>
                </c:pt>
                <c:pt idx="142">
                  <c:v>994</c:v>
                </c:pt>
                <c:pt idx="143">
                  <c:v>1001</c:v>
                </c:pt>
                <c:pt idx="144">
                  <c:v>1008</c:v>
                </c:pt>
                <c:pt idx="145">
                  <c:v>1015</c:v>
                </c:pt>
                <c:pt idx="146">
                  <c:v>1022</c:v>
                </c:pt>
                <c:pt idx="147">
                  <c:v>1029</c:v>
                </c:pt>
                <c:pt idx="148">
                  <c:v>1036</c:v>
                </c:pt>
                <c:pt idx="149">
                  <c:v>1043</c:v>
                </c:pt>
                <c:pt idx="150">
                  <c:v>1050</c:v>
                </c:pt>
                <c:pt idx="151">
                  <c:v>1057</c:v>
                </c:pt>
                <c:pt idx="152">
                  <c:v>1064</c:v>
                </c:pt>
                <c:pt idx="153">
                  <c:v>1071</c:v>
                </c:pt>
                <c:pt idx="154">
                  <c:v>1078</c:v>
                </c:pt>
                <c:pt idx="155">
                  <c:v>1085</c:v>
                </c:pt>
                <c:pt idx="156">
                  <c:v>1092</c:v>
                </c:pt>
                <c:pt idx="157">
                  <c:v>1099</c:v>
                </c:pt>
                <c:pt idx="158">
                  <c:v>1106</c:v>
                </c:pt>
                <c:pt idx="159">
                  <c:v>1113</c:v>
                </c:pt>
                <c:pt idx="160">
                  <c:v>1120</c:v>
                </c:pt>
                <c:pt idx="161">
                  <c:v>1127</c:v>
                </c:pt>
                <c:pt idx="162">
                  <c:v>1134</c:v>
                </c:pt>
                <c:pt idx="163">
                  <c:v>1141</c:v>
                </c:pt>
                <c:pt idx="164">
                  <c:v>1148</c:v>
                </c:pt>
                <c:pt idx="165">
                  <c:v>1155</c:v>
                </c:pt>
                <c:pt idx="166">
                  <c:v>1162</c:v>
                </c:pt>
                <c:pt idx="167">
                  <c:v>1169</c:v>
                </c:pt>
                <c:pt idx="168">
                  <c:v>1176</c:v>
                </c:pt>
                <c:pt idx="169">
                  <c:v>1183</c:v>
                </c:pt>
                <c:pt idx="170">
                  <c:v>1190</c:v>
                </c:pt>
                <c:pt idx="171">
                  <c:v>1197</c:v>
                </c:pt>
                <c:pt idx="172">
                  <c:v>1204</c:v>
                </c:pt>
                <c:pt idx="173">
                  <c:v>1211</c:v>
                </c:pt>
                <c:pt idx="174">
                  <c:v>1218</c:v>
                </c:pt>
                <c:pt idx="175">
                  <c:v>1225</c:v>
                </c:pt>
                <c:pt idx="176">
                  <c:v>1232</c:v>
                </c:pt>
                <c:pt idx="177">
                  <c:v>1239</c:v>
                </c:pt>
                <c:pt idx="178">
                  <c:v>1246</c:v>
                </c:pt>
                <c:pt idx="179">
                  <c:v>1253</c:v>
                </c:pt>
                <c:pt idx="180">
                  <c:v>1260</c:v>
                </c:pt>
                <c:pt idx="181">
                  <c:v>1267</c:v>
                </c:pt>
                <c:pt idx="182">
                  <c:v>1274</c:v>
                </c:pt>
                <c:pt idx="183">
                  <c:v>1281</c:v>
                </c:pt>
                <c:pt idx="184">
                  <c:v>1288</c:v>
                </c:pt>
                <c:pt idx="185">
                  <c:v>1295</c:v>
                </c:pt>
                <c:pt idx="186">
                  <c:v>1302</c:v>
                </c:pt>
                <c:pt idx="187">
                  <c:v>1309</c:v>
                </c:pt>
                <c:pt idx="188">
                  <c:v>1316</c:v>
                </c:pt>
                <c:pt idx="189">
                  <c:v>1323</c:v>
                </c:pt>
                <c:pt idx="190">
                  <c:v>1330</c:v>
                </c:pt>
                <c:pt idx="191">
                  <c:v>1337</c:v>
                </c:pt>
                <c:pt idx="192">
                  <c:v>1344</c:v>
                </c:pt>
                <c:pt idx="193">
                  <c:v>1351</c:v>
                </c:pt>
                <c:pt idx="194">
                  <c:v>1358</c:v>
                </c:pt>
                <c:pt idx="195">
                  <c:v>1365</c:v>
                </c:pt>
                <c:pt idx="196">
                  <c:v>1372</c:v>
                </c:pt>
                <c:pt idx="197">
                  <c:v>1379</c:v>
                </c:pt>
                <c:pt idx="198">
                  <c:v>1386</c:v>
                </c:pt>
                <c:pt idx="199">
                  <c:v>1393</c:v>
                </c:pt>
                <c:pt idx="200">
                  <c:v>1400</c:v>
                </c:pt>
                <c:pt idx="201">
                  <c:v>1407</c:v>
                </c:pt>
                <c:pt idx="202">
                  <c:v>1414</c:v>
                </c:pt>
                <c:pt idx="203">
                  <c:v>1421</c:v>
                </c:pt>
                <c:pt idx="204">
                  <c:v>1428</c:v>
                </c:pt>
                <c:pt idx="205">
                  <c:v>1435</c:v>
                </c:pt>
                <c:pt idx="206">
                  <c:v>1442</c:v>
                </c:pt>
                <c:pt idx="207">
                  <c:v>1449</c:v>
                </c:pt>
                <c:pt idx="208">
                  <c:v>1456</c:v>
                </c:pt>
                <c:pt idx="209">
                  <c:v>1463</c:v>
                </c:pt>
                <c:pt idx="210">
                  <c:v>1470</c:v>
                </c:pt>
                <c:pt idx="211">
                  <c:v>1477</c:v>
                </c:pt>
                <c:pt idx="212">
                  <c:v>1484</c:v>
                </c:pt>
                <c:pt idx="213">
                  <c:v>1491</c:v>
                </c:pt>
                <c:pt idx="214">
                  <c:v>1498</c:v>
                </c:pt>
                <c:pt idx="215">
                  <c:v>1505</c:v>
                </c:pt>
                <c:pt idx="216">
                  <c:v>1512</c:v>
                </c:pt>
                <c:pt idx="217">
                  <c:v>1519</c:v>
                </c:pt>
                <c:pt idx="218">
                  <c:v>1526</c:v>
                </c:pt>
                <c:pt idx="219">
                  <c:v>1533</c:v>
                </c:pt>
                <c:pt idx="220">
                  <c:v>1540</c:v>
                </c:pt>
                <c:pt idx="221">
                  <c:v>1547</c:v>
                </c:pt>
                <c:pt idx="222">
                  <c:v>1554</c:v>
                </c:pt>
                <c:pt idx="223">
                  <c:v>1561</c:v>
                </c:pt>
                <c:pt idx="224">
                  <c:v>1568</c:v>
                </c:pt>
                <c:pt idx="225">
                  <c:v>1575</c:v>
                </c:pt>
                <c:pt idx="226">
                  <c:v>1582</c:v>
                </c:pt>
                <c:pt idx="227">
                  <c:v>1589</c:v>
                </c:pt>
                <c:pt idx="228">
                  <c:v>1596</c:v>
                </c:pt>
                <c:pt idx="229">
                  <c:v>1603</c:v>
                </c:pt>
                <c:pt idx="230">
                  <c:v>1610</c:v>
                </c:pt>
                <c:pt idx="231">
                  <c:v>1617</c:v>
                </c:pt>
                <c:pt idx="232">
                  <c:v>1624</c:v>
                </c:pt>
                <c:pt idx="233">
                  <c:v>1631</c:v>
                </c:pt>
                <c:pt idx="234">
                  <c:v>1638</c:v>
                </c:pt>
                <c:pt idx="235">
                  <c:v>1645</c:v>
                </c:pt>
                <c:pt idx="236">
                  <c:v>1652</c:v>
                </c:pt>
                <c:pt idx="237">
                  <c:v>1659</c:v>
                </c:pt>
                <c:pt idx="238">
                  <c:v>1666</c:v>
                </c:pt>
                <c:pt idx="239">
                  <c:v>1673</c:v>
                </c:pt>
                <c:pt idx="240">
                  <c:v>1680</c:v>
                </c:pt>
                <c:pt idx="241">
                  <c:v>1687</c:v>
                </c:pt>
                <c:pt idx="242">
                  <c:v>1694</c:v>
                </c:pt>
                <c:pt idx="243">
                  <c:v>1701</c:v>
                </c:pt>
                <c:pt idx="244">
                  <c:v>1708</c:v>
                </c:pt>
                <c:pt idx="245">
                  <c:v>1715</c:v>
                </c:pt>
                <c:pt idx="246">
                  <c:v>1722</c:v>
                </c:pt>
                <c:pt idx="247">
                  <c:v>1729</c:v>
                </c:pt>
                <c:pt idx="248">
                  <c:v>1736</c:v>
                </c:pt>
                <c:pt idx="249">
                  <c:v>1743</c:v>
                </c:pt>
                <c:pt idx="250">
                  <c:v>1750</c:v>
                </c:pt>
                <c:pt idx="251">
                  <c:v>1757</c:v>
                </c:pt>
                <c:pt idx="252">
                  <c:v>1764</c:v>
                </c:pt>
                <c:pt idx="253">
                  <c:v>1771</c:v>
                </c:pt>
                <c:pt idx="254">
                  <c:v>1778</c:v>
                </c:pt>
                <c:pt idx="255">
                  <c:v>1785</c:v>
                </c:pt>
                <c:pt idx="256">
                  <c:v>1792</c:v>
                </c:pt>
                <c:pt idx="257">
                  <c:v>1799</c:v>
                </c:pt>
                <c:pt idx="258">
                  <c:v>1806</c:v>
                </c:pt>
                <c:pt idx="259">
                  <c:v>1813</c:v>
                </c:pt>
                <c:pt idx="260">
                  <c:v>1820</c:v>
                </c:pt>
                <c:pt idx="261">
                  <c:v>1827</c:v>
                </c:pt>
              </c:numCache>
            </c:numRef>
          </c:xVal>
          <c:yVal>
            <c:numRef>
              <c:f>Timelines!$C$2:$C$263</c:f>
              <c:numCache>
                <c:formatCode>0</c:formatCode>
                <c:ptCount val="262"/>
                <c:pt idx="0">
                  <c:v>0</c:v>
                </c:pt>
                <c:pt idx="1">
                  <c:v>41.188000000000002</c:v>
                </c:pt>
                <c:pt idx="2">
                  <c:v>82.376000000000005</c:v>
                </c:pt>
                <c:pt idx="3">
                  <c:v>123.56400000000001</c:v>
                </c:pt>
                <c:pt idx="4">
                  <c:v>164.75200000000001</c:v>
                </c:pt>
                <c:pt idx="5">
                  <c:v>205.94</c:v>
                </c:pt>
                <c:pt idx="6">
                  <c:v>247.12800000000001</c:v>
                </c:pt>
                <c:pt idx="7">
                  <c:v>288.31600000000003</c:v>
                </c:pt>
                <c:pt idx="8">
                  <c:v>329.50400000000002</c:v>
                </c:pt>
                <c:pt idx="9">
                  <c:v>370.69200000000001</c:v>
                </c:pt>
                <c:pt idx="10">
                  <c:v>411.88</c:v>
                </c:pt>
                <c:pt idx="11">
                  <c:v>453.06800000000004</c:v>
                </c:pt>
                <c:pt idx="12">
                  <c:v>494.25600000000003</c:v>
                </c:pt>
                <c:pt idx="13">
                  <c:v>535.44400000000007</c:v>
                </c:pt>
                <c:pt idx="14">
                  <c:v>576.63200000000006</c:v>
                </c:pt>
                <c:pt idx="15">
                  <c:v>617.82000000000005</c:v>
                </c:pt>
                <c:pt idx="16">
                  <c:v>659.00800000000004</c:v>
                </c:pt>
                <c:pt idx="17">
                  <c:v>700.19600000000003</c:v>
                </c:pt>
                <c:pt idx="18">
                  <c:v>741.38400000000001</c:v>
                </c:pt>
                <c:pt idx="19">
                  <c:v>782.572</c:v>
                </c:pt>
                <c:pt idx="20">
                  <c:v>823.76</c:v>
                </c:pt>
                <c:pt idx="21">
                  <c:v>864.94800000000009</c:v>
                </c:pt>
                <c:pt idx="22">
                  <c:v>906.13600000000008</c:v>
                </c:pt>
                <c:pt idx="23">
                  <c:v>947.32400000000007</c:v>
                </c:pt>
                <c:pt idx="24">
                  <c:v>988.51200000000006</c:v>
                </c:pt>
                <c:pt idx="25">
                  <c:v>1029.7</c:v>
                </c:pt>
                <c:pt idx="26">
                  <c:v>1070.8880000000001</c:v>
                </c:pt>
                <c:pt idx="27">
                  <c:v>1112.076</c:v>
                </c:pt>
                <c:pt idx="28">
                  <c:v>1153.2640000000001</c:v>
                </c:pt>
                <c:pt idx="29">
                  <c:v>1194.452</c:v>
                </c:pt>
                <c:pt idx="30">
                  <c:v>1235.6400000000001</c:v>
                </c:pt>
                <c:pt idx="31">
                  <c:v>1276.828</c:v>
                </c:pt>
                <c:pt idx="32">
                  <c:v>1318.0160000000001</c:v>
                </c:pt>
                <c:pt idx="33">
                  <c:v>1359.2040000000002</c:v>
                </c:pt>
                <c:pt idx="34">
                  <c:v>1400.3920000000001</c:v>
                </c:pt>
                <c:pt idx="35">
                  <c:v>1441.5800000000002</c:v>
                </c:pt>
                <c:pt idx="36">
                  <c:v>1482.768</c:v>
                </c:pt>
                <c:pt idx="37">
                  <c:v>1523.9560000000001</c:v>
                </c:pt>
                <c:pt idx="38">
                  <c:v>1565.144</c:v>
                </c:pt>
                <c:pt idx="39">
                  <c:v>1606.3320000000001</c:v>
                </c:pt>
                <c:pt idx="40">
                  <c:v>1647.52</c:v>
                </c:pt>
                <c:pt idx="41">
                  <c:v>1688.7080000000001</c:v>
                </c:pt>
                <c:pt idx="42">
                  <c:v>1729.8960000000002</c:v>
                </c:pt>
                <c:pt idx="43">
                  <c:v>1771.0840000000001</c:v>
                </c:pt>
                <c:pt idx="44">
                  <c:v>1812.2720000000002</c:v>
                </c:pt>
                <c:pt idx="45">
                  <c:v>1853.46</c:v>
                </c:pt>
                <c:pt idx="46">
                  <c:v>1894.6480000000001</c:v>
                </c:pt>
                <c:pt idx="47">
                  <c:v>1935.836</c:v>
                </c:pt>
                <c:pt idx="48">
                  <c:v>1977.0240000000001</c:v>
                </c:pt>
                <c:pt idx="49">
                  <c:v>2018.2120000000002</c:v>
                </c:pt>
                <c:pt idx="50">
                  <c:v>2059.4</c:v>
                </c:pt>
                <c:pt idx="51">
                  <c:v>2100.5880000000002</c:v>
                </c:pt>
                <c:pt idx="52">
                  <c:v>2141.7760000000003</c:v>
                </c:pt>
                <c:pt idx="53">
                  <c:v>2182.9639999999999</c:v>
                </c:pt>
                <c:pt idx="54">
                  <c:v>2224.152</c:v>
                </c:pt>
                <c:pt idx="55">
                  <c:v>2265.34</c:v>
                </c:pt>
                <c:pt idx="56">
                  <c:v>2306.5280000000002</c:v>
                </c:pt>
                <c:pt idx="57">
                  <c:v>2347.7160000000003</c:v>
                </c:pt>
                <c:pt idx="58">
                  <c:v>2388.904</c:v>
                </c:pt>
                <c:pt idx="59">
                  <c:v>2430.0920000000001</c:v>
                </c:pt>
                <c:pt idx="60">
                  <c:v>2471.2800000000002</c:v>
                </c:pt>
                <c:pt idx="61">
                  <c:v>2512.4680000000003</c:v>
                </c:pt>
                <c:pt idx="62">
                  <c:v>2553.6559999999999</c:v>
                </c:pt>
                <c:pt idx="63">
                  <c:v>2594.8440000000001</c:v>
                </c:pt>
                <c:pt idx="64">
                  <c:v>2636.0320000000002</c:v>
                </c:pt>
                <c:pt idx="65">
                  <c:v>2677.2200000000003</c:v>
                </c:pt>
                <c:pt idx="66">
                  <c:v>2718.4080000000004</c:v>
                </c:pt>
                <c:pt idx="67">
                  <c:v>2759.596</c:v>
                </c:pt>
                <c:pt idx="68">
                  <c:v>2800.7840000000001</c:v>
                </c:pt>
                <c:pt idx="69">
                  <c:v>2841.9720000000002</c:v>
                </c:pt>
                <c:pt idx="70">
                  <c:v>2883.1600000000003</c:v>
                </c:pt>
                <c:pt idx="71">
                  <c:v>2924.348</c:v>
                </c:pt>
                <c:pt idx="72">
                  <c:v>2965.5360000000001</c:v>
                </c:pt>
                <c:pt idx="73">
                  <c:v>3006.7240000000002</c:v>
                </c:pt>
                <c:pt idx="74">
                  <c:v>3047.9120000000003</c:v>
                </c:pt>
                <c:pt idx="75">
                  <c:v>3089.1000000000004</c:v>
                </c:pt>
                <c:pt idx="76">
                  <c:v>3130.288</c:v>
                </c:pt>
                <c:pt idx="77">
                  <c:v>3171.4760000000001</c:v>
                </c:pt>
                <c:pt idx="78">
                  <c:v>3212.6640000000002</c:v>
                </c:pt>
                <c:pt idx="79">
                  <c:v>3253.8520000000003</c:v>
                </c:pt>
                <c:pt idx="80">
                  <c:v>3295.04</c:v>
                </c:pt>
                <c:pt idx="81">
                  <c:v>3336.2280000000001</c:v>
                </c:pt>
                <c:pt idx="82">
                  <c:v>3377.4160000000002</c:v>
                </c:pt>
                <c:pt idx="83">
                  <c:v>3418.6040000000003</c:v>
                </c:pt>
                <c:pt idx="84">
                  <c:v>3459.7920000000004</c:v>
                </c:pt>
                <c:pt idx="85">
                  <c:v>3500.98</c:v>
                </c:pt>
                <c:pt idx="86">
                  <c:v>3542.1680000000001</c:v>
                </c:pt>
                <c:pt idx="87">
                  <c:v>3583.3560000000002</c:v>
                </c:pt>
                <c:pt idx="88">
                  <c:v>3624.5440000000003</c:v>
                </c:pt>
                <c:pt idx="89">
                  <c:v>3665.7320000000004</c:v>
                </c:pt>
                <c:pt idx="90">
                  <c:v>3706.92</c:v>
                </c:pt>
                <c:pt idx="91">
                  <c:v>3748.1080000000002</c:v>
                </c:pt>
                <c:pt idx="92">
                  <c:v>3789.2960000000003</c:v>
                </c:pt>
                <c:pt idx="93">
                  <c:v>3830.4840000000004</c:v>
                </c:pt>
                <c:pt idx="94">
                  <c:v>3871.672</c:v>
                </c:pt>
                <c:pt idx="95">
                  <c:v>3912.86</c:v>
                </c:pt>
                <c:pt idx="96">
                  <c:v>3954.0480000000002</c:v>
                </c:pt>
                <c:pt idx="97">
                  <c:v>3995.2360000000003</c:v>
                </c:pt>
                <c:pt idx="98">
                  <c:v>4036.4240000000004</c:v>
                </c:pt>
                <c:pt idx="99">
                  <c:v>4077.6120000000001</c:v>
                </c:pt>
                <c:pt idx="100">
                  <c:v>4118.8</c:v>
                </c:pt>
                <c:pt idx="101">
                  <c:v>4159.9880000000003</c:v>
                </c:pt>
                <c:pt idx="102">
                  <c:v>4201.1760000000004</c:v>
                </c:pt>
                <c:pt idx="103">
                  <c:v>4242.3640000000005</c:v>
                </c:pt>
                <c:pt idx="104">
                  <c:v>4283.5520000000006</c:v>
                </c:pt>
                <c:pt idx="105">
                  <c:v>4324.7400000000007</c:v>
                </c:pt>
                <c:pt idx="106">
                  <c:v>4365.9279999999999</c:v>
                </c:pt>
                <c:pt idx="107">
                  <c:v>4407.116</c:v>
                </c:pt>
                <c:pt idx="108">
                  <c:v>4448.3040000000001</c:v>
                </c:pt>
                <c:pt idx="109">
                  <c:v>4489.4920000000002</c:v>
                </c:pt>
                <c:pt idx="110">
                  <c:v>4530.68</c:v>
                </c:pt>
                <c:pt idx="111">
                  <c:v>4571.8680000000004</c:v>
                </c:pt>
                <c:pt idx="112">
                  <c:v>4613.0560000000005</c:v>
                </c:pt>
                <c:pt idx="113">
                  <c:v>4654.2440000000006</c:v>
                </c:pt>
                <c:pt idx="114">
                  <c:v>4695.4320000000007</c:v>
                </c:pt>
                <c:pt idx="115">
                  <c:v>4736.62</c:v>
                </c:pt>
                <c:pt idx="116">
                  <c:v>4777.808</c:v>
                </c:pt>
                <c:pt idx="117">
                  <c:v>4818.9960000000001</c:v>
                </c:pt>
                <c:pt idx="118">
                  <c:v>4860.1840000000002</c:v>
                </c:pt>
                <c:pt idx="119">
                  <c:v>4901.3720000000003</c:v>
                </c:pt>
                <c:pt idx="120">
                  <c:v>4942.5600000000004</c:v>
                </c:pt>
                <c:pt idx="121">
                  <c:v>4983.7480000000005</c:v>
                </c:pt>
                <c:pt idx="122">
                  <c:v>5024.9360000000006</c:v>
                </c:pt>
                <c:pt idx="123">
                  <c:v>5066.1240000000007</c:v>
                </c:pt>
                <c:pt idx="124">
                  <c:v>5107.3119999999999</c:v>
                </c:pt>
                <c:pt idx="125">
                  <c:v>5148.5</c:v>
                </c:pt>
                <c:pt idx="126">
                  <c:v>5189.6880000000001</c:v>
                </c:pt>
                <c:pt idx="127">
                  <c:v>5230.8760000000002</c:v>
                </c:pt>
                <c:pt idx="128">
                  <c:v>5272.0640000000003</c:v>
                </c:pt>
                <c:pt idx="129">
                  <c:v>5313.2520000000004</c:v>
                </c:pt>
                <c:pt idx="130">
                  <c:v>5354.4400000000005</c:v>
                </c:pt>
                <c:pt idx="131">
                  <c:v>5395.6280000000006</c:v>
                </c:pt>
                <c:pt idx="132">
                  <c:v>5436.8160000000007</c:v>
                </c:pt>
                <c:pt idx="133">
                  <c:v>5478.0039999999999</c:v>
                </c:pt>
                <c:pt idx="134">
                  <c:v>5519.192</c:v>
                </c:pt>
                <c:pt idx="135">
                  <c:v>5560.38</c:v>
                </c:pt>
                <c:pt idx="136">
                  <c:v>5601.5680000000002</c:v>
                </c:pt>
                <c:pt idx="137">
                  <c:v>5642.7560000000003</c:v>
                </c:pt>
                <c:pt idx="138">
                  <c:v>5683.9440000000004</c:v>
                </c:pt>
                <c:pt idx="139">
                  <c:v>5725.1320000000005</c:v>
                </c:pt>
                <c:pt idx="140">
                  <c:v>5766.3200000000006</c:v>
                </c:pt>
                <c:pt idx="141">
                  <c:v>5807.5080000000007</c:v>
                </c:pt>
                <c:pt idx="142">
                  <c:v>5848.6959999999999</c:v>
                </c:pt>
                <c:pt idx="143">
                  <c:v>5889.884</c:v>
                </c:pt>
                <c:pt idx="144">
                  <c:v>5931.0720000000001</c:v>
                </c:pt>
                <c:pt idx="145">
                  <c:v>5972.26</c:v>
                </c:pt>
                <c:pt idx="146">
                  <c:v>6013.4480000000003</c:v>
                </c:pt>
                <c:pt idx="147">
                  <c:v>6054.6360000000004</c:v>
                </c:pt>
                <c:pt idx="148">
                  <c:v>6095.8240000000005</c:v>
                </c:pt>
                <c:pt idx="149">
                  <c:v>6137.0120000000006</c:v>
                </c:pt>
                <c:pt idx="150">
                  <c:v>6178.2000000000007</c:v>
                </c:pt>
                <c:pt idx="151">
                  <c:v>6219.3879999999999</c:v>
                </c:pt>
                <c:pt idx="152">
                  <c:v>6260.576</c:v>
                </c:pt>
                <c:pt idx="153">
                  <c:v>6301.7640000000001</c:v>
                </c:pt>
                <c:pt idx="154">
                  <c:v>6342.9520000000002</c:v>
                </c:pt>
                <c:pt idx="155">
                  <c:v>6384.14</c:v>
                </c:pt>
                <c:pt idx="156">
                  <c:v>6425.3280000000004</c:v>
                </c:pt>
                <c:pt idx="157">
                  <c:v>6466.5160000000005</c:v>
                </c:pt>
                <c:pt idx="158">
                  <c:v>6507.7040000000006</c:v>
                </c:pt>
                <c:pt idx="159">
                  <c:v>6548.8920000000007</c:v>
                </c:pt>
                <c:pt idx="160">
                  <c:v>6590.08</c:v>
                </c:pt>
                <c:pt idx="161">
                  <c:v>6631.268</c:v>
                </c:pt>
                <c:pt idx="162">
                  <c:v>6672.4560000000001</c:v>
                </c:pt>
                <c:pt idx="163">
                  <c:v>6713.6440000000002</c:v>
                </c:pt>
                <c:pt idx="164">
                  <c:v>6754.8320000000003</c:v>
                </c:pt>
                <c:pt idx="165">
                  <c:v>6796.02</c:v>
                </c:pt>
                <c:pt idx="166">
                  <c:v>6837.2080000000005</c:v>
                </c:pt>
                <c:pt idx="167">
                  <c:v>6878.3960000000006</c:v>
                </c:pt>
                <c:pt idx="168">
                  <c:v>6919.5840000000007</c:v>
                </c:pt>
                <c:pt idx="169">
                  <c:v>6960.7720000000008</c:v>
                </c:pt>
                <c:pt idx="170">
                  <c:v>7001.96</c:v>
                </c:pt>
                <c:pt idx="171">
                  <c:v>7043.1480000000001</c:v>
                </c:pt>
                <c:pt idx="172">
                  <c:v>7084.3360000000002</c:v>
                </c:pt>
                <c:pt idx="173">
                  <c:v>7125.5240000000003</c:v>
                </c:pt>
                <c:pt idx="174">
                  <c:v>7166.7120000000004</c:v>
                </c:pt>
                <c:pt idx="175">
                  <c:v>7207.9000000000005</c:v>
                </c:pt>
                <c:pt idx="176">
                  <c:v>7249.0880000000006</c:v>
                </c:pt>
                <c:pt idx="177">
                  <c:v>7290.2760000000007</c:v>
                </c:pt>
                <c:pt idx="178">
                  <c:v>7331.4640000000009</c:v>
                </c:pt>
                <c:pt idx="179">
                  <c:v>7372.652</c:v>
                </c:pt>
                <c:pt idx="180">
                  <c:v>7413.84</c:v>
                </c:pt>
                <c:pt idx="181">
                  <c:v>7455.0280000000002</c:v>
                </c:pt>
                <c:pt idx="182">
                  <c:v>7496.2160000000003</c:v>
                </c:pt>
                <c:pt idx="183">
                  <c:v>7537.4040000000005</c:v>
                </c:pt>
                <c:pt idx="184">
                  <c:v>7578.5920000000006</c:v>
                </c:pt>
                <c:pt idx="185">
                  <c:v>7619.7800000000007</c:v>
                </c:pt>
                <c:pt idx="186">
                  <c:v>7660.9680000000008</c:v>
                </c:pt>
                <c:pt idx="187">
                  <c:v>7702.1560000000009</c:v>
                </c:pt>
                <c:pt idx="188">
                  <c:v>7743.3440000000001</c:v>
                </c:pt>
                <c:pt idx="189">
                  <c:v>7784.5320000000002</c:v>
                </c:pt>
                <c:pt idx="190">
                  <c:v>7825.72</c:v>
                </c:pt>
                <c:pt idx="191">
                  <c:v>7866.9080000000004</c:v>
                </c:pt>
                <c:pt idx="192">
                  <c:v>7908.0960000000005</c:v>
                </c:pt>
                <c:pt idx="193">
                  <c:v>7949.2840000000006</c:v>
                </c:pt>
                <c:pt idx="194">
                  <c:v>7990.4720000000007</c:v>
                </c:pt>
                <c:pt idx="195">
                  <c:v>8031.6600000000008</c:v>
                </c:pt>
                <c:pt idx="196">
                  <c:v>8072.8480000000009</c:v>
                </c:pt>
                <c:pt idx="197">
                  <c:v>8114.0360000000001</c:v>
                </c:pt>
                <c:pt idx="198">
                  <c:v>8155.2240000000002</c:v>
                </c:pt>
                <c:pt idx="199">
                  <c:v>8196.4120000000003</c:v>
                </c:pt>
                <c:pt idx="200">
                  <c:v>8237.6</c:v>
                </c:pt>
                <c:pt idx="201">
                  <c:v>8278.7880000000005</c:v>
                </c:pt>
                <c:pt idx="202">
                  <c:v>8319.9760000000006</c:v>
                </c:pt>
                <c:pt idx="203">
                  <c:v>8361.1640000000007</c:v>
                </c:pt>
                <c:pt idx="204">
                  <c:v>8402.3520000000008</c:v>
                </c:pt>
                <c:pt idx="205">
                  <c:v>8443.5400000000009</c:v>
                </c:pt>
                <c:pt idx="206">
                  <c:v>8484.728000000001</c:v>
                </c:pt>
                <c:pt idx="207">
                  <c:v>8525.9160000000011</c:v>
                </c:pt>
                <c:pt idx="208">
                  <c:v>8567.1040000000012</c:v>
                </c:pt>
                <c:pt idx="209">
                  <c:v>8608.2920000000013</c:v>
                </c:pt>
                <c:pt idx="210">
                  <c:v>8649.4800000000014</c:v>
                </c:pt>
                <c:pt idx="211">
                  <c:v>8690.6679999999997</c:v>
                </c:pt>
                <c:pt idx="212">
                  <c:v>8731.8559999999998</c:v>
                </c:pt>
                <c:pt idx="213">
                  <c:v>8773.0439999999999</c:v>
                </c:pt>
                <c:pt idx="214">
                  <c:v>8814.232</c:v>
                </c:pt>
                <c:pt idx="215">
                  <c:v>8855.42</c:v>
                </c:pt>
                <c:pt idx="216">
                  <c:v>8896.6080000000002</c:v>
                </c:pt>
                <c:pt idx="217">
                  <c:v>8937.7960000000003</c:v>
                </c:pt>
                <c:pt idx="218">
                  <c:v>8978.9840000000004</c:v>
                </c:pt>
                <c:pt idx="219">
                  <c:v>9020.1720000000005</c:v>
                </c:pt>
                <c:pt idx="220">
                  <c:v>9061.36</c:v>
                </c:pt>
                <c:pt idx="221">
                  <c:v>9102.5480000000007</c:v>
                </c:pt>
                <c:pt idx="222">
                  <c:v>9143.7360000000008</c:v>
                </c:pt>
                <c:pt idx="223">
                  <c:v>9184.9240000000009</c:v>
                </c:pt>
                <c:pt idx="224">
                  <c:v>9226.112000000001</c:v>
                </c:pt>
                <c:pt idx="225">
                  <c:v>9267.3000000000011</c:v>
                </c:pt>
                <c:pt idx="226">
                  <c:v>9308.4880000000012</c:v>
                </c:pt>
                <c:pt idx="227">
                  <c:v>9349.6760000000013</c:v>
                </c:pt>
                <c:pt idx="228">
                  <c:v>9390.8640000000014</c:v>
                </c:pt>
                <c:pt idx="229">
                  <c:v>9432.0519999999997</c:v>
                </c:pt>
                <c:pt idx="230">
                  <c:v>9473.24</c:v>
                </c:pt>
                <c:pt idx="231">
                  <c:v>9514.4279999999999</c:v>
                </c:pt>
                <c:pt idx="232">
                  <c:v>9555.616</c:v>
                </c:pt>
                <c:pt idx="233">
                  <c:v>9596.8040000000001</c:v>
                </c:pt>
                <c:pt idx="234">
                  <c:v>9637.9920000000002</c:v>
                </c:pt>
                <c:pt idx="235">
                  <c:v>9679.18</c:v>
                </c:pt>
                <c:pt idx="236">
                  <c:v>9720.3680000000004</c:v>
                </c:pt>
                <c:pt idx="237">
                  <c:v>9761.5560000000005</c:v>
                </c:pt>
                <c:pt idx="238">
                  <c:v>9802.7440000000006</c:v>
                </c:pt>
                <c:pt idx="239">
                  <c:v>9843.9320000000007</c:v>
                </c:pt>
                <c:pt idx="240">
                  <c:v>9885.1200000000008</c:v>
                </c:pt>
                <c:pt idx="241">
                  <c:v>9926.3080000000009</c:v>
                </c:pt>
                <c:pt idx="242">
                  <c:v>9967.496000000001</c:v>
                </c:pt>
                <c:pt idx="243">
                  <c:v>10008.684000000001</c:v>
                </c:pt>
                <c:pt idx="244">
                  <c:v>10049.872000000001</c:v>
                </c:pt>
                <c:pt idx="245">
                  <c:v>10091.060000000001</c:v>
                </c:pt>
                <c:pt idx="246">
                  <c:v>10132.248000000001</c:v>
                </c:pt>
                <c:pt idx="247">
                  <c:v>10173.436</c:v>
                </c:pt>
                <c:pt idx="248">
                  <c:v>10214.624</c:v>
                </c:pt>
                <c:pt idx="249">
                  <c:v>10255.812</c:v>
                </c:pt>
                <c:pt idx="250">
                  <c:v>10297</c:v>
                </c:pt>
                <c:pt idx="251">
                  <c:v>10338.188</c:v>
                </c:pt>
                <c:pt idx="252">
                  <c:v>10379.376</c:v>
                </c:pt>
                <c:pt idx="253">
                  <c:v>10420.564</c:v>
                </c:pt>
                <c:pt idx="254">
                  <c:v>10461.752</c:v>
                </c:pt>
                <c:pt idx="255">
                  <c:v>10502.94</c:v>
                </c:pt>
                <c:pt idx="256">
                  <c:v>10544.128000000001</c:v>
                </c:pt>
                <c:pt idx="257">
                  <c:v>10585.316000000001</c:v>
                </c:pt>
                <c:pt idx="258">
                  <c:v>10626.504000000001</c:v>
                </c:pt>
                <c:pt idx="259">
                  <c:v>10667.692000000001</c:v>
                </c:pt>
                <c:pt idx="260">
                  <c:v>10708.880000000001</c:v>
                </c:pt>
                <c:pt idx="261">
                  <c:v>10750.068000000001</c:v>
                </c:pt>
              </c:numCache>
            </c:numRef>
          </c:yVal>
          <c:smooth val="0"/>
          <c:extLst>
            <c:ext xmlns:c16="http://schemas.microsoft.com/office/drawing/2014/chart" uri="{C3380CC4-5D6E-409C-BE32-E72D297353CC}">
              <c16:uniqueId val="{00000001-B246-40DF-8122-F7290E41584C}"/>
            </c:ext>
          </c:extLst>
        </c:ser>
        <c:ser>
          <c:idx val="2"/>
          <c:order val="2"/>
          <c:tx>
            <c:strRef>
              <c:f>Timelines!$D$1</c:f>
              <c:strCache>
                <c:ptCount val="1"/>
                <c:pt idx="0">
                  <c:v>Current: Backlog</c:v>
                </c:pt>
              </c:strCache>
            </c:strRef>
          </c:tx>
          <c:spPr>
            <a:ln w="19050" cap="rnd">
              <a:solidFill>
                <a:srgbClr val="00B0F0"/>
              </a:solidFill>
              <a:round/>
            </a:ln>
            <a:effectLst/>
          </c:spPr>
          <c:marker>
            <c:symbol val="none"/>
          </c:marker>
          <c:xVal>
            <c:numRef>
              <c:f>Timelines!$A$2:$A$263</c:f>
              <c:numCache>
                <c:formatCode>General</c:formatCode>
                <c:ptCount val="262"/>
                <c:pt idx="0">
                  <c:v>0</c:v>
                </c:pt>
                <c:pt idx="1">
                  <c:v>7</c:v>
                </c:pt>
                <c:pt idx="2">
                  <c:v>14</c:v>
                </c:pt>
                <c:pt idx="3">
                  <c:v>21</c:v>
                </c:pt>
                <c:pt idx="4">
                  <c:v>28</c:v>
                </c:pt>
                <c:pt idx="5">
                  <c:v>35</c:v>
                </c:pt>
                <c:pt idx="6">
                  <c:v>42</c:v>
                </c:pt>
                <c:pt idx="7">
                  <c:v>49</c:v>
                </c:pt>
                <c:pt idx="8">
                  <c:v>56</c:v>
                </c:pt>
                <c:pt idx="9">
                  <c:v>63</c:v>
                </c:pt>
                <c:pt idx="10">
                  <c:v>70</c:v>
                </c:pt>
                <c:pt idx="11">
                  <c:v>77</c:v>
                </c:pt>
                <c:pt idx="12">
                  <c:v>84</c:v>
                </c:pt>
                <c:pt idx="13">
                  <c:v>91</c:v>
                </c:pt>
                <c:pt idx="14">
                  <c:v>98</c:v>
                </c:pt>
                <c:pt idx="15">
                  <c:v>105</c:v>
                </c:pt>
                <c:pt idx="16">
                  <c:v>112</c:v>
                </c:pt>
                <c:pt idx="17">
                  <c:v>119</c:v>
                </c:pt>
                <c:pt idx="18">
                  <c:v>126</c:v>
                </c:pt>
                <c:pt idx="19">
                  <c:v>133</c:v>
                </c:pt>
                <c:pt idx="20">
                  <c:v>140</c:v>
                </c:pt>
                <c:pt idx="21">
                  <c:v>147</c:v>
                </c:pt>
                <c:pt idx="22">
                  <c:v>154</c:v>
                </c:pt>
                <c:pt idx="23">
                  <c:v>161</c:v>
                </c:pt>
                <c:pt idx="24">
                  <c:v>168</c:v>
                </c:pt>
                <c:pt idx="25">
                  <c:v>175</c:v>
                </c:pt>
                <c:pt idx="26">
                  <c:v>182</c:v>
                </c:pt>
                <c:pt idx="27">
                  <c:v>189</c:v>
                </c:pt>
                <c:pt idx="28">
                  <c:v>196</c:v>
                </c:pt>
                <c:pt idx="29">
                  <c:v>203</c:v>
                </c:pt>
                <c:pt idx="30">
                  <c:v>210</c:v>
                </c:pt>
                <c:pt idx="31">
                  <c:v>217</c:v>
                </c:pt>
                <c:pt idx="32">
                  <c:v>224</c:v>
                </c:pt>
                <c:pt idx="33">
                  <c:v>231</c:v>
                </c:pt>
                <c:pt idx="34">
                  <c:v>238</c:v>
                </c:pt>
                <c:pt idx="35">
                  <c:v>245</c:v>
                </c:pt>
                <c:pt idx="36">
                  <c:v>252</c:v>
                </c:pt>
                <c:pt idx="37">
                  <c:v>259</c:v>
                </c:pt>
                <c:pt idx="38">
                  <c:v>266</c:v>
                </c:pt>
                <c:pt idx="39">
                  <c:v>273</c:v>
                </c:pt>
                <c:pt idx="40">
                  <c:v>280</c:v>
                </c:pt>
                <c:pt idx="41">
                  <c:v>287</c:v>
                </c:pt>
                <c:pt idx="42">
                  <c:v>294</c:v>
                </c:pt>
                <c:pt idx="43">
                  <c:v>301</c:v>
                </c:pt>
                <c:pt idx="44">
                  <c:v>308</c:v>
                </c:pt>
                <c:pt idx="45">
                  <c:v>315</c:v>
                </c:pt>
                <c:pt idx="46">
                  <c:v>322</c:v>
                </c:pt>
                <c:pt idx="47">
                  <c:v>329</c:v>
                </c:pt>
                <c:pt idx="48">
                  <c:v>336</c:v>
                </c:pt>
                <c:pt idx="49">
                  <c:v>343</c:v>
                </c:pt>
                <c:pt idx="50">
                  <c:v>350</c:v>
                </c:pt>
                <c:pt idx="51">
                  <c:v>357</c:v>
                </c:pt>
                <c:pt idx="52">
                  <c:v>364</c:v>
                </c:pt>
                <c:pt idx="53">
                  <c:v>371</c:v>
                </c:pt>
                <c:pt idx="54">
                  <c:v>378</c:v>
                </c:pt>
                <c:pt idx="55">
                  <c:v>385</c:v>
                </c:pt>
                <c:pt idx="56">
                  <c:v>392</c:v>
                </c:pt>
                <c:pt idx="57">
                  <c:v>399</c:v>
                </c:pt>
                <c:pt idx="58">
                  <c:v>406</c:v>
                </c:pt>
                <c:pt idx="59">
                  <c:v>413</c:v>
                </c:pt>
                <c:pt idx="60">
                  <c:v>420</c:v>
                </c:pt>
                <c:pt idx="61">
                  <c:v>427</c:v>
                </c:pt>
                <c:pt idx="62">
                  <c:v>434</c:v>
                </c:pt>
                <c:pt idx="63">
                  <c:v>441</c:v>
                </c:pt>
                <c:pt idx="64">
                  <c:v>448</c:v>
                </c:pt>
                <c:pt idx="65">
                  <c:v>455</c:v>
                </c:pt>
                <c:pt idx="66">
                  <c:v>462</c:v>
                </c:pt>
                <c:pt idx="67">
                  <c:v>469</c:v>
                </c:pt>
                <c:pt idx="68">
                  <c:v>476</c:v>
                </c:pt>
                <c:pt idx="69">
                  <c:v>483</c:v>
                </c:pt>
                <c:pt idx="70">
                  <c:v>490</c:v>
                </c:pt>
                <c:pt idx="71">
                  <c:v>497</c:v>
                </c:pt>
                <c:pt idx="72">
                  <c:v>504</c:v>
                </c:pt>
                <c:pt idx="73">
                  <c:v>511</c:v>
                </c:pt>
                <c:pt idx="74">
                  <c:v>518</c:v>
                </c:pt>
                <c:pt idx="75">
                  <c:v>525</c:v>
                </c:pt>
                <c:pt idx="76">
                  <c:v>532</c:v>
                </c:pt>
                <c:pt idx="77">
                  <c:v>539</c:v>
                </c:pt>
                <c:pt idx="78">
                  <c:v>546</c:v>
                </c:pt>
                <c:pt idx="79">
                  <c:v>553</c:v>
                </c:pt>
                <c:pt idx="80">
                  <c:v>560</c:v>
                </c:pt>
                <c:pt idx="81">
                  <c:v>567</c:v>
                </c:pt>
                <c:pt idx="82">
                  <c:v>574</c:v>
                </c:pt>
                <c:pt idx="83">
                  <c:v>581</c:v>
                </c:pt>
                <c:pt idx="84">
                  <c:v>588</c:v>
                </c:pt>
                <c:pt idx="85">
                  <c:v>595</c:v>
                </c:pt>
                <c:pt idx="86">
                  <c:v>602</c:v>
                </c:pt>
                <c:pt idx="87">
                  <c:v>609</c:v>
                </c:pt>
                <c:pt idx="88">
                  <c:v>616</c:v>
                </c:pt>
                <c:pt idx="89">
                  <c:v>623</c:v>
                </c:pt>
                <c:pt idx="90">
                  <c:v>630</c:v>
                </c:pt>
                <c:pt idx="91">
                  <c:v>637</c:v>
                </c:pt>
                <c:pt idx="92">
                  <c:v>644</c:v>
                </c:pt>
                <c:pt idx="93">
                  <c:v>651</c:v>
                </c:pt>
                <c:pt idx="94">
                  <c:v>658</c:v>
                </c:pt>
                <c:pt idx="95">
                  <c:v>665</c:v>
                </c:pt>
                <c:pt idx="96">
                  <c:v>672</c:v>
                </c:pt>
                <c:pt idx="97">
                  <c:v>679</c:v>
                </c:pt>
                <c:pt idx="98">
                  <c:v>686</c:v>
                </c:pt>
                <c:pt idx="99">
                  <c:v>693</c:v>
                </c:pt>
                <c:pt idx="100">
                  <c:v>700</c:v>
                </c:pt>
                <c:pt idx="101">
                  <c:v>707</c:v>
                </c:pt>
                <c:pt idx="102">
                  <c:v>714</c:v>
                </c:pt>
                <c:pt idx="103">
                  <c:v>721</c:v>
                </c:pt>
                <c:pt idx="104">
                  <c:v>728</c:v>
                </c:pt>
                <c:pt idx="105">
                  <c:v>735</c:v>
                </c:pt>
                <c:pt idx="106">
                  <c:v>742</c:v>
                </c:pt>
                <c:pt idx="107">
                  <c:v>749</c:v>
                </c:pt>
                <c:pt idx="108">
                  <c:v>756</c:v>
                </c:pt>
                <c:pt idx="109">
                  <c:v>763</c:v>
                </c:pt>
                <c:pt idx="110">
                  <c:v>770</c:v>
                </c:pt>
                <c:pt idx="111">
                  <c:v>777</c:v>
                </c:pt>
                <c:pt idx="112">
                  <c:v>784</c:v>
                </c:pt>
                <c:pt idx="113">
                  <c:v>791</c:v>
                </c:pt>
                <c:pt idx="114">
                  <c:v>798</c:v>
                </c:pt>
                <c:pt idx="115">
                  <c:v>805</c:v>
                </c:pt>
                <c:pt idx="116">
                  <c:v>812</c:v>
                </c:pt>
                <c:pt idx="117">
                  <c:v>819</c:v>
                </c:pt>
                <c:pt idx="118">
                  <c:v>826</c:v>
                </c:pt>
                <c:pt idx="119">
                  <c:v>833</c:v>
                </c:pt>
                <c:pt idx="120">
                  <c:v>840</c:v>
                </c:pt>
                <c:pt idx="121">
                  <c:v>847</c:v>
                </c:pt>
                <c:pt idx="122">
                  <c:v>854</c:v>
                </c:pt>
                <c:pt idx="123">
                  <c:v>861</c:v>
                </c:pt>
                <c:pt idx="124">
                  <c:v>868</c:v>
                </c:pt>
                <c:pt idx="125">
                  <c:v>875</c:v>
                </c:pt>
                <c:pt idx="126">
                  <c:v>882</c:v>
                </c:pt>
                <c:pt idx="127">
                  <c:v>889</c:v>
                </c:pt>
                <c:pt idx="128">
                  <c:v>896</c:v>
                </c:pt>
                <c:pt idx="129">
                  <c:v>903</c:v>
                </c:pt>
                <c:pt idx="130">
                  <c:v>910</c:v>
                </c:pt>
                <c:pt idx="131">
                  <c:v>917</c:v>
                </c:pt>
                <c:pt idx="132">
                  <c:v>924</c:v>
                </c:pt>
                <c:pt idx="133">
                  <c:v>931</c:v>
                </c:pt>
                <c:pt idx="134">
                  <c:v>938</c:v>
                </c:pt>
                <c:pt idx="135">
                  <c:v>945</c:v>
                </c:pt>
                <c:pt idx="136">
                  <c:v>952</c:v>
                </c:pt>
                <c:pt idx="137">
                  <c:v>959</c:v>
                </c:pt>
                <c:pt idx="138">
                  <c:v>966</c:v>
                </c:pt>
                <c:pt idx="139">
                  <c:v>973</c:v>
                </c:pt>
                <c:pt idx="140">
                  <c:v>980</c:v>
                </c:pt>
                <c:pt idx="141">
                  <c:v>987</c:v>
                </c:pt>
                <c:pt idx="142">
                  <c:v>994</c:v>
                </c:pt>
                <c:pt idx="143">
                  <c:v>1001</c:v>
                </c:pt>
                <c:pt idx="144">
                  <c:v>1008</c:v>
                </c:pt>
                <c:pt idx="145">
                  <c:v>1015</c:v>
                </c:pt>
                <c:pt idx="146">
                  <c:v>1022</c:v>
                </c:pt>
                <c:pt idx="147">
                  <c:v>1029</c:v>
                </c:pt>
                <c:pt idx="148">
                  <c:v>1036</c:v>
                </c:pt>
                <c:pt idx="149">
                  <c:v>1043</c:v>
                </c:pt>
                <c:pt idx="150">
                  <c:v>1050</c:v>
                </c:pt>
                <c:pt idx="151">
                  <c:v>1057</c:v>
                </c:pt>
                <c:pt idx="152">
                  <c:v>1064</c:v>
                </c:pt>
                <c:pt idx="153">
                  <c:v>1071</c:v>
                </c:pt>
                <c:pt idx="154">
                  <c:v>1078</c:v>
                </c:pt>
                <c:pt idx="155">
                  <c:v>1085</c:v>
                </c:pt>
                <c:pt idx="156">
                  <c:v>1092</c:v>
                </c:pt>
                <c:pt idx="157">
                  <c:v>1099</c:v>
                </c:pt>
                <c:pt idx="158">
                  <c:v>1106</c:v>
                </c:pt>
                <c:pt idx="159">
                  <c:v>1113</c:v>
                </c:pt>
                <c:pt idx="160">
                  <c:v>1120</c:v>
                </c:pt>
                <c:pt idx="161">
                  <c:v>1127</c:v>
                </c:pt>
                <c:pt idx="162">
                  <c:v>1134</c:v>
                </c:pt>
                <c:pt idx="163">
                  <c:v>1141</c:v>
                </c:pt>
                <c:pt idx="164">
                  <c:v>1148</c:v>
                </c:pt>
                <c:pt idx="165">
                  <c:v>1155</c:v>
                </c:pt>
                <c:pt idx="166">
                  <c:v>1162</c:v>
                </c:pt>
                <c:pt idx="167">
                  <c:v>1169</c:v>
                </c:pt>
                <c:pt idx="168">
                  <c:v>1176</c:v>
                </c:pt>
                <c:pt idx="169">
                  <c:v>1183</c:v>
                </c:pt>
                <c:pt idx="170">
                  <c:v>1190</c:v>
                </c:pt>
                <c:pt idx="171">
                  <c:v>1197</c:v>
                </c:pt>
                <c:pt idx="172">
                  <c:v>1204</c:v>
                </c:pt>
                <c:pt idx="173">
                  <c:v>1211</c:v>
                </c:pt>
                <c:pt idx="174">
                  <c:v>1218</c:v>
                </c:pt>
                <c:pt idx="175">
                  <c:v>1225</c:v>
                </c:pt>
                <c:pt idx="176">
                  <c:v>1232</c:v>
                </c:pt>
                <c:pt idx="177">
                  <c:v>1239</c:v>
                </c:pt>
                <c:pt idx="178">
                  <c:v>1246</c:v>
                </c:pt>
                <c:pt idx="179">
                  <c:v>1253</c:v>
                </c:pt>
                <c:pt idx="180">
                  <c:v>1260</c:v>
                </c:pt>
                <c:pt idx="181">
                  <c:v>1267</c:v>
                </c:pt>
                <c:pt idx="182">
                  <c:v>1274</c:v>
                </c:pt>
                <c:pt idx="183">
                  <c:v>1281</c:v>
                </c:pt>
                <c:pt idx="184">
                  <c:v>1288</c:v>
                </c:pt>
                <c:pt idx="185">
                  <c:v>1295</c:v>
                </c:pt>
                <c:pt idx="186">
                  <c:v>1302</c:v>
                </c:pt>
                <c:pt idx="187">
                  <c:v>1309</c:v>
                </c:pt>
                <c:pt idx="188">
                  <c:v>1316</c:v>
                </c:pt>
                <c:pt idx="189">
                  <c:v>1323</c:v>
                </c:pt>
                <c:pt idx="190">
                  <c:v>1330</c:v>
                </c:pt>
                <c:pt idx="191">
                  <c:v>1337</c:v>
                </c:pt>
                <c:pt idx="192">
                  <c:v>1344</c:v>
                </c:pt>
                <c:pt idx="193">
                  <c:v>1351</c:v>
                </c:pt>
                <c:pt idx="194">
                  <c:v>1358</c:v>
                </c:pt>
                <c:pt idx="195">
                  <c:v>1365</c:v>
                </c:pt>
                <c:pt idx="196">
                  <c:v>1372</c:v>
                </c:pt>
                <c:pt idx="197">
                  <c:v>1379</c:v>
                </c:pt>
                <c:pt idx="198">
                  <c:v>1386</c:v>
                </c:pt>
                <c:pt idx="199">
                  <c:v>1393</c:v>
                </c:pt>
                <c:pt idx="200">
                  <c:v>1400</c:v>
                </c:pt>
                <c:pt idx="201">
                  <c:v>1407</c:v>
                </c:pt>
                <c:pt idx="202">
                  <c:v>1414</c:v>
                </c:pt>
                <c:pt idx="203">
                  <c:v>1421</c:v>
                </c:pt>
                <c:pt idx="204">
                  <c:v>1428</c:v>
                </c:pt>
                <c:pt idx="205">
                  <c:v>1435</c:v>
                </c:pt>
                <c:pt idx="206">
                  <c:v>1442</c:v>
                </c:pt>
                <c:pt idx="207">
                  <c:v>1449</c:v>
                </c:pt>
                <c:pt idx="208">
                  <c:v>1456</c:v>
                </c:pt>
                <c:pt idx="209">
                  <c:v>1463</c:v>
                </c:pt>
                <c:pt idx="210">
                  <c:v>1470</c:v>
                </c:pt>
                <c:pt idx="211">
                  <c:v>1477</c:v>
                </c:pt>
                <c:pt idx="212">
                  <c:v>1484</c:v>
                </c:pt>
                <c:pt idx="213">
                  <c:v>1491</c:v>
                </c:pt>
                <c:pt idx="214">
                  <c:v>1498</c:v>
                </c:pt>
                <c:pt idx="215">
                  <c:v>1505</c:v>
                </c:pt>
                <c:pt idx="216">
                  <c:v>1512</c:v>
                </c:pt>
                <c:pt idx="217">
                  <c:v>1519</c:v>
                </c:pt>
                <c:pt idx="218">
                  <c:v>1526</c:v>
                </c:pt>
                <c:pt idx="219">
                  <c:v>1533</c:v>
                </c:pt>
                <c:pt idx="220">
                  <c:v>1540</c:v>
                </c:pt>
                <c:pt idx="221">
                  <c:v>1547</c:v>
                </c:pt>
                <c:pt idx="222">
                  <c:v>1554</c:v>
                </c:pt>
                <c:pt idx="223">
                  <c:v>1561</c:v>
                </c:pt>
                <c:pt idx="224">
                  <c:v>1568</c:v>
                </c:pt>
                <c:pt idx="225">
                  <c:v>1575</c:v>
                </c:pt>
                <c:pt idx="226">
                  <c:v>1582</c:v>
                </c:pt>
                <c:pt idx="227">
                  <c:v>1589</c:v>
                </c:pt>
                <c:pt idx="228">
                  <c:v>1596</c:v>
                </c:pt>
                <c:pt idx="229">
                  <c:v>1603</c:v>
                </c:pt>
                <c:pt idx="230">
                  <c:v>1610</c:v>
                </c:pt>
                <c:pt idx="231">
                  <c:v>1617</c:v>
                </c:pt>
                <c:pt idx="232">
                  <c:v>1624</c:v>
                </c:pt>
                <c:pt idx="233">
                  <c:v>1631</c:v>
                </c:pt>
                <c:pt idx="234">
                  <c:v>1638</c:v>
                </c:pt>
                <c:pt idx="235">
                  <c:v>1645</c:v>
                </c:pt>
                <c:pt idx="236">
                  <c:v>1652</c:v>
                </c:pt>
                <c:pt idx="237">
                  <c:v>1659</c:v>
                </c:pt>
                <c:pt idx="238">
                  <c:v>1666</c:v>
                </c:pt>
                <c:pt idx="239">
                  <c:v>1673</c:v>
                </c:pt>
                <c:pt idx="240">
                  <c:v>1680</c:v>
                </c:pt>
                <c:pt idx="241">
                  <c:v>1687</c:v>
                </c:pt>
                <c:pt idx="242">
                  <c:v>1694</c:v>
                </c:pt>
                <c:pt idx="243">
                  <c:v>1701</c:v>
                </c:pt>
                <c:pt idx="244">
                  <c:v>1708</c:v>
                </c:pt>
                <c:pt idx="245">
                  <c:v>1715</c:v>
                </c:pt>
                <c:pt idx="246">
                  <c:v>1722</c:v>
                </c:pt>
                <c:pt idx="247">
                  <c:v>1729</c:v>
                </c:pt>
                <c:pt idx="248">
                  <c:v>1736</c:v>
                </c:pt>
                <c:pt idx="249">
                  <c:v>1743</c:v>
                </c:pt>
                <c:pt idx="250">
                  <c:v>1750</c:v>
                </c:pt>
                <c:pt idx="251">
                  <c:v>1757</c:v>
                </c:pt>
                <c:pt idx="252">
                  <c:v>1764</c:v>
                </c:pt>
                <c:pt idx="253">
                  <c:v>1771</c:v>
                </c:pt>
                <c:pt idx="254">
                  <c:v>1778</c:v>
                </c:pt>
                <c:pt idx="255">
                  <c:v>1785</c:v>
                </c:pt>
                <c:pt idx="256">
                  <c:v>1792</c:v>
                </c:pt>
                <c:pt idx="257">
                  <c:v>1799</c:v>
                </c:pt>
                <c:pt idx="258">
                  <c:v>1806</c:v>
                </c:pt>
                <c:pt idx="259">
                  <c:v>1813</c:v>
                </c:pt>
                <c:pt idx="260">
                  <c:v>1820</c:v>
                </c:pt>
                <c:pt idx="261">
                  <c:v>1827</c:v>
                </c:pt>
              </c:numCache>
            </c:numRef>
          </c:xVal>
          <c:yVal>
            <c:numRef>
              <c:f>Timelines!$D$2:$D$263</c:f>
              <c:numCache>
                <c:formatCode>0</c:formatCode>
                <c:ptCount val="262"/>
                <c:pt idx="0">
                  <c:v>1007</c:v>
                </c:pt>
                <c:pt idx="1">
                  <c:v>1010.3739999999999</c:v>
                </c:pt>
                <c:pt idx="2">
                  <c:v>1013.748</c:v>
                </c:pt>
                <c:pt idx="3">
                  <c:v>1017.122</c:v>
                </c:pt>
                <c:pt idx="4">
                  <c:v>1020.4960000000001</c:v>
                </c:pt>
                <c:pt idx="5">
                  <c:v>1023.8699999999999</c:v>
                </c:pt>
                <c:pt idx="6">
                  <c:v>1027.2440000000001</c:v>
                </c:pt>
                <c:pt idx="7">
                  <c:v>1030.6179999999999</c:v>
                </c:pt>
                <c:pt idx="8">
                  <c:v>1033.9920000000002</c:v>
                </c:pt>
                <c:pt idx="9">
                  <c:v>1037.366</c:v>
                </c:pt>
                <c:pt idx="10">
                  <c:v>1040.7400000000002</c:v>
                </c:pt>
                <c:pt idx="11">
                  <c:v>1044.114</c:v>
                </c:pt>
                <c:pt idx="12">
                  <c:v>1047.4880000000001</c:v>
                </c:pt>
                <c:pt idx="13">
                  <c:v>1050.8620000000001</c:v>
                </c:pt>
                <c:pt idx="14">
                  <c:v>1054.2359999999999</c:v>
                </c:pt>
                <c:pt idx="15">
                  <c:v>1057.6100000000001</c:v>
                </c:pt>
                <c:pt idx="16">
                  <c:v>1060.9840000000002</c:v>
                </c:pt>
                <c:pt idx="17">
                  <c:v>1064.3580000000002</c:v>
                </c:pt>
                <c:pt idx="18">
                  <c:v>1067.732</c:v>
                </c:pt>
                <c:pt idx="19">
                  <c:v>1071.1060000000002</c:v>
                </c:pt>
                <c:pt idx="20">
                  <c:v>1074.4800000000002</c:v>
                </c:pt>
                <c:pt idx="21">
                  <c:v>1077.854</c:v>
                </c:pt>
                <c:pt idx="22">
                  <c:v>1081.2280000000001</c:v>
                </c:pt>
                <c:pt idx="23">
                  <c:v>1084.6020000000001</c:v>
                </c:pt>
                <c:pt idx="24">
                  <c:v>1087.9760000000001</c:v>
                </c:pt>
                <c:pt idx="25">
                  <c:v>1091.3500000000001</c:v>
                </c:pt>
                <c:pt idx="26">
                  <c:v>1094.7239999999999</c:v>
                </c:pt>
                <c:pt idx="27">
                  <c:v>1098.098</c:v>
                </c:pt>
                <c:pt idx="28">
                  <c:v>1101.4719999999998</c:v>
                </c:pt>
                <c:pt idx="29">
                  <c:v>1104.8459999999998</c:v>
                </c:pt>
                <c:pt idx="30">
                  <c:v>1108.22</c:v>
                </c:pt>
                <c:pt idx="31">
                  <c:v>1111.5940000000001</c:v>
                </c:pt>
                <c:pt idx="32">
                  <c:v>1114.9680000000003</c:v>
                </c:pt>
                <c:pt idx="33">
                  <c:v>1118.3420000000001</c:v>
                </c:pt>
                <c:pt idx="34">
                  <c:v>1121.7160000000001</c:v>
                </c:pt>
                <c:pt idx="35">
                  <c:v>1125.0899999999999</c:v>
                </c:pt>
                <c:pt idx="36">
                  <c:v>1128.4639999999999</c:v>
                </c:pt>
                <c:pt idx="37">
                  <c:v>1131.8379999999997</c:v>
                </c:pt>
                <c:pt idx="38">
                  <c:v>1135.2120000000002</c:v>
                </c:pt>
                <c:pt idx="39">
                  <c:v>1138.586</c:v>
                </c:pt>
                <c:pt idx="40">
                  <c:v>1141.9600000000005</c:v>
                </c:pt>
                <c:pt idx="41">
                  <c:v>1145.3340000000003</c:v>
                </c:pt>
                <c:pt idx="42">
                  <c:v>1148.7080000000001</c:v>
                </c:pt>
                <c:pt idx="43">
                  <c:v>1152.0820000000001</c:v>
                </c:pt>
                <c:pt idx="44">
                  <c:v>1155.4559999999999</c:v>
                </c:pt>
                <c:pt idx="45">
                  <c:v>1158.83</c:v>
                </c:pt>
                <c:pt idx="46">
                  <c:v>1162.2040000000002</c:v>
                </c:pt>
                <c:pt idx="47">
                  <c:v>1165.5780000000002</c:v>
                </c:pt>
                <c:pt idx="48">
                  <c:v>1168.952</c:v>
                </c:pt>
                <c:pt idx="49">
                  <c:v>1172.3259999999998</c:v>
                </c:pt>
                <c:pt idx="50">
                  <c:v>1175.7000000000003</c:v>
                </c:pt>
                <c:pt idx="51">
                  <c:v>1179.0740000000001</c:v>
                </c:pt>
                <c:pt idx="52">
                  <c:v>1182.4479999999999</c:v>
                </c:pt>
                <c:pt idx="53">
                  <c:v>1185.8220000000001</c:v>
                </c:pt>
                <c:pt idx="54">
                  <c:v>1189.1960000000004</c:v>
                </c:pt>
                <c:pt idx="55">
                  <c:v>1192.5700000000002</c:v>
                </c:pt>
                <c:pt idx="56">
                  <c:v>1195.944</c:v>
                </c:pt>
                <c:pt idx="57">
                  <c:v>1199.3179999999998</c:v>
                </c:pt>
                <c:pt idx="58">
                  <c:v>1202.692</c:v>
                </c:pt>
                <c:pt idx="59">
                  <c:v>1206.0660000000003</c:v>
                </c:pt>
                <c:pt idx="60">
                  <c:v>1209.44</c:v>
                </c:pt>
                <c:pt idx="61">
                  <c:v>1212.8139999999999</c:v>
                </c:pt>
                <c:pt idx="62">
                  <c:v>1216.1880000000001</c:v>
                </c:pt>
                <c:pt idx="63">
                  <c:v>1219.5620000000004</c:v>
                </c:pt>
                <c:pt idx="64">
                  <c:v>1222.9360000000001</c:v>
                </c:pt>
                <c:pt idx="65">
                  <c:v>1226.31</c:v>
                </c:pt>
                <c:pt idx="66">
                  <c:v>1229.6839999999997</c:v>
                </c:pt>
                <c:pt idx="67">
                  <c:v>1233.0580000000004</c:v>
                </c:pt>
                <c:pt idx="68">
                  <c:v>1236.4320000000002</c:v>
                </c:pt>
                <c:pt idx="69">
                  <c:v>1239.806</c:v>
                </c:pt>
                <c:pt idx="70">
                  <c:v>1243.1799999999998</c:v>
                </c:pt>
                <c:pt idx="71">
                  <c:v>1246.5540000000001</c:v>
                </c:pt>
                <c:pt idx="72">
                  <c:v>1249.9279999999999</c:v>
                </c:pt>
                <c:pt idx="73">
                  <c:v>1253.3019999999997</c:v>
                </c:pt>
                <c:pt idx="74">
                  <c:v>1256.6759999999995</c:v>
                </c:pt>
                <c:pt idx="75">
                  <c:v>1260.0499999999993</c:v>
                </c:pt>
                <c:pt idx="76">
                  <c:v>1263.4240000000004</c:v>
                </c:pt>
                <c:pt idx="77">
                  <c:v>1266.7980000000002</c:v>
                </c:pt>
                <c:pt idx="78">
                  <c:v>1270.172</c:v>
                </c:pt>
                <c:pt idx="79">
                  <c:v>1273.5459999999998</c:v>
                </c:pt>
                <c:pt idx="80">
                  <c:v>1276.920000000001</c:v>
                </c:pt>
                <c:pt idx="81">
                  <c:v>1280.2940000000008</c:v>
                </c:pt>
                <c:pt idx="82">
                  <c:v>1283.6680000000006</c:v>
                </c:pt>
                <c:pt idx="83">
                  <c:v>1287.0420000000004</c:v>
                </c:pt>
                <c:pt idx="84">
                  <c:v>1290.4160000000002</c:v>
                </c:pt>
                <c:pt idx="85">
                  <c:v>1293.7900000000004</c:v>
                </c:pt>
                <c:pt idx="86">
                  <c:v>1297.1640000000002</c:v>
                </c:pt>
                <c:pt idx="87">
                  <c:v>1300.538</c:v>
                </c:pt>
                <c:pt idx="88">
                  <c:v>1303.9119999999998</c:v>
                </c:pt>
                <c:pt idx="89">
                  <c:v>1307.2859999999996</c:v>
                </c:pt>
                <c:pt idx="90">
                  <c:v>1310.6599999999999</c:v>
                </c:pt>
                <c:pt idx="91">
                  <c:v>1314.0339999999997</c:v>
                </c:pt>
                <c:pt idx="92">
                  <c:v>1317.4080000000004</c:v>
                </c:pt>
                <c:pt idx="93">
                  <c:v>1320.7820000000002</c:v>
                </c:pt>
                <c:pt idx="94">
                  <c:v>1324.1560000000004</c:v>
                </c:pt>
                <c:pt idx="95">
                  <c:v>1327.5300000000002</c:v>
                </c:pt>
                <c:pt idx="96">
                  <c:v>1330.904</c:v>
                </c:pt>
                <c:pt idx="97">
                  <c:v>1334.2779999999998</c:v>
                </c:pt>
                <c:pt idx="98">
                  <c:v>1337.6519999999996</c:v>
                </c:pt>
                <c:pt idx="99">
                  <c:v>1341.0260000000007</c:v>
                </c:pt>
                <c:pt idx="100">
                  <c:v>1344.4000000000005</c:v>
                </c:pt>
                <c:pt idx="101">
                  <c:v>1347.7740000000003</c:v>
                </c:pt>
                <c:pt idx="102">
                  <c:v>1351.1480000000001</c:v>
                </c:pt>
                <c:pt idx="103">
                  <c:v>1354.5219999999999</c:v>
                </c:pt>
                <c:pt idx="104">
                  <c:v>1357.8959999999997</c:v>
                </c:pt>
                <c:pt idx="105">
                  <c:v>1361.2699999999995</c:v>
                </c:pt>
                <c:pt idx="106">
                  <c:v>1364.6440000000002</c:v>
                </c:pt>
                <c:pt idx="107">
                  <c:v>1368.018</c:v>
                </c:pt>
                <c:pt idx="108">
                  <c:v>1371.3920000000007</c:v>
                </c:pt>
                <c:pt idx="109">
                  <c:v>1374.7660000000005</c:v>
                </c:pt>
                <c:pt idx="110">
                  <c:v>1378.1400000000003</c:v>
                </c:pt>
                <c:pt idx="111">
                  <c:v>1381.5140000000001</c:v>
                </c:pt>
                <c:pt idx="112">
                  <c:v>1384.8879999999999</c:v>
                </c:pt>
                <c:pt idx="113">
                  <c:v>1388.2619999999997</c:v>
                </c:pt>
                <c:pt idx="114">
                  <c:v>1391.6359999999995</c:v>
                </c:pt>
                <c:pt idx="115">
                  <c:v>1395.0100000000002</c:v>
                </c:pt>
                <c:pt idx="116">
                  <c:v>1398.384</c:v>
                </c:pt>
                <c:pt idx="117">
                  <c:v>1401.7580000000007</c:v>
                </c:pt>
                <c:pt idx="118">
                  <c:v>1405.1320000000005</c:v>
                </c:pt>
                <c:pt idx="119">
                  <c:v>1408.5060000000003</c:v>
                </c:pt>
                <c:pt idx="120">
                  <c:v>1411.88</c:v>
                </c:pt>
                <c:pt idx="121">
                  <c:v>1415.2539999999999</c:v>
                </c:pt>
                <c:pt idx="122">
                  <c:v>1418.6279999999997</c:v>
                </c:pt>
                <c:pt idx="123">
                  <c:v>1422.0019999999995</c:v>
                </c:pt>
                <c:pt idx="124">
                  <c:v>1425.3760000000002</c:v>
                </c:pt>
                <c:pt idx="125">
                  <c:v>1428.7500000000009</c:v>
                </c:pt>
                <c:pt idx="126">
                  <c:v>1432.1240000000007</c:v>
                </c:pt>
                <c:pt idx="127">
                  <c:v>1435.4980000000005</c:v>
                </c:pt>
                <c:pt idx="128">
                  <c:v>1438.8720000000003</c:v>
                </c:pt>
                <c:pt idx="129">
                  <c:v>1442.2460000000001</c:v>
                </c:pt>
                <c:pt idx="130">
                  <c:v>1445.62</c:v>
                </c:pt>
                <c:pt idx="131">
                  <c:v>1448.9939999999997</c:v>
                </c:pt>
                <c:pt idx="132">
                  <c:v>1452.3679999999995</c:v>
                </c:pt>
                <c:pt idx="133">
                  <c:v>1455.7420000000002</c:v>
                </c:pt>
                <c:pt idx="134">
                  <c:v>1459.1160000000009</c:v>
                </c:pt>
                <c:pt idx="135">
                  <c:v>1462.4900000000007</c:v>
                </c:pt>
                <c:pt idx="136">
                  <c:v>1465.8640000000005</c:v>
                </c:pt>
                <c:pt idx="137">
                  <c:v>1469.2380000000003</c:v>
                </c:pt>
                <c:pt idx="138">
                  <c:v>1472.6120000000001</c:v>
                </c:pt>
                <c:pt idx="139">
                  <c:v>1475.9859999999999</c:v>
                </c:pt>
                <c:pt idx="140">
                  <c:v>1479.3599999999997</c:v>
                </c:pt>
                <c:pt idx="141">
                  <c:v>1482.7339999999995</c:v>
                </c:pt>
                <c:pt idx="142">
                  <c:v>1486.1080000000011</c:v>
                </c:pt>
                <c:pt idx="143">
                  <c:v>1489.4820000000009</c:v>
                </c:pt>
                <c:pt idx="144">
                  <c:v>1492.8560000000007</c:v>
                </c:pt>
                <c:pt idx="145">
                  <c:v>1496.2300000000005</c:v>
                </c:pt>
                <c:pt idx="146">
                  <c:v>1499.6040000000003</c:v>
                </c:pt>
                <c:pt idx="147">
                  <c:v>1502.9780000000001</c:v>
                </c:pt>
                <c:pt idx="148">
                  <c:v>1506.3519999999999</c:v>
                </c:pt>
                <c:pt idx="149">
                  <c:v>1509.7259999999997</c:v>
                </c:pt>
                <c:pt idx="150">
                  <c:v>1513.0999999999995</c:v>
                </c:pt>
                <c:pt idx="151">
                  <c:v>1516.4740000000011</c:v>
                </c:pt>
                <c:pt idx="152">
                  <c:v>1519.8480000000009</c:v>
                </c:pt>
                <c:pt idx="153">
                  <c:v>1523.2220000000007</c:v>
                </c:pt>
                <c:pt idx="154">
                  <c:v>1526.5960000000005</c:v>
                </c:pt>
                <c:pt idx="155">
                  <c:v>1529.9700000000003</c:v>
                </c:pt>
                <c:pt idx="156">
                  <c:v>1533.3440000000001</c:v>
                </c:pt>
                <c:pt idx="157">
                  <c:v>1536.7179999999998</c:v>
                </c:pt>
                <c:pt idx="158">
                  <c:v>1540.0919999999996</c:v>
                </c:pt>
                <c:pt idx="159">
                  <c:v>1543.4659999999994</c:v>
                </c:pt>
                <c:pt idx="160">
                  <c:v>1546.8400000000011</c:v>
                </c:pt>
                <c:pt idx="161">
                  <c:v>1550.2140000000009</c:v>
                </c:pt>
                <c:pt idx="162">
                  <c:v>1553.5880000000016</c:v>
                </c:pt>
                <c:pt idx="163">
                  <c:v>1556.9619999999995</c:v>
                </c:pt>
                <c:pt idx="164">
                  <c:v>1560.3360000000011</c:v>
                </c:pt>
                <c:pt idx="165">
                  <c:v>1563.7099999999991</c:v>
                </c:pt>
                <c:pt idx="166">
                  <c:v>1567.0840000000007</c:v>
                </c:pt>
                <c:pt idx="167">
                  <c:v>1570.4579999999987</c:v>
                </c:pt>
                <c:pt idx="168">
                  <c:v>1573.8320000000003</c:v>
                </c:pt>
                <c:pt idx="169">
                  <c:v>1577.2060000000001</c:v>
                </c:pt>
                <c:pt idx="170">
                  <c:v>1580.5800000000008</c:v>
                </c:pt>
                <c:pt idx="171">
                  <c:v>1583.9540000000006</c:v>
                </c:pt>
                <c:pt idx="172">
                  <c:v>1587.3280000000004</c:v>
                </c:pt>
                <c:pt idx="173">
                  <c:v>1590.7020000000002</c:v>
                </c:pt>
                <c:pt idx="174">
                  <c:v>1594.076</c:v>
                </c:pt>
                <c:pt idx="175">
                  <c:v>1597.4499999999998</c:v>
                </c:pt>
                <c:pt idx="176">
                  <c:v>1600.8239999999996</c:v>
                </c:pt>
                <c:pt idx="177">
                  <c:v>1604.1980000000012</c:v>
                </c:pt>
                <c:pt idx="178">
                  <c:v>1607.5719999999992</c:v>
                </c:pt>
                <c:pt idx="179">
                  <c:v>1610.9460000000017</c:v>
                </c:pt>
                <c:pt idx="180">
                  <c:v>1614.3199999999997</c:v>
                </c:pt>
                <c:pt idx="181">
                  <c:v>1617.6940000000013</c:v>
                </c:pt>
                <c:pt idx="182">
                  <c:v>1621.0679999999993</c:v>
                </c:pt>
                <c:pt idx="183">
                  <c:v>1624.4420000000009</c:v>
                </c:pt>
                <c:pt idx="184">
                  <c:v>1627.8160000000007</c:v>
                </c:pt>
                <c:pt idx="185">
                  <c:v>1631.1900000000005</c:v>
                </c:pt>
                <c:pt idx="186">
                  <c:v>1634.5640000000003</c:v>
                </c:pt>
                <c:pt idx="187">
                  <c:v>1637.9380000000001</c:v>
                </c:pt>
                <c:pt idx="188">
                  <c:v>1641.3120000000008</c:v>
                </c:pt>
                <c:pt idx="189">
                  <c:v>1644.6860000000006</c:v>
                </c:pt>
                <c:pt idx="190">
                  <c:v>1648.0600000000004</c:v>
                </c:pt>
                <c:pt idx="191">
                  <c:v>1651.4340000000002</c:v>
                </c:pt>
                <c:pt idx="192">
                  <c:v>1654.808</c:v>
                </c:pt>
                <c:pt idx="193">
                  <c:v>1658.1819999999998</c:v>
                </c:pt>
                <c:pt idx="194">
                  <c:v>1661.5559999999996</c:v>
                </c:pt>
                <c:pt idx="195">
                  <c:v>1664.9299999999994</c:v>
                </c:pt>
                <c:pt idx="196">
                  <c:v>1668.3039999999992</c:v>
                </c:pt>
                <c:pt idx="197">
                  <c:v>1671.6779999999999</c:v>
                </c:pt>
                <c:pt idx="198">
                  <c:v>1675.0520000000015</c:v>
                </c:pt>
                <c:pt idx="199">
                  <c:v>1678.4260000000013</c:v>
                </c:pt>
                <c:pt idx="200">
                  <c:v>1681.8000000000011</c:v>
                </c:pt>
                <c:pt idx="201">
                  <c:v>1685.1740000000009</c:v>
                </c:pt>
                <c:pt idx="202">
                  <c:v>1688.5480000000007</c:v>
                </c:pt>
                <c:pt idx="203">
                  <c:v>1691.9220000000005</c:v>
                </c:pt>
                <c:pt idx="204">
                  <c:v>1695.2960000000003</c:v>
                </c:pt>
                <c:pt idx="205">
                  <c:v>1698.67</c:v>
                </c:pt>
                <c:pt idx="206">
                  <c:v>1702.0439999999999</c:v>
                </c:pt>
                <c:pt idx="207">
                  <c:v>1705.4179999999997</c:v>
                </c:pt>
                <c:pt idx="208">
                  <c:v>1708.7919999999995</c:v>
                </c:pt>
                <c:pt idx="209">
                  <c:v>1712.1659999999993</c:v>
                </c:pt>
                <c:pt idx="210">
                  <c:v>1715.5399999999991</c:v>
                </c:pt>
                <c:pt idx="211">
                  <c:v>1718.9140000000007</c:v>
                </c:pt>
                <c:pt idx="212">
                  <c:v>1722.2880000000005</c:v>
                </c:pt>
                <c:pt idx="213">
                  <c:v>1725.6620000000003</c:v>
                </c:pt>
                <c:pt idx="214">
                  <c:v>1729.0360000000001</c:v>
                </c:pt>
                <c:pt idx="215">
                  <c:v>1732.4099999999999</c:v>
                </c:pt>
                <c:pt idx="216">
                  <c:v>1735.7840000000015</c:v>
                </c:pt>
                <c:pt idx="217">
                  <c:v>1739.1580000000013</c:v>
                </c:pt>
                <c:pt idx="218">
                  <c:v>1742.5320000000011</c:v>
                </c:pt>
                <c:pt idx="219">
                  <c:v>1745.9060000000009</c:v>
                </c:pt>
                <c:pt idx="220">
                  <c:v>1749.2800000000007</c:v>
                </c:pt>
                <c:pt idx="221">
                  <c:v>1752.6540000000005</c:v>
                </c:pt>
                <c:pt idx="222">
                  <c:v>1756.0280000000002</c:v>
                </c:pt>
                <c:pt idx="223">
                  <c:v>1759.402</c:v>
                </c:pt>
                <c:pt idx="224">
                  <c:v>1762.7759999999998</c:v>
                </c:pt>
                <c:pt idx="225">
                  <c:v>1766.1499999999996</c:v>
                </c:pt>
                <c:pt idx="226">
                  <c:v>1769.5239999999994</c:v>
                </c:pt>
                <c:pt idx="227">
                  <c:v>1772.8979999999992</c:v>
                </c:pt>
                <c:pt idx="228">
                  <c:v>1776.271999999999</c:v>
                </c:pt>
                <c:pt idx="229">
                  <c:v>1779.6460000000006</c:v>
                </c:pt>
                <c:pt idx="230">
                  <c:v>1783.0200000000004</c:v>
                </c:pt>
                <c:pt idx="231">
                  <c:v>1786.3940000000002</c:v>
                </c:pt>
                <c:pt idx="232">
                  <c:v>1789.768</c:v>
                </c:pt>
                <c:pt idx="233">
                  <c:v>1793.1420000000016</c:v>
                </c:pt>
                <c:pt idx="234">
                  <c:v>1796.5160000000014</c:v>
                </c:pt>
                <c:pt idx="235">
                  <c:v>1799.8900000000012</c:v>
                </c:pt>
                <c:pt idx="236">
                  <c:v>1803.264000000001</c:v>
                </c:pt>
                <c:pt idx="237">
                  <c:v>1806.6380000000008</c:v>
                </c:pt>
                <c:pt idx="238">
                  <c:v>1810.0120000000006</c:v>
                </c:pt>
                <c:pt idx="239">
                  <c:v>1813.3860000000004</c:v>
                </c:pt>
                <c:pt idx="240">
                  <c:v>1816.7600000000002</c:v>
                </c:pt>
                <c:pt idx="241">
                  <c:v>1820.134</c:v>
                </c:pt>
                <c:pt idx="242">
                  <c:v>1823.5079999999998</c:v>
                </c:pt>
                <c:pt idx="243">
                  <c:v>1826.8819999999996</c:v>
                </c:pt>
                <c:pt idx="244">
                  <c:v>1830.2559999999994</c:v>
                </c:pt>
                <c:pt idx="245">
                  <c:v>1833.6299999999992</c:v>
                </c:pt>
                <c:pt idx="246">
                  <c:v>1837.003999999999</c:v>
                </c:pt>
                <c:pt idx="247">
                  <c:v>1840.3780000000006</c:v>
                </c:pt>
                <c:pt idx="248">
                  <c:v>1843.7520000000004</c:v>
                </c:pt>
                <c:pt idx="249">
                  <c:v>1847.1260000000002</c:v>
                </c:pt>
                <c:pt idx="250">
                  <c:v>1850.5000000000018</c:v>
                </c:pt>
                <c:pt idx="251">
                  <c:v>1853.8740000000016</c:v>
                </c:pt>
                <c:pt idx="252">
                  <c:v>1857.2480000000014</c:v>
                </c:pt>
                <c:pt idx="253">
                  <c:v>1860.6220000000012</c:v>
                </c:pt>
                <c:pt idx="254">
                  <c:v>1863.996000000001</c:v>
                </c:pt>
                <c:pt idx="255">
                  <c:v>1867.3700000000008</c:v>
                </c:pt>
                <c:pt idx="256">
                  <c:v>1870.7440000000006</c:v>
                </c:pt>
                <c:pt idx="257">
                  <c:v>1874.1180000000004</c:v>
                </c:pt>
                <c:pt idx="258">
                  <c:v>1877.4920000000002</c:v>
                </c:pt>
                <c:pt idx="259">
                  <c:v>1880.866</c:v>
                </c:pt>
                <c:pt idx="260">
                  <c:v>1884.2399999999998</c:v>
                </c:pt>
                <c:pt idx="261">
                  <c:v>1887.6139999999996</c:v>
                </c:pt>
              </c:numCache>
            </c:numRef>
          </c:yVal>
          <c:smooth val="0"/>
          <c:extLst>
            <c:ext xmlns:c16="http://schemas.microsoft.com/office/drawing/2014/chart" uri="{C3380CC4-5D6E-409C-BE32-E72D297353CC}">
              <c16:uniqueId val="{00000002-B246-40DF-8122-F7290E41584C}"/>
            </c:ext>
          </c:extLst>
        </c:ser>
        <c:ser>
          <c:idx val="3"/>
          <c:order val="3"/>
          <c:tx>
            <c:strRef>
              <c:f>Timelines!$E$1</c:f>
              <c:strCache>
                <c:ptCount val="1"/>
                <c:pt idx="0">
                  <c:v>Target: Arrivals</c:v>
                </c:pt>
              </c:strCache>
            </c:strRef>
          </c:tx>
          <c:spPr>
            <a:ln w="19050" cap="rnd">
              <a:solidFill>
                <a:srgbClr val="FF8989"/>
              </a:solidFill>
              <a:prstDash val="sysDash"/>
              <a:round/>
            </a:ln>
            <a:effectLst/>
          </c:spPr>
          <c:marker>
            <c:symbol val="none"/>
          </c:marker>
          <c:xVal>
            <c:numRef>
              <c:f>Timelines!$A$2:$A$263</c:f>
              <c:numCache>
                <c:formatCode>General</c:formatCode>
                <c:ptCount val="262"/>
                <c:pt idx="0">
                  <c:v>0</c:v>
                </c:pt>
                <c:pt idx="1">
                  <c:v>7</c:v>
                </c:pt>
                <c:pt idx="2">
                  <c:v>14</c:v>
                </c:pt>
                <c:pt idx="3">
                  <c:v>21</c:v>
                </c:pt>
                <c:pt idx="4">
                  <c:v>28</c:v>
                </c:pt>
                <c:pt idx="5">
                  <c:v>35</c:v>
                </c:pt>
                <c:pt idx="6">
                  <c:v>42</c:v>
                </c:pt>
                <c:pt idx="7">
                  <c:v>49</c:v>
                </c:pt>
                <c:pt idx="8">
                  <c:v>56</c:v>
                </c:pt>
                <c:pt idx="9">
                  <c:v>63</c:v>
                </c:pt>
                <c:pt idx="10">
                  <c:v>70</c:v>
                </c:pt>
                <c:pt idx="11">
                  <c:v>77</c:v>
                </c:pt>
                <c:pt idx="12">
                  <c:v>84</c:v>
                </c:pt>
                <c:pt idx="13">
                  <c:v>91</c:v>
                </c:pt>
                <c:pt idx="14">
                  <c:v>98</c:v>
                </c:pt>
                <c:pt idx="15">
                  <c:v>105</c:v>
                </c:pt>
                <c:pt idx="16">
                  <c:v>112</c:v>
                </c:pt>
                <c:pt idx="17">
                  <c:v>119</c:v>
                </c:pt>
                <c:pt idx="18">
                  <c:v>126</c:v>
                </c:pt>
                <c:pt idx="19">
                  <c:v>133</c:v>
                </c:pt>
                <c:pt idx="20">
                  <c:v>140</c:v>
                </c:pt>
                <c:pt idx="21">
                  <c:v>147</c:v>
                </c:pt>
                <c:pt idx="22">
                  <c:v>154</c:v>
                </c:pt>
                <c:pt idx="23">
                  <c:v>161</c:v>
                </c:pt>
                <c:pt idx="24">
                  <c:v>168</c:v>
                </c:pt>
                <c:pt idx="25">
                  <c:v>175</c:v>
                </c:pt>
                <c:pt idx="26">
                  <c:v>182</c:v>
                </c:pt>
                <c:pt idx="27">
                  <c:v>189</c:v>
                </c:pt>
                <c:pt idx="28">
                  <c:v>196</c:v>
                </c:pt>
                <c:pt idx="29">
                  <c:v>203</c:v>
                </c:pt>
                <c:pt idx="30">
                  <c:v>210</c:v>
                </c:pt>
                <c:pt idx="31">
                  <c:v>217</c:v>
                </c:pt>
                <c:pt idx="32">
                  <c:v>224</c:v>
                </c:pt>
                <c:pt idx="33">
                  <c:v>231</c:v>
                </c:pt>
                <c:pt idx="34">
                  <c:v>238</c:v>
                </c:pt>
                <c:pt idx="35">
                  <c:v>245</c:v>
                </c:pt>
                <c:pt idx="36">
                  <c:v>252</c:v>
                </c:pt>
                <c:pt idx="37">
                  <c:v>259</c:v>
                </c:pt>
                <c:pt idx="38">
                  <c:v>266</c:v>
                </c:pt>
                <c:pt idx="39">
                  <c:v>273</c:v>
                </c:pt>
                <c:pt idx="40">
                  <c:v>280</c:v>
                </c:pt>
                <c:pt idx="41">
                  <c:v>287</c:v>
                </c:pt>
                <c:pt idx="42">
                  <c:v>294</c:v>
                </c:pt>
                <c:pt idx="43">
                  <c:v>301</c:v>
                </c:pt>
                <c:pt idx="44">
                  <c:v>308</c:v>
                </c:pt>
                <c:pt idx="45">
                  <c:v>315</c:v>
                </c:pt>
                <c:pt idx="46">
                  <c:v>322</c:v>
                </c:pt>
                <c:pt idx="47">
                  <c:v>329</c:v>
                </c:pt>
                <c:pt idx="48">
                  <c:v>336</c:v>
                </c:pt>
                <c:pt idx="49">
                  <c:v>343</c:v>
                </c:pt>
                <c:pt idx="50">
                  <c:v>350</c:v>
                </c:pt>
                <c:pt idx="51">
                  <c:v>357</c:v>
                </c:pt>
                <c:pt idx="52">
                  <c:v>364</c:v>
                </c:pt>
                <c:pt idx="53">
                  <c:v>371</c:v>
                </c:pt>
                <c:pt idx="54">
                  <c:v>378</c:v>
                </c:pt>
                <c:pt idx="55">
                  <c:v>385</c:v>
                </c:pt>
                <c:pt idx="56">
                  <c:v>392</c:v>
                </c:pt>
                <c:pt idx="57">
                  <c:v>399</c:v>
                </c:pt>
                <c:pt idx="58">
                  <c:v>406</c:v>
                </c:pt>
                <c:pt idx="59">
                  <c:v>413</c:v>
                </c:pt>
                <c:pt idx="60">
                  <c:v>420</c:v>
                </c:pt>
                <c:pt idx="61">
                  <c:v>427</c:v>
                </c:pt>
                <c:pt idx="62">
                  <c:v>434</c:v>
                </c:pt>
                <c:pt idx="63">
                  <c:v>441</c:v>
                </c:pt>
                <c:pt idx="64">
                  <c:v>448</c:v>
                </c:pt>
                <c:pt idx="65">
                  <c:v>455</c:v>
                </c:pt>
                <c:pt idx="66">
                  <c:v>462</c:v>
                </c:pt>
                <c:pt idx="67">
                  <c:v>469</c:v>
                </c:pt>
                <c:pt idx="68">
                  <c:v>476</c:v>
                </c:pt>
                <c:pt idx="69">
                  <c:v>483</c:v>
                </c:pt>
                <c:pt idx="70">
                  <c:v>490</c:v>
                </c:pt>
                <c:pt idx="71">
                  <c:v>497</c:v>
                </c:pt>
                <c:pt idx="72">
                  <c:v>504</c:v>
                </c:pt>
                <c:pt idx="73">
                  <c:v>511</c:v>
                </c:pt>
                <c:pt idx="74">
                  <c:v>518</c:v>
                </c:pt>
                <c:pt idx="75">
                  <c:v>525</c:v>
                </c:pt>
                <c:pt idx="76">
                  <c:v>532</c:v>
                </c:pt>
                <c:pt idx="77">
                  <c:v>539</c:v>
                </c:pt>
                <c:pt idx="78">
                  <c:v>546</c:v>
                </c:pt>
                <c:pt idx="79">
                  <c:v>553</c:v>
                </c:pt>
                <c:pt idx="80">
                  <c:v>560</c:v>
                </c:pt>
                <c:pt idx="81">
                  <c:v>567</c:v>
                </c:pt>
                <c:pt idx="82">
                  <c:v>574</c:v>
                </c:pt>
                <c:pt idx="83">
                  <c:v>581</c:v>
                </c:pt>
                <c:pt idx="84">
                  <c:v>588</c:v>
                </c:pt>
                <c:pt idx="85">
                  <c:v>595</c:v>
                </c:pt>
                <c:pt idx="86">
                  <c:v>602</c:v>
                </c:pt>
                <c:pt idx="87">
                  <c:v>609</c:v>
                </c:pt>
                <c:pt idx="88">
                  <c:v>616</c:v>
                </c:pt>
                <c:pt idx="89">
                  <c:v>623</c:v>
                </c:pt>
                <c:pt idx="90">
                  <c:v>630</c:v>
                </c:pt>
                <c:pt idx="91">
                  <c:v>637</c:v>
                </c:pt>
                <c:pt idx="92">
                  <c:v>644</c:v>
                </c:pt>
                <c:pt idx="93">
                  <c:v>651</c:v>
                </c:pt>
                <c:pt idx="94">
                  <c:v>658</c:v>
                </c:pt>
                <c:pt idx="95">
                  <c:v>665</c:v>
                </c:pt>
                <c:pt idx="96">
                  <c:v>672</c:v>
                </c:pt>
                <c:pt idx="97">
                  <c:v>679</c:v>
                </c:pt>
                <c:pt idx="98">
                  <c:v>686</c:v>
                </c:pt>
                <c:pt idx="99">
                  <c:v>693</c:v>
                </c:pt>
                <c:pt idx="100">
                  <c:v>700</c:v>
                </c:pt>
                <c:pt idx="101">
                  <c:v>707</c:v>
                </c:pt>
                <c:pt idx="102">
                  <c:v>714</c:v>
                </c:pt>
                <c:pt idx="103">
                  <c:v>721</c:v>
                </c:pt>
                <c:pt idx="104">
                  <c:v>728</c:v>
                </c:pt>
                <c:pt idx="105">
                  <c:v>735</c:v>
                </c:pt>
                <c:pt idx="106">
                  <c:v>742</c:v>
                </c:pt>
                <c:pt idx="107">
                  <c:v>749</c:v>
                </c:pt>
                <c:pt idx="108">
                  <c:v>756</c:v>
                </c:pt>
                <c:pt idx="109">
                  <c:v>763</c:v>
                </c:pt>
                <c:pt idx="110">
                  <c:v>770</c:v>
                </c:pt>
                <c:pt idx="111">
                  <c:v>777</c:v>
                </c:pt>
                <c:pt idx="112">
                  <c:v>784</c:v>
                </c:pt>
                <c:pt idx="113">
                  <c:v>791</c:v>
                </c:pt>
                <c:pt idx="114">
                  <c:v>798</c:v>
                </c:pt>
                <c:pt idx="115">
                  <c:v>805</c:v>
                </c:pt>
                <c:pt idx="116">
                  <c:v>812</c:v>
                </c:pt>
                <c:pt idx="117">
                  <c:v>819</c:v>
                </c:pt>
                <c:pt idx="118">
                  <c:v>826</c:v>
                </c:pt>
                <c:pt idx="119">
                  <c:v>833</c:v>
                </c:pt>
                <c:pt idx="120">
                  <c:v>840</c:v>
                </c:pt>
                <c:pt idx="121">
                  <c:v>847</c:v>
                </c:pt>
                <c:pt idx="122">
                  <c:v>854</c:v>
                </c:pt>
                <c:pt idx="123">
                  <c:v>861</c:v>
                </c:pt>
                <c:pt idx="124">
                  <c:v>868</c:v>
                </c:pt>
                <c:pt idx="125">
                  <c:v>875</c:v>
                </c:pt>
                <c:pt idx="126">
                  <c:v>882</c:v>
                </c:pt>
                <c:pt idx="127">
                  <c:v>889</c:v>
                </c:pt>
                <c:pt idx="128">
                  <c:v>896</c:v>
                </c:pt>
                <c:pt idx="129">
                  <c:v>903</c:v>
                </c:pt>
                <c:pt idx="130">
                  <c:v>910</c:v>
                </c:pt>
                <c:pt idx="131">
                  <c:v>917</c:v>
                </c:pt>
                <c:pt idx="132">
                  <c:v>924</c:v>
                </c:pt>
                <c:pt idx="133">
                  <c:v>931</c:v>
                </c:pt>
                <c:pt idx="134">
                  <c:v>938</c:v>
                </c:pt>
                <c:pt idx="135">
                  <c:v>945</c:v>
                </c:pt>
                <c:pt idx="136">
                  <c:v>952</c:v>
                </c:pt>
                <c:pt idx="137">
                  <c:v>959</c:v>
                </c:pt>
                <c:pt idx="138">
                  <c:v>966</c:v>
                </c:pt>
                <c:pt idx="139">
                  <c:v>973</c:v>
                </c:pt>
                <c:pt idx="140">
                  <c:v>980</c:v>
                </c:pt>
                <c:pt idx="141">
                  <c:v>987</c:v>
                </c:pt>
                <c:pt idx="142">
                  <c:v>994</c:v>
                </c:pt>
                <c:pt idx="143">
                  <c:v>1001</c:v>
                </c:pt>
                <c:pt idx="144">
                  <c:v>1008</c:v>
                </c:pt>
                <c:pt idx="145">
                  <c:v>1015</c:v>
                </c:pt>
                <c:pt idx="146">
                  <c:v>1022</c:v>
                </c:pt>
                <c:pt idx="147">
                  <c:v>1029</c:v>
                </c:pt>
                <c:pt idx="148">
                  <c:v>1036</c:v>
                </c:pt>
                <c:pt idx="149">
                  <c:v>1043</c:v>
                </c:pt>
                <c:pt idx="150">
                  <c:v>1050</c:v>
                </c:pt>
                <c:pt idx="151">
                  <c:v>1057</c:v>
                </c:pt>
                <c:pt idx="152">
                  <c:v>1064</c:v>
                </c:pt>
                <c:pt idx="153">
                  <c:v>1071</c:v>
                </c:pt>
                <c:pt idx="154">
                  <c:v>1078</c:v>
                </c:pt>
                <c:pt idx="155">
                  <c:v>1085</c:v>
                </c:pt>
                <c:pt idx="156">
                  <c:v>1092</c:v>
                </c:pt>
                <c:pt idx="157">
                  <c:v>1099</c:v>
                </c:pt>
                <c:pt idx="158">
                  <c:v>1106</c:v>
                </c:pt>
                <c:pt idx="159">
                  <c:v>1113</c:v>
                </c:pt>
                <c:pt idx="160">
                  <c:v>1120</c:v>
                </c:pt>
                <c:pt idx="161">
                  <c:v>1127</c:v>
                </c:pt>
                <c:pt idx="162">
                  <c:v>1134</c:v>
                </c:pt>
                <c:pt idx="163">
                  <c:v>1141</c:v>
                </c:pt>
                <c:pt idx="164">
                  <c:v>1148</c:v>
                </c:pt>
                <c:pt idx="165">
                  <c:v>1155</c:v>
                </c:pt>
                <c:pt idx="166">
                  <c:v>1162</c:v>
                </c:pt>
                <c:pt idx="167">
                  <c:v>1169</c:v>
                </c:pt>
                <c:pt idx="168">
                  <c:v>1176</c:v>
                </c:pt>
                <c:pt idx="169">
                  <c:v>1183</c:v>
                </c:pt>
                <c:pt idx="170">
                  <c:v>1190</c:v>
                </c:pt>
                <c:pt idx="171">
                  <c:v>1197</c:v>
                </c:pt>
                <c:pt idx="172">
                  <c:v>1204</c:v>
                </c:pt>
                <c:pt idx="173">
                  <c:v>1211</c:v>
                </c:pt>
                <c:pt idx="174">
                  <c:v>1218</c:v>
                </c:pt>
                <c:pt idx="175">
                  <c:v>1225</c:v>
                </c:pt>
                <c:pt idx="176">
                  <c:v>1232</c:v>
                </c:pt>
                <c:pt idx="177">
                  <c:v>1239</c:v>
                </c:pt>
                <c:pt idx="178">
                  <c:v>1246</c:v>
                </c:pt>
                <c:pt idx="179">
                  <c:v>1253</c:v>
                </c:pt>
                <c:pt idx="180">
                  <c:v>1260</c:v>
                </c:pt>
                <c:pt idx="181">
                  <c:v>1267</c:v>
                </c:pt>
                <c:pt idx="182">
                  <c:v>1274</c:v>
                </c:pt>
                <c:pt idx="183">
                  <c:v>1281</c:v>
                </c:pt>
                <c:pt idx="184">
                  <c:v>1288</c:v>
                </c:pt>
                <c:pt idx="185">
                  <c:v>1295</c:v>
                </c:pt>
                <c:pt idx="186">
                  <c:v>1302</c:v>
                </c:pt>
                <c:pt idx="187">
                  <c:v>1309</c:v>
                </c:pt>
                <c:pt idx="188">
                  <c:v>1316</c:v>
                </c:pt>
                <c:pt idx="189">
                  <c:v>1323</c:v>
                </c:pt>
                <c:pt idx="190">
                  <c:v>1330</c:v>
                </c:pt>
                <c:pt idx="191">
                  <c:v>1337</c:v>
                </c:pt>
                <c:pt idx="192">
                  <c:v>1344</c:v>
                </c:pt>
                <c:pt idx="193">
                  <c:v>1351</c:v>
                </c:pt>
                <c:pt idx="194">
                  <c:v>1358</c:v>
                </c:pt>
                <c:pt idx="195">
                  <c:v>1365</c:v>
                </c:pt>
                <c:pt idx="196">
                  <c:v>1372</c:v>
                </c:pt>
                <c:pt idx="197">
                  <c:v>1379</c:v>
                </c:pt>
                <c:pt idx="198">
                  <c:v>1386</c:v>
                </c:pt>
                <c:pt idx="199">
                  <c:v>1393</c:v>
                </c:pt>
                <c:pt idx="200">
                  <c:v>1400</c:v>
                </c:pt>
                <c:pt idx="201">
                  <c:v>1407</c:v>
                </c:pt>
                <c:pt idx="202">
                  <c:v>1414</c:v>
                </c:pt>
                <c:pt idx="203">
                  <c:v>1421</c:v>
                </c:pt>
                <c:pt idx="204">
                  <c:v>1428</c:v>
                </c:pt>
                <c:pt idx="205">
                  <c:v>1435</c:v>
                </c:pt>
                <c:pt idx="206">
                  <c:v>1442</c:v>
                </c:pt>
                <c:pt idx="207">
                  <c:v>1449</c:v>
                </c:pt>
                <c:pt idx="208">
                  <c:v>1456</c:v>
                </c:pt>
                <c:pt idx="209">
                  <c:v>1463</c:v>
                </c:pt>
                <c:pt idx="210">
                  <c:v>1470</c:v>
                </c:pt>
                <c:pt idx="211">
                  <c:v>1477</c:v>
                </c:pt>
                <c:pt idx="212">
                  <c:v>1484</c:v>
                </c:pt>
                <c:pt idx="213">
                  <c:v>1491</c:v>
                </c:pt>
                <c:pt idx="214">
                  <c:v>1498</c:v>
                </c:pt>
                <c:pt idx="215">
                  <c:v>1505</c:v>
                </c:pt>
                <c:pt idx="216">
                  <c:v>1512</c:v>
                </c:pt>
                <c:pt idx="217">
                  <c:v>1519</c:v>
                </c:pt>
                <c:pt idx="218">
                  <c:v>1526</c:v>
                </c:pt>
                <c:pt idx="219">
                  <c:v>1533</c:v>
                </c:pt>
                <c:pt idx="220">
                  <c:v>1540</c:v>
                </c:pt>
                <c:pt idx="221">
                  <c:v>1547</c:v>
                </c:pt>
                <c:pt idx="222">
                  <c:v>1554</c:v>
                </c:pt>
                <c:pt idx="223">
                  <c:v>1561</c:v>
                </c:pt>
                <c:pt idx="224">
                  <c:v>1568</c:v>
                </c:pt>
                <c:pt idx="225">
                  <c:v>1575</c:v>
                </c:pt>
                <c:pt idx="226">
                  <c:v>1582</c:v>
                </c:pt>
                <c:pt idx="227">
                  <c:v>1589</c:v>
                </c:pt>
                <c:pt idx="228">
                  <c:v>1596</c:v>
                </c:pt>
                <c:pt idx="229">
                  <c:v>1603</c:v>
                </c:pt>
                <c:pt idx="230">
                  <c:v>1610</c:v>
                </c:pt>
                <c:pt idx="231">
                  <c:v>1617</c:v>
                </c:pt>
                <c:pt idx="232">
                  <c:v>1624</c:v>
                </c:pt>
                <c:pt idx="233">
                  <c:v>1631</c:v>
                </c:pt>
                <c:pt idx="234">
                  <c:v>1638</c:v>
                </c:pt>
                <c:pt idx="235">
                  <c:v>1645</c:v>
                </c:pt>
                <c:pt idx="236">
                  <c:v>1652</c:v>
                </c:pt>
                <c:pt idx="237">
                  <c:v>1659</c:v>
                </c:pt>
                <c:pt idx="238">
                  <c:v>1666</c:v>
                </c:pt>
                <c:pt idx="239">
                  <c:v>1673</c:v>
                </c:pt>
                <c:pt idx="240">
                  <c:v>1680</c:v>
                </c:pt>
                <c:pt idx="241">
                  <c:v>1687</c:v>
                </c:pt>
                <c:pt idx="242">
                  <c:v>1694</c:v>
                </c:pt>
                <c:pt idx="243">
                  <c:v>1701</c:v>
                </c:pt>
                <c:pt idx="244">
                  <c:v>1708</c:v>
                </c:pt>
                <c:pt idx="245">
                  <c:v>1715</c:v>
                </c:pt>
                <c:pt idx="246">
                  <c:v>1722</c:v>
                </c:pt>
                <c:pt idx="247">
                  <c:v>1729</c:v>
                </c:pt>
                <c:pt idx="248">
                  <c:v>1736</c:v>
                </c:pt>
                <c:pt idx="249">
                  <c:v>1743</c:v>
                </c:pt>
                <c:pt idx="250">
                  <c:v>1750</c:v>
                </c:pt>
                <c:pt idx="251">
                  <c:v>1757</c:v>
                </c:pt>
                <c:pt idx="252">
                  <c:v>1764</c:v>
                </c:pt>
                <c:pt idx="253">
                  <c:v>1771</c:v>
                </c:pt>
                <c:pt idx="254">
                  <c:v>1778</c:v>
                </c:pt>
                <c:pt idx="255">
                  <c:v>1785</c:v>
                </c:pt>
                <c:pt idx="256">
                  <c:v>1792</c:v>
                </c:pt>
                <c:pt idx="257">
                  <c:v>1799</c:v>
                </c:pt>
                <c:pt idx="258">
                  <c:v>1806</c:v>
                </c:pt>
                <c:pt idx="259">
                  <c:v>1813</c:v>
                </c:pt>
                <c:pt idx="260">
                  <c:v>1820</c:v>
                </c:pt>
                <c:pt idx="261">
                  <c:v>1827</c:v>
                </c:pt>
              </c:numCache>
            </c:numRef>
          </c:xVal>
          <c:yVal>
            <c:numRef>
              <c:f>Timelines!$E$2:$E$263</c:f>
              <c:numCache>
                <c:formatCode>0</c:formatCode>
                <c:ptCount val="262"/>
                <c:pt idx="0">
                  <c:v>500</c:v>
                </c:pt>
                <c:pt idx="1">
                  <c:v>542</c:v>
                </c:pt>
                <c:pt idx="2">
                  <c:v>584</c:v>
                </c:pt>
                <c:pt idx="3">
                  <c:v>626</c:v>
                </c:pt>
                <c:pt idx="4">
                  <c:v>668</c:v>
                </c:pt>
                <c:pt idx="5">
                  <c:v>710</c:v>
                </c:pt>
                <c:pt idx="6">
                  <c:v>752</c:v>
                </c:pt>
                <c:pt idx="7">
                  <c:v>794</c:v>
                </c:pt>
                <c:pt idx="8">
                  <c:v>836</c:v>
                </c:pt>
                <c:pt idx="9">
                  <c:v>878</c:v>
                </c:pt>
                <c:pt idx="10">
                  <c:v>920</c:v>
                </c:pt>
                <c:pt idx="11">
                  <c:v>962</c:v>
                </c:pt>
                <c:pt idx="12">
                  <c:v>1004</c:v>
                </c:pt>
                <c:pt idx="13">
                  <c:v>1046</c:v>
                </c:pt>
                <c:pt idx="14">
                  <c:v>1088</c:v>
                </c:pt>
                <c:pt idx="15">
                  <c:v>1130</c:v>
                </c:pt>
                <c:pt idx="16">
                  <c:v>1172</c:v>
                </c:pt>
                <c:pt idx="17">
                  <c:v>1214</c:v>
                </c:pt>
                <c:pt idx="18">
                  <c:v>1256</c:v>
                </c:pt>
                <c:pt idx="19">
                  <c:v>1298</c:v>
                </c:pt>
                <c:pt idx="20">
                  <c:v>1340</c:v>
                </c:pt>
                <c:pt idx="21">
                  <c:v>1382</c:v>
                </c:pt>
                <c:pt idx="22">
                  <c:v>1424</c:v>
                </c:pt>
                <c:pt idx="23">
                  <c:v>1466</c:v>
                </c:pt>
                <c:pt idx="24">
                  <c:v>1508</c:v>
                </c:pt>
                <c:pt idx="25">
                  <c:v>1550</c:v>
                </c:pt>
                <c:pt idx="26">
                  <c:v>1592</c:v>
                </c:pt>
                <c:pt idx="27">
                  <c:v>1634</c:v>
                </c:pt>
                <c:pt idx="28">
                  <c:v>1676</c:v>
                </c:pt>
                <c:pt idx="29">
                  <c:v>1718</c:v>
                </c:pt>
                <c:pt idx="30">
                  <c:v>1760</c:v>
                </c:pt>
                <c:pt idx="31">
                  <c:v>1802</c:v>
                </c:pt>
                <c:pt idx="32">
                  <c:v>1844</c:v>
                </c:pt>
                <c:pt idx="33">
                  <c:v>1886</c:v>
                </c:pt>
                <c:pt idx="34">
                  <c:v>1928</c:v>
                </c:pt>
                <c:pt idx="35">
                  <c:v>1970</c:v>
                </c:pt>
                <c:pt idx="36">
                  <c:v>2012</c:v>
                </c:pt>
                <c:pt idx="37">
                  <c:v>2054</c:v>
                </c:pt>
                <c:pt idx="38">
                  <c:v>2096</c:v>
                </c:pt>
                <c:pt idx="39">
                  <c:v>2138</c:v>
                </c:pt>
                <c:pt idx="40">
                  <c:v>2180</c:v>
                </c:pt>
                <c:pt idx="41">
                  <c:v>2222</c:v>
                </c:pt>
                <c:pt idx="42">
                  <c:v>2264</c:v>
                </c:pt>
                <c:pt idx="43">
                  <c:v>2306</c:v>
                </c:pt>
                <c:pt idx="44">
                  <c:v>2348</c:v>
                </c:pt>
                <c:pt idx="45">
                  <c:v>2390</c:v>
                </c:pt>
                <c:pt idx="46">
                  <c:v>2432</c:v>
                </c:pt>
                <c:pt idx="47">
                  <c:v>2474</c:v>
                </c:pt>
                <c:pt idx="48">
                  <c:v>2516</c:v>
                </c:pt>
                <c:pt idx="49">
                  <c:v>2558</c:v>
                </c:pt>
                <c:pt idx="50">
                  <c:v>2600</c:v>
                </c:pt>
                <c:pt idx="51">
                  <c:v>2642</c:v>
                </c:pt>
                <c:pt idx="52">
                  <c:v>2684</c:v>
                </c:pt>
                <c:pt idx="53">
                  <c:v>2726</c:v>
                </c:pt>
                <c:pt idx="54">
                  <c:v>2768</c:v>
                </c:pt>
                <c:pt idx="55">
                  <c:v>2810</c:v>
                </c:pt>
                <c:pt idx="56">
                  <c:v>2852</c:v>
                </c:pt>
                <c:pt idx="57">
                  <c:v>2894</c:v>
                </c:pt>
                <c:pt idx="58">
                  <c:v>2936</c:v>
                </c:pt>
                <c:pt idx="59">
                  <c:v>2978</c:v>
                </c:pt>
                <c:pt idx="60">
                  <c:v>3020</c:v>
                </c:pt>
                <c:pt idx="61">
                  <c:v>3062</c:v>
                </c:pt>
                <c:pt idx="62">
                  <c:v>3104</c:v>
                </c:pt>
                <c:pt idx="63">
                  <c:v>3146</c:v>
                </c:pt>
                <c:pt idx="64">
                  <c:v>3188</c:v>
                </c:pt>
                <c:pt idx="65">
                  <c:v>3230</c:v>
                </c:pt>
                <c:pt idx="66">
                  <c:v>3272</c:v>
                </c:pt>
                <c:pt idx="67">
                  <c:v>3314</c:v>
                </c:pt>
                <c:pt idx="68">
                  <c:v>3356</c:v>
                </c:pt>
                <c:pt idx="69">
                  <c:v>3398</c:v>
                </c:pt>
                <c:pt idx="70">
                  <c:v>3440</c:v>
                </c:pt>
                <c:pt idx="71">
                  <c:v>3482</c:v>
                </c:pt>
                <c:pt idx="72">
                  <c:v>3524</c:v>
                </c:pt>
                <c:pt idx="73">
                  <c:v>3566</c:v>
                </c:pt>
                <c:pt idx="74">
                  <c:v>3608</c:v>
                </c:pt>
                <c:pt idx="75">
                  <c:v>3650</c:v>
                </c:pt>
                <c:pt idx="76">
                  <c:v>3692</c:v>
                </c:pt>
                <c:pt idx="77">
                  <c:v>3734</c:v>
                </c:pt>
                <c:pt idx="78">
                  <c:v>3776</c:v>
                </c:pt>
                <c:pt idx="79">
                  <c:v>3818</c:v>
                </c:pt>
                <c:pt idx="80">
                  <c:v>3860</c:v>
                </c:pt>
                <c:pt idx="81">
                  <c:v>3902</c:v>
                </c:pt>
                <c:pt idx="82">
                  <c:v>3944</c:v>
                </c:pt>
                <c:pt idx="83">
                  <c:v>3986</c:v>
                </c:pt>
                <c:pt idx="84">
                  <c:v>4028</c:v>
                </c:pt>
                <c:pt idx="85">
                  <c:v>4070</c:v>
                </c:pt>
                <c:pt idx="86">
                  <c:v>4112</c:v>
                </c:pt>
                <c:pt idx="87">
                  <c:v>4154</c:v>
                </c:pt>
                <c:pt idx="88">
                  <c:v>4196</c:v>
                </c:pt>
                <c:pt idx="89">
                  <c:v>4238</c:v>
                </c:pt>
                <c:pt idx="90">
                  <c:v>4280</c:v>
                </c:pt>
                <c:pt idx="91">
                  <c:v>4322</c:v>
                </c:pt>
                <c:pt idx="92">
                  <c:v>4364</c:v>
                </c:pt>
                <c:pt idx="93">
                  <c:v>4406</c:v>
                </c:pt>
                <c:pt idx="94">
                  <c:v>4448</c:v>
                </c:pt>
                <c:pt idx="95">
                  <c:v>4490</c:v>
                </c:pt>
                <c:pt idx="96">
                  <c:v>4532</c:v>
                </c:pt>
                <c:pt idx="97">
                  <c:v>4574</c:v>
                </c:pt>
                <c:pt idx="98">
                  <c:v>4616</c:v>
                </c:pt>
                <c:pt idx="99">
                  <c:v>4658</c:v>
                </c:pt>
                <c:pt idx="100">
                  <c:v>4700</c:v>
                </c:pt>
                <c:pt idx="101">
                  <c:v>4742</c:v>
                </c:pt>
                <c:pt idx="102">
                  <c:v>4784</c:v>
                </c:pt>
                <c:pt idx="103">
                  <c:v>4826</c:v>
                </c:pt>
                <c:pt idx="104">
                  <c:v>4868</c:v>
                </c:pt>
                <c:pt idx="105">
                  <c:v>4910</c:v>
                </c:pt>
                <c:pt idx="106">
                  <c:v>4952</c:v>
                </c:pt>
                <c:pt idx="107">
                  <c:v>4994</c:v>
                </c:pt>
                <c:pt idx="108">
                  <c:v>5036</c:v>
                </c:pt>
                <c:pt idx="109">
                  <c:v>5078</c:v>
                </c:pt>
                <c:pt idx="110">
                  <c:v>5120</c:v>
                </c:pt>
                <c:pt idx="111">
                  <c:v>5162</c:v>
                </c:pt>
                <c:pt idx="112">
                  <c:v>5204</c:v>
                </c:pt>
                <c:pt idx="113">
                  <c:v>5246</c:v>
                </c:pt>
                <c:pt idx="114">
                  <c:v>5288</c:v>
                </c:pt>
                <c:pt idx="115">
                  <c:v>5330</c:v>
                </c:pt>
                <c:pt idx="116">
                  <c:v>5372</c:v>
                </c:pt>
                <c:pt idx="117">
                  <c:v>5414</c:v>
                </c:pt>
                <c:pt idx="118">
                  <c:v>5456</c:v>
                </c:pt>
                <c:pt idx="119">
                  <c:v>5498</c:v>
                </c:pt>
                <c:pt idx="120">
                  <c:v>5540</c:v>
                </c:pt>
                <c:pt idx="121">
                  <c:v>5582</c:v>
                </c:pt>
                <c:pt idx="122">
                  <c:v>5624</c:v>
                </c:pt>
                <c:pt idx="123">
                  <c:v>5666</c:v>
                </c:pt>
                <c:pt idx="124">
                  <c:v>5708</c:v>
                </c:pt>
                <c:pt idx="125">
                  <c:v>5750</c:v>
                </c:pt>
                <c:pt idx="126">
                  <c:v>5792</c:v>
                </c:pt>
                <c:pt idx="127">
                  <c:v>5834</c:v>
                </c:pt>
                <c:pt idx="128">
                  <c:v>5876</c:v>
                </c:pt>
                <c:pt idx="129">
                  <c:v>5918</c:v>
                </c:pt>
                <c:pt idx="130">
                  <c:v>5960</c:v>
                </c:pt>
                <c:pt idx="131">
                  <c:v>6002</c:v>
                </c:pt>
                <c:pt idx="132">
                  <c:v>6044</c:v>
                </c:pt>
                <c:pt idx="133">
                  <c:v>6086</c:v>
                </c:pt>
                <c:pt idx="134">
                  <c:v>6128</c:v>
                </c:pt>
                <c:pt idx="135">
                  <c:v>6170</c:v>
                </c:pt>
                <c:pt idx="136">
                  <c:v>6212</c:v>
                </c:pt>
                <c:pt idx="137">
                  <c:v>6254</c:v>
                </c:pt>
                <c:pt idx="138">
                  <c:v>6296</c:v>
                </c:pt>
                <c:pt idx="139">
                  <c:v>6338</c:v>
                </c:pt>
                <c:pt idx="140">
                  <c:v>6380</c:v>
                </c:pt>
                <c:pt idx="141">
                  <c:v>6422</c:v>
                </c:pt>
                <c:pt idx="142">
                  <c:v>6464</c:v>
                </c:pt>
                <c:pt idx="143">
                  <c:v>6506</c:v>
                </c:pt>
                <c:pt idx="144">
                  <c:v>6548</c:v>
                </c:pt>
                <c:pt idx="145">
                  <c:v>6590</c:v>
                </c:pt>
                <c:pt idx="146">
                  <c:v>6632</c:v>
                </c:pt>
                <c:pt idx="147">
                  <c:v>6674</c:v>
                </c:pt>
                <c:pt idx="148">
                  <c:v>6716</c:v>
                </c:pt>
                <c:pt idx="149">
                  <c:v>6758</c:v>
                </c:pt>
                <c:pt idx="150">
                  <c:v>6800</c:v>
                </c:pt>
                <c:pt idx="151">
                  <c:v>6842</c:v>
                </c:pt>
                <c:pt idx="152">
                  <c:v>6884</c:v>
                </c:pt>
                <c:pt idx="153">
                  <c:v>6926</c:v>
                </c:pt>
                <c:pt idx="154">
                  <c:v>6968</c:v>
                </c:pt>
                <c:pt idx="155">
                  <c:v>7010</c:v>
                </c:pt>
                <c:pt idx="156">
                  <c:v>7052</c:v>
                </c:pt>
                <c:pt idx="157">
                  <c:v>7094</c:v>
                </c:pt>
                <c:pt idx="158">
                  <c:v>7136</c:v>
                </c:pt>
                <c:pt idx="159">
                  <c:v>7178</c:v>
                </c:pt>
                <c:pt idx="160">
                  <c:v>7220</c:v>
                </c:pt>
                <c:pt idx="161">
                  <c:v>7262</c:v>
                </c:pt>
                <c:pt idx="162">
                  <c:v>7304</c:v>
                </c:pt>
                <c:pt idx="163">
                  <c:v>7346</c:v>
                </c:pt>
                <c:pt idx="164">
                  <c:v>7388</c:v>
                </c:pt>
                <c:pt idx="165">
                  <c:v>7430</c:v>
                </c:pt>
                <c:pt idx="166">
                  <c:v>7472</c:v>
                </c:pt>
                <c:pt idx="167">
                  <c:v>7514</c:v>
                </c:pt>
                <c:pt idx="168">
                  <c:v>7556</c:v>
                </c:pt>
                <c:pt idx="169">
                  <c:v>7598</c:v>
                </c:pt>
                <c:pt idx="170">
                  <c:v>7640</c:v>
                </c:pt>
                <c:pt idx="171">
                  <c:v>7682</c:v>
                </c:pt>
                <c:pt idx="172">
                  <c:v>7724</c:v>
                </c:pt>
                <c:pt idx="173">
                  <c:v>7766</c:v>
                </c:pt>
                <c:pt idx="174">
                  <c:v>7808</c:v>
                </c:pt>
                <c:pt idx="175">
                  <c:v>7850</c:v>
                </c:pt>
                <c:pt idx="176">
                  <c:v>7892</c:v>
                </c:pt>
                <c:pt idx="177">
                  <c:v>7934</c:v>
                </c:pt>
                <c:pt idx="178">
                  <c:v>7976</c:v>
                </c:pt>
                <c:pt idx="179">
                  <c:v>8018</c:v>
                </c:pt>
                <c:pt idx="180">
                  <c:v>8060</c:v>
                </c:pt>
                <c:pt idx="181">
                  <c:v>8102</c:v>
                </c:pt>
                <c:pt idx="182">
                  <c:v>8144</c:v>
                </c:pt>
                <c:pt idx="183">
                  <c:v>8186</c:v>
                </c:pt>
                <c:pt idx="184">
                  <c:v>8228</c:v>
                </c:pt>
                <c:pt idx="185">
                  <c:v>8270</c:v>
                </c:pt>
                <c:pt idx="186">
                  <c:v>8312</c:v>
                </c:pt>
                <c:pt idx="187">
                  <c:v>8354</c:v>
                </c:pt>
                <c:pt idx="188">
                  <c:v>8396</c:v>
                </c:pt>
                <c:pt idx="189">
                  <c:v>8438</c:v>
                </c:pt>
                <c:pt idx="190">
                  <c:v>8480</c:v>
                </c:pt>
                <c:pt idx="191">
                  <c:v>8522</c:v>
                </c:pt>
                <c:pt idx="192">
                  <c:v>8564</c:v>
                </c:pt>
                <c:pt idx="193">
                  <c:v>8606</c:v>
                </c:pt>
                <c:pt idx="194">
                  <c:v>8648</c:v>
                </c:pt>
                <c:pt idx="195">
                  <c:v>8690</c:v>
                </c:pt>
                <c:pt idx="196">
                  <c:v>8732</c:v>
                </c:pt>
                <c:pt idx="197">
                  <c:v>8774</c:v>
                </c:pt>
                <c:pt idx="198">
                  <c:v>8816</c:v>
                </c:pt>
                <c:pt idx="199">
                  <c:v>8858</c:v>
                </c:pt>
                <c:pt idx="200">
                  <c:v>8900</c:v>
                </c:pt>
                <c:pt idx="201">
                  <c:v>8942</c:v>
                </c:pt>
                <c:pt idx="202">
                  <c:v>8984</c:v>
                </c:pt>
                <c:pt idx="203">
                  <c:v>9026</c:v>
                </c:pt>
                <c:pt idx="204">
                  <c:v>9068</c:v>
                </c:pt>
                <c:pt idx="205">
                  <c:v>9110</c:v>
                </c:pt>
                <c:pt idx="206">
                  <c:v>9152</c:v>
                </c:pt>
                <c:pt idx="207">
                  <c:v>9194</c:v>
                </c:pt>
                <c:pt idx="208">
                  <c:v>9236</c:v>
                </c:pt>
                <c:pt idx="209">
                  <c:v>9278</c:v>
                </c:pt>
                <c:pt idx="210">
                  <c:v>9320</c:v>
                </c:pt>
                <c:pt idx="211">
                  <c:v>9362</c:v>
                </c:pt>
                <c:pt idx="212">
                  <c:v>9404</c:v>
                </c:pt>
                <c:pt idx="213">
                  <c:v>9446</c:v>
                </c:pt>
                <c:pt idx="214">
                  <c:v>9488</c:v>
                </c:pt>
                <c:pt idx="215">
                  <c:v>9530</c:v>
                </c:pt>
                <c:pt idx="216">
                  <c:v>9572</c:v>
                </c:pt>
                <c:pt idx="217">
                  <c:v>9614</c:v>
                </c:pt>
                <c:pt idx="218">
                  <c:v>9656</c:v>
                </c:pt>
                <c:pt idx="219">
                  <c:v>9698</c:v>
                </c:pt>
                <c:pt idx="220">
                  <c:v>9740</c:v>
                </c:pt>
                <c:pt idx="221">
                  <c:v>9782</c:v>
                </c:pt>
                <c:pt idx="222">
                  <c:v>9824</c:v>
                </c:pt>
                <c:pt idx="223">
                  <c:v>9866</c:v>
                </c:pt>
                <c:pt idx="224">
                  <c:v>9908</c:v>
                </c:pt>
                <c:pt idx="225">
                  <c:v>9950</c:v>
                </c:pt>
                <c:pt idx="226">
                  <c:v>9992</c:v>
                </c:pt>
                <c:pt idx="227">
                  <c:v>10034</c:v>
                </c:pt>
                <c:pt idx="228">
                  <c:v>10076</c:v>
                </c:pt>
                <c:pt idx="229">
                  <c:v>10118</c:v>
                </c:pt>
                <c:pt idx="230">
                  <c:v>10160</c:v>
                </c:pt>
                <c:pt idx="231">
                  <c:v>10202</c:v>
                </c:pt>
                <c:pt idx="232">
                  <c:v>10244</c:v>
                </c:pt>
                <c:pt idx="233">
                  <c:v>10286</c:v>
                </c:pt>
                <c:pt idx="234">
                  <c:v>10328</c:v>
                </c:pt>
                <c:pt idx="235">
                  <c:v>10370</c:v>
                </c:pt>
                <c:pt idx="236">
                  <c:v>10412</c:v>
                </c:pt>
                <c:pt idx="237">
                  <c:v>10454</c:v>
                </c:pt>
                <c:pt idx="238">
                  <c:v>10496</c:v>
                </c:pt>
                <c:pt idx="239">
                  <c:v>10538</c:v>
                </c:pt>
                <c:pt idx="240">
                  <c:v>10580</c:v>
                </c:pt>
                <c:pt idx="241">
                  <c:v>10622</c:v>
                </c:pt>
                <c:pt idx="242">
                  <c:v>10664</c:v>
                </c:pt>
                <c:pt idx="243">
                  <c:v>10706</c:v>
                </c:pt>
                <c:pt idx="244">
                  <c:v>10748</c:v>
                </c:pt>
                <c:pt idx="245">
                  <c:v>10790</c:v>
                </c:pt>
                <c:pt idx="246">
                  <c:v>10832</c:v>
                </c:pt>
                <c:pt idx="247">
                  <c:v>10874</c:v>
                </c:pt>
                <c:pt idx="248">
                  <c:v>10916</c:v>
                </c:pt>
                <c:pt idx="249">
                  <c:v>10958</c:v>
                </c:pt>
                <c:pt idx="250">
                  <c:v>11000</c:v>
                </c:pt>
                <c:pt idx="251">
                  <c:v>11042</c:v>
                </c:pt>
                <c:pt idx="252">
                  <c:v>11084</c:v>
                </c:pt>
                <c:pt idx="253">
                  <c:v>11126</c:v>
                </c:pt>
                <c:pt idx="254">
                  <c:v>11168</c:v>
                </c:pt>
                <c:pt idx="255">
                  <c:v>11210</c:v>
                </c:pt>
                <c:pt idx="256">
                  <c:v>11252</c:v>
                </c:pt>
                <c:pt idx="257">
                  <c:v>11294</c:v>
                </c:pt>
                <c:pt idx="258">
                  <c:v>11336</c:v>
                </c:pt>
                <c:pt idx="259">
                  <c:v>11378</c:v>
                </c:pt>
                <c:pt idx="260">
                  <c:v>11420</c:v>
                </c:pt>
                <c:pt idx="261">
                  <c:v>11462</c:v>
                </c:pt>
              </c:numCache>
            </c:numRef>
          </c:yVal>
          <c:smooth val="0"/>
          <c:extLst>
            <c:ext xmlns:c16="http://schemas.microsoft.com/office/drawing/2014/chart" uri="{C3380CC4-5D6E-409C-BE32-E72D297353CC}">
              <c16:uniqueId val="{00000003-B246-40DF-8122-F7290E41584C}"/>
            </c:ext>
          </c:extLst>
        </c:ser>
        <c:ser>
          <c:idx val="4"/>
          <c:order val="4"/>
          <c:tx>
            <c:strRef>
              <c:f>Timelines!$F$1</c:f>
              <c:strCache>
                <c:ptCount val="1"/>
                <c:pt idx="0">
                  <c:v>Target: Services</c:v>
                </c:pt>
              </c:strCache>
            </c:strRef>
          </c:tx>
          <c:spPr>
            <a:ln w="19050" cap="rnd">
              <a:solidFill>
                <a:schemeClr val="accent6">
                  <a:lumMod val="40000"/>
                  <a:lumOff val="60000"/>
                </a:schemeClr>
              </a:solidFill>
              <a:prstDash val="sysDash"/>
              <a:round/>
            </a:ln>
            <a:effectLst/>
          </c:spPr>
          <c:marker>
            <c:symbol val="none"/>
          </c:marker>
          <c:xVal>
            <c:numRef>
              <c:f>Timelines!$A$2:$A$263</c:f>
              <c:numCache>
                <c:formatCode>General</c:formatCode>
                <c:ptCount val="262"/>
                <c:pt idx="0">
                  <c:v>0</c:v>
                </c:pt>
                <c:pt idx="1">
                  <c:v>7</c:v>
                </c:pt>
                <c:pt idx="2">
                  <c:v>14</c:v>
                </c:pt>
                <c:pt idx="3">
                  <c:v>21</c:v>
                </c:pt>
                <c:pt idx="4">
                  <c:v>28</c:v>
                </c:pt>
                <c:pt idx="5">
                  <c:v>35</c:v>
                </c:pt>
                <c:pt idx="6">
                  <c:v>42</c:v>
                </c:pt>
                <c:pt idx="7">
                  <c:v>49</c:v>
                </c:pt>
                <c:pt idx="8">
                  <c:v>56</c:v>
                </c:pt>
                <c:pt idx="9">
                  <c:v>63</c:v>
                </c:pt>
                <c:pt idx="10">
                  <c:v>70</c:v>
                </c:pt>
                <c:pt idx="11">
                  <c:v>77</c:v>
                </c:pt>
                <c:pt idx="12">
                  <c:v>84</c:v>
                </c:pt>
                <c:pt idx="13">
                  <c:v>91</c:v>
                </c:pt>
                <c:pt idx="14">
                  <c:v>98</c:v>
                </c:pt>
                <c:pt idx="15">
                  <c:v>105</c:v>
                </c:pt>
                <c:pt idx="16">
                  <c:v>112</c:v>
                </c:pt>
                <c:pt idx="17">
                  <c:v>119</c:v>
                </c:pt>
                <c:pt idx="18">
                  <c:v>126</c:v>
                </c:pt>
                <c:pt idx="19">
                  <c:v>133</c:v>
                </c:pt>
                <c:pt idx="20">
                  <c:v>140</c:v>
                </c:pt>
                <c:pt idx="21">
                  <c:v>147</c:v>
                </c:pt>
                <c:pt idx="22">
                  <c:v>154</c:v>
                </c:pt>
                <c:pt idx="23">
                  <c:v>161</c:v>
                </c:pt>
                <c:pt idx="24">
                  <c:v>168</c:v>
                </c:pt>
                <c:pt idx="25">
                  <c:v>175</c:v>
                </c:pt>
                <c:pt idx="26">
                  <c:v>182</c:v>
                </c:pt>
                <c:pt idx="27">
                  <c:v>189</c:v>
                </c:pt>
                <c:pt idx="28">
                  <c:v>196</c:v>
                </c:pt>
                <c:pt idx="29">
                  <c:v>203</c:v>
                </c:pt>
                <c:pt idx="30">
                  <c:v>210</c:v>
                </c:pt>
                <c:pt idx="31">
                  <c:v>217</c:v>
                </c:pt>
                <c:pt idx="32">
                  <c:v>224</c:v>
                </c:pt>
                <c:pt idx="33">
                  <c:v>231</c:v>
                </c:pt>
                <c:pt idx="34">
                  <c:v>238</c:v>
                </c:pt>
                <c:pt idx="35">
                  <c:v>245</c:v>
                </c:pt>
                <c:pt idx="36">
                  <c:v>252</c:v>
                </c:pt>
                <c:pt idx="37">
                  <c:v>259</c:v>
                </c:pt>
                <c:pt idx="38">
                  <c:v>266</c:v>
                </c:pt>
                <c:pt idx="39">
                  <c:v>273</c:v>
                </c:pt>
                <c:pt idx="40">
                  <c:v>280</c:v>
                </c:pt>
                <c:pt idx="41">
                  <c:v>287</c:v>
                </c:pt>
                <c:pt idx="42">
                  <c:v>294</c:v>
                </c:pt>
                <c:pt idx="43">
                  <c:v>301</c:v>
                </c:pt>
                <c:pt idx="44">
                  <c:v>308</c:v>
                </c:pt>
                <c:pt idx="45">
                  <c:v>315</c:v>
                </c:pt>
                <c:pt idx="46">
                  <c:v>322</c:v>
                </c:pt>
                <c:pt idx="47">
                  <c:v>329</c:v>
                </c:pt>
                <c:pt idx="48">
                  <c:v>336</c:v>
                </c:pt>
                <c:pt idx="49">
                  <c:v>343</c:v>
                </c:pt>
                <c:pt idx="50">
                  <c:v>350</c:v>
                </c:pt>
                <c:pt idx="51">
                  <c:v>357</c:v>
                </c:pt>
                <c:pt idx="52">
                  <c:v>364</c:v>
                </c:pt>
                <c:pt idx="53">
                  <c:v>371</c:v>
                </c:pt>
                <c:pt idx="54">
                  <c:v>378</c:v>
                </c:pt>
                <c:pt idx="55">
                  <c:v>385</c:v>
                </c:pt>
                <c:pt idx="56">
                  <c:v>392</c:v>
                </c:pt>
                <c:pt idx="57">
                  <c:v>399</c:v>
                </c:pt>
                <c:pt idx="58">
                  <c:v>406</c:v>
                </c:pt>
                <c:pt idx="59">
                  <c:v>413</c:v>
                </c:pt>
                <c:pt idx="60">
                  <c:v>420</c:v>
                </c:pt>
                <c:pt idx="61">
                  <c:v>427</c:v>
                </c:pt>
                <c:pt idx="62">
                  <c:v>434</c:v>
                </c:pt>
                <c:pt idx="63">
                  <c:v>441</c:v>
                </c:pt>
                <c:pt idx="64">
                  <c:v>448</c:v>
                </c:pt>
                <c:pt idx="65">
                  <c:v>455</c:v>
                </c:pt>
                <c:pt idx="66">
                  <c:v>462</c:v>
                </c:pt>
                <c:pt idx="67">
                  <c:v>469</c:v>
                </c:pt>
                <c:pt idx="68">
                  <c:v>476</c:v>
                </c:pt>
                <c:pt idx="69">
                  <c:v>483</c:v>
                </c:pt>
                <c:pt idx="70">
                  <c:v>490</c:v>
                </c:pt>
                <c:pt idx="71">
                  <c:v>497</c:v>
                </c:pt>
                <c:pt idx="72">
                  <c:v>504</c:v>
                </c:pt>
                <c:pt idx="73">
                  <c:v>511</c:v>
                </c:pt>
                <c:pt idx="74">
                  <c:v>518</c:v>
                </c:pt>
                <c:pt idx="75">
                  <c:v>525</c:v>
                </c:pt>
                <c:pt idx="76">
                  <c:v>532</c:v>
                </c:pt>
                <c:pt idx="77">
                  <c:v>539</c:v>
                </c:pt>
                <c:pt idx="78">
                  <c:v>546</c:v>
                </c:pt>
                <c:pt idx="79">
                  <c:v>553</c:v>
                </c:pt>
                <c:pt idx="80">
                  <c:v>560</c:v>
                </c:pt>
                <c:pt idx="81">
                  <c:v>567</c:v>
                </c:pt>
                <c:pt idx="82">
                  <c:v>574</c:v>
                </c:pt>
                <c:pt idx="83">
                  <c:v>581</c:v>
                </c:pt>
                <c:pt idx="84">
                  <c:v>588</c:v>
                </c:pt>
                <c:pt idx="85">
                  <c:v>595</c:v>
                </c:pt>
                <c:pt idx="86">
                  <c:v>602</c:v>
                </c:pt>
                <c:pt idx="87">
                  <c:v>609</c:v>
                </c:pt>
                <c:pt idx="88">
                  <c:v>616</c:v>
                </c:pt>
                <c:pt idx="89">
                  <c:v>623</c:v>
                </c:pt>
                <c:pt idx="90">
                  <c:v>630</c:v>
                </c:pt>
                <c:pt idx="91">
                  <c:v>637</c:v>
                </c:pt>
                <c:pt idx="92">
                  <c:v>644</c:v>
                </c:pt>
                <c:pt idx="93">
                  <c:v>651</c:v>
                </c:pt>
                <c:pt idx="94">
                  <c:v>658</c:v>
                </c:pt>
                <c:pt idx="95">
                  <c:v>665</c:v>
                </c:pt>
                <c:pt idx="96">
                  <c:v>672</c:v>
                </c:pt>
                <c:pt idx="97">
                  <c:v>679</c:v>
                </c:pt>
                <c:pt idx="98">
                  <c:v>686</c:v>
                </c:pt>
                <c:pt idx="99">
                  <c:v>693</c:v>
                </c:pt>
                <c:pt idx="100">
                  <c:v>700</c:v>
                </c:pt>
                <c:pt idx="101">
                  <c:v>707</c:v>
                </c:pt>
                <c:pt idx="102">
                  <c:v>714</c:v>
                </c:pt>
                <c:pt idx="103">
                  <c:v>721</c:v>
                </c:pt>
                <c:pt idx="104">
                  <c:v>728</c:v>
                </c:pt>
                <c:pt idx="105">
                  <c:v>735</c:v>
                </c:pt>
                <c:pt idx="106">
                  <c:v>742</c:v>
                </c:pt>
                <c:pt idx="107">
                  <c:v>749</c:v>
                </c:pt>
                <c:pt idx="108">
                  <c:v>756</c:v>
                </c:pt>
                <c:pt idx="109">
                  <c:v>763</c:v>
                </c:pt>
                <c:pt idx="110">
                  <c:v>770</c:v>
                </c:pt>
                <c:pt idx="111">
                  <c:v>777</c:v>
                </c:pt>
                <c:pt idx="112">
                  <c:v>784</c:v>
                </c:pt>
                <c:pt idx="113">
                  <c:v>791</c:v>
                </c:pt>
                <c:pt idx="114">
                  <c:v>798</c:v>
                </c:pt>
                <c:pt idx="115">
                  <c:v>805</c:v>
                </c:pt>
                <c:pt idx="116">
                  <c:v>812</c:v>
                </c:pt>
                <c:pt idx="117">
                  <c:v>819</c:v>
                </c:pt>
                <c:pt idx="118">
                  <c:v>826</c:v>
                </c:pt>
                <c:pt idx="119">
                  <c:v>833</c:v>
                </c:pt>
                <c:pt idx="120">
                  <c:v>840</c:v>
                </c:pt>
                <c:pt idx="121">
                  <c:v>847</c:v>
                </c:pt>
                <c:pt idx="122">
                  <c:v>854</c:v>
                </c:pt>
                <c:pt idx="123">
                  <c:v>861</c:v>
                </c:pt>
                <c:pt idx="124">
                  <c:v>868</c:v>
                </c:pt>
                <c:pt idx="125">
                  <c:v>875</c:v>
                </c:pt>
                <c:pt idx="126">
                  <c:v>882</c:v>
                </c:pt>
                <c:pt idx="127">
                  <c:v>889</c:v>
                </c:pt>
                <c:pt idx="128">
                  <c:v>896</c:v>
                </c:pt>
                <c:pt idx="129">
                  <c:v>903</c:v>
                </c:pt>
                <c:pt idx="130">
                  <c:v>910</c:v>
                </c:pt>
                <c:pt idx="131">
                  <c:v>917</c:v>
                </c:pt>
                <c:pt idx="132">
                  <c:v>924</c:v>
                </c:pt>
                <c:pt idx="133">
                  <c:v>931</c:v>
                </c:pt>
                <c:pt idx="134">
                  <c:v>938</c:v>
                </c:pt>
                <c:pt idx="135">
                  <c:v>945</c:v>
                </c:pt>
                <c:pt idx="136">
                  <c:v>952</c:v>
                </c:pt>
                <c:pt idx="137">
                  <c:v>959</c:v>
                </c:pt>
                <c:pt idx="138">
                  <c:v>966</c:v>
                </c:pt>
                <c:pt idx="139">
                  <c:v>973</c:v>
                </c:pt>
                <c:pt idx="140">
                  <c:v>980</c:v>
                </c:pt>
                <c:pt idx="141">
                  <c:v>987</c:v>
                </c:pt>
                <c:pt idx="142">
                  <c:v>994</c:v>
                </c:pt>
                <c:pt idx="143">
                  <c:v>1001</c:v>
                </c:pt>
                <c:pt idx="144">
                  <c:v>1008</c:v>
                </c:pt>
                <c:pt idx="145">
                  <c:v>1015</c:v>
                </c:pt>
                <c:pt idx="146">
                  <c:v>1022</c:v>
                </c:pt>
                <c:pt idx="147">
                  <c:v>1029</c:v>
                </c:pt>
                <c:pt idx="148">
                  <c:v>1036</c:v>
                </c:pt>
                <c:pt idx="149">
                  <c:v>1043</c:v>
                </c:pt>
                <c:pt idx="150">
                  <c:v>1050</c:v>
                </c:pt>
                <c:pt idx="151">
                  <c:v>1057</c:v>
                </c:pt>
                <c:pt idx="152">
                  <c:v>1064</c:v>
                </c:pt>
                <c:pt idx="153">
                  <c:v>1071</c:v>
                </c:pt>
                <c:pt idx="154">
                  <c:v>1078</c:v>
                </c:pt>
                <c:pt idx="155">
                  <c:v>1085</c:v>
                </c:pt>
                <c:pt idx="156">
                  <c:v>1092</c:v>
                </c:pt>
                <c:pt idx="157">
                  <c:v>1099</c:v>
                </c:pt>
                <c:pt idx="158">
                  <c:v>1106</c:v>
                </c:pt>
                <c:pt idx="159">
                  <c:v>1113</c:v>
                </c:pt>
                <c:pt idx="160">
                  <c:v>1120</c:v>
                </c:pt>
                <c:pt idx="161">
                  <c:v>1127</c:v>
                </c:pt>
                <c:pt idx="162">
                  <c:v>1134</c:v>
                </c:pt>
                <c:pt idx="163">
                  <c:v>1141</c:v>
                </c:pt>
                <c:pt idx="164">
                  <c:v>1148</c:v>
                </c:pt>
                <c:pt idx="165">
                  <c:v>1155</c:v>
                </c:pt>
                <c:pt idx="166">
                  <c:v>1162</c:v>
                </c:pt>
                <c:pt idx="167">
                  <c:v>1169</c:v>
                </c:pt>
                <c:pt idx="168">
                  <c:v>1176</c:v>
                </c:pt>
                <c:pt idx="169">
                  <c:v>1183</c:v>
                </c:pt>
                <c:pt idx="170">
                  <c:v>1190</c:v>
                </c:pt>
                <c:pt idx="171">
                  <c:v>1197</c:v>
                </c:pt>
                <c:pt idx="172">
                  <c:v>1204</c:v>
                </c:pt>
                <c:pt idx="173">
                  <c:v>1211</c:v>
                </c:pt>
                <c:pt idx="174">
                  <c:v>1218</c:v>
                </c:pt>
                <c:pt idx="175">
                  <c:v>1225</c:v>
                </c:pt>
                <c:pt idx="176">
                  <c:v>1232</c:v>
                </c:pt>
                <c:pt idx="177">
                  <c:v>1239</c:v>
                </c:pt>
                <c:pt idx="178">
                  <c:v>1246</c:v>
                </c:pt>
                <c:pt idx="179">
                  <c:v>1253</c:v>
                </c:pt>
                <c:pt idx="180">
                  <c:v>1260</c:v>
                </c:pt>
                <c:pt idx="181">
                  <c:v>1267</c:v>
                </c:pt>
                <c:pt idx="182">
                  <c:v>1274</c:v>
                </c:pt>
                <c:pt idx="183">
                  <c:v>1281</c:v>
                </c:pt>
                <c:pt idx="184">
                  <c:v>1288</c:v>
                </c:pt>
                <c:pt idx="185">
                  <c:v>1295</c:v>
                </c:pt>
                <c:pt idx="186">
                  <c:v>1302</c:v>
                </c:pt>
                <c:pt idx="187">
                  <c:v>1309</c:v>
                </c:pt>
                <c:pt idx="188">
                  <c:v>1316</c:v>
                </c:pt>
                <c:pt idx="189">
                  <c:v>1323</c:v>
                </c:pt>
                <c:pt idx="190">
                  <c:v>1330</c:v>
                </c:pt>
                <c:pt idx="191">
                  <c:v>1337</c:v>
                </c:pt>
                <c:pt idx="192">
                  <c:v>1344</c:v>
                </c:pt>
                <c:pt idx="193">
                  <c:v>1351</c:v>
                </c:pt>
                <c:pt idx="194">
                  <c:v>1358</c:v>
                </c:pt>
                <c:pt idx="195">
                  <c:v>1365</c:v>
                </c:pt>
                <c:pt idx="196">
                  <c:v>1372</c:v>
                </c:pt>
                <c:pt idx="197">
                  <c:v>1379</c:v>
                </c:pt>
                <c:pt idx="198">
                  <c:v>1386</c:v>
                </c:pt>
                <c:pt idx="199">
                  <c:v>1393</c:v>
                </c:pt>
                <c:pt idx="200">
                  <c:v>1400</c:v>
                </c:pt>
                <c:pt idx="201">
                  <c:v>1407</c:v>
                </c:pt>
                <c:pt idx="202">
                  <c:v>1414</c:v>
                </c:pt>
                <c:pt idx="203">
                  <c:v>1421</c:v>
                </c:pt>
                <c:pt idx="204">
                  <c:v>1428</c:v>
                </c:pt>
                <c:pt idx="205">
                  <c:v>1435</c:v>
                </c:pt>
                <c:pt idx="206">
                  <c:v>1442</c:v>
                </c:pt>
                <c:pt idx="207">
                  <c:v>1449</c:v>
                </c:pt>
                <c:pt idx="208">
                  <c:v>1456</c:v>
                </c:pt>
                <c:pt idx="209">
                  <c:v>1463</c:v>
                </c:pt>
                <c:pt idx="210">
                  <c:v>1470</c:v>
                </c:pt>
                <c:pt idx="211">
                  <c:v>1477</c:v>
                </c:pt>
                <c:pt idx="212">
                  <c:v>1484</c:v>
                </c:pt>
                <c:pt idx="213">
                  <c:v>1491</c:v>
                </c:pt>
                <c:pt idx="214">
                  <c:v>1498</c:v>
                </c:pt>
                <c:pt idx="215">
                  <c:v>1505</c:v>
                </c:pt>
                <c:pt idx="216">
                  <c:v>1512</c:v>
                </c:pt>
                <c:pt idx="217">
                  <c:v>1519</c:v>
                </c:pt>
                <c:pt idx="218">
                  <c:v>1526</c:v>
                </c:pt>
                <c:pt idx="219">
                  <c:v>1533</c:v>
                </c:pt>
                <c:pt idx="220">
                  <c:v>1540</c:v>
                </c:pt>
                <c:pt idx="221">
                  <c:v>1547</c:v>
                </c:pt>
                <c:pt idx="222">
                  <c:v>1554</c:v>
                </c:pt>
                <c:pt idx="223">
                  <c:v>1561</c:v>
                </c:pt>
                <c:pt idx="224">
                  <c:v>1568</c:v>
                </c:pt>
                <c:pt idx="225">
                  <c:v>1575</c:v>
                </c:pt>
                <c:pt idx="226">
                  <c:v>1582</c:v>
                </c:pt>
                <c:pt idx="227">
                  <c:v>1589</c:v>
                </c:pt>
                <c:pt idx="228">
                  <c:v>1596</c:v>
                </c:pt>
                <c:pt idx="229">
                  <c:v>1603</c:v>
                </c:pt>
                <c:pt idx="230">
                  <c:v>1610</c:v>
                </c:pt>
                <c:pt idx="231">
                  <c:v>1617</c:v>
                </c:pt>
                <c:pt idx="232">
                  <c:v>1624</c:v>
                </c:pt>
                <c:pt idx="233">
                  <c:v>1631</c:v>
                </c:pt>
                <c:pt idx="234">
                  <c:v>1638</c:v>
                </c:pt>
                <c:pt idx="235">
                  <c:v>1645</c:v>
                </c:pt>
                <c:pt idx="236">
                  <c:v>1652</c:v>
                </c:pt>
                <c:pt idx="237">
                  <c:v>1659</c:v>
                </c:pt>
                <c:pt idx="238">
                  <c:v>1666</c:v>
                </c:pt>
                <c:pt idx="239">
                  <c:v>1673</c:v>
                </c:pt>
                <c:pt idx="240">
                  <c:v>1680</c:v>
                </c:pt>
                <c:pt idx="241">
                  <c:v>1687</c:v>
                </c:pt>
                <c:pt idx="242">
                  <c:v>1694</c:v>
                </c:pt>
                <c:pt idx="243">
                  <c:v>1701</c:v>
                </c:pt>
                <c:pt idx="244">
                  <c:v>1708</c:v>
                </c:pt>
                <c:pt idx="245">
                  <c:v>1715</c:v>
                </c:pt>
                <c:pt idx="246">
                  <c:v>1722</c:v>
                </c:pt>
                <c:pt idx="247">
                  <c:v>1729</c:v>
                </c:pt>
                <c:pt idx="248">
                  <c:v>1736</c:v>
                </c:pt>
                <c:pt idx="249">
                  <c:v>1743</c:v>
                </c:pt>
                <c:pt idx="250">
                  <c:v>1750</c:v>
                </c:pt>
                <c:pt idx="251">
                  <c:v>1757</c:v>
                </c:pt>
                <c:pt idx="252">
                  <c:v>1764</c:v>
                </c:pt>
                <c:pt idx="253">
                  <c:v>1771</c:v>
                </c:pt>
                <c:pt idx="254">
                  <c:v>1778</c:v>
                </c:pt>
                <c:pt idx="255">
                  <c:v>1785</c:v>
                </c:pt>
                <c:pt idx="256">
                  <c:v>1792</c:v>
                </c:pt>
                <c:pt idx="257">
                  <c:v>1799</c:v>
                </c:pt>
                <c:pt idx="258">
                  <c:v>1806</c:v>
                </c:pt>
                <c:pt idx="259">
                  <c:v>1813</c:v>
                </c:pt>
                <c:pt idx="260">
                  <c:v>1820</c:v>
                </c:pt>
                <c:pt idx="261">
                  <c:v>1827</c:v>
                </c:pt>
              </c:numCache>
            </c:numRef>
          </c:xVal>
          <c:yVal>
            <c:numRef>
              <c:f>Timelines!$F$2:$F$263</c:f>
              <c:numCache>
                <c:formatCode>General</c:formatCode>
                <c:ptCount val="262"/>
                <c:pt idx="0">
                  <c:v>0</c:v>
                </c:pt>
                <c:pt idx="1">
                  <c:v>47.6</c:v>
                </c:pt>
                <c:pt idx="2">
                  <c:v>95.2</c:v>
                </c:pt>
                <c:pt idx="3">
                  <c:v>142.79999999999998</c:v>
                </c:pt>
                <c:pt idx="4">
                  <c:v>190.4</c:v>
                </c:pt>
                <c:pt idx="5">
                  <c:v>238</c:v>
                </c:pt>
                <c:pt idx="6">
                  <c:v>285.59999999999997</c:v>
                </c:pt>
                <c:pt idx="7">
                  <c:v>333.2</c:v>
                </c:pt>
                <c:pt idx="8">
                  <c:v>380.8</c:v>
                </c:pt>
                <c:pt idx="9">
                  <c:v>428.4</c:v>
                </c:pt>
                <c:pt idx="10">
                  <c:v>476</c:v>
                </c:pt>
                <c:pt idx="11">
                  <c:v>523.6</c:v>
                </c:pt>
                <c:pt idx="12">
                  <c:v>571.19999999999993</c:v>
                </c:pt>
                <c:pt idx="13">
                  <c:v>618.79999999999995</c:v>
                </c:pt>
                <c:pt idx="14">
                  <c:v>666.4</c:v>
                </c:pt>
                <c:pt idx="15">
                  <c:v>714</c:v>
                </c:pt>
                <c:pt idx="16">
                  <c:v>761.6</c:v>
                </c:pt>
                <c:pt idx="17">
                  <c:v>809.19999999999993</c:v>
                </c:pt>
                <c:pt idx="18">
                  <c:v>856.8</c:v>
                </c:pt>
                <c:pt idx="19">
                  <c:v>904.4</c:v>
                </c:pt>
                <c:pt idx="20">
                  <c:v>952</c:v>
                </c:pt>
                <c:pt idx="21">
                  <c:v>999.6</c:v>
                </c:pt>
                <c:pt idx="22">
                  <c:v>1047.2</c:v>
                </c:pt>
                <c:pt idx="23">
                  <c:v>1094.8</c:v>
                </c:pt>
                <c:pt idx="24">
                  <c:v>1142.3999999999999</c:v>
                </c:pt>
                <c:pt idx="25">
                  <c:v>1190</c:v>
                </c:pt>
                <c:pt idx="26">
                  <c:v>1237.5999999999999</c:v>
                </c:pt>
                <c:pt idx="27">
                  <c:v>1285.2</c:v>
                </c:pt>
                <c:pt idx="28">
                  <c:v>1332.8</c:v>
                </c:pt>
                <c:pt idx="29">
                  <c:v>1380.3999999999999</c:v>
                </c:pt>
                <c:pt idx="30">
                  <c:v>1428</c:v>
                </c:pt>
                <c:pt idx="31">
                  <c:v>1475.6</c:v>
                </c:pt>
                <c:pt idx="32">
                  <c:v>1523.2</c:v>
                </c:pt>
                <c:pt idx="33">
                  <c:v>1570.8</c:v>
                </c:pt>
                <c:pt idx="34">
                  <c:v>1618.3999999999999</c:v>
                </c:pt>
                <c:pt idx="35">
                  <c:v>1666</c:v>
                </c:pt>
                <c:pt idx="36">
                  <c:v>1713.6</c:v>
                </c:pt>
                <c:pt idx="37">
                  <c:v>1761.2</c:v>
                </c:pt>
                <c:pt idx="38">
                  <c:v>1808.8</c:v>
                </c:pt>
                <c:pt idx="39">
                  <c:v>1856.3999999999999</c:v>
                </c:pt>
                <c:pt idx="40">
                  <c:v>1904</c:v>
                </c:pt>
                <c:pt idx="41">
                  <c:v>1951.6</c:v>
                </c:pt>
                <c:pt idx="42">
                  <c:v>1999.2</c:v>
                </c:pt>
                <c:pt idx="43">
                  <c:v>2046.8</c:v>
                </c:pt>
                <c:pt idx="44">
                  <c:v>2094.4</c:v>
                </c:pt>
                <c:pt idx="45">
                  <c:v>2142</c:v>
                </c:pt>
                <c:pt idx="46">
                  <c:v>2189.6</c:v>
                </c:pt>
                <c:pt idx="47">
                  <c:v>2237.1999999999998</c:v>
                </c:pt>
                <c:pt idx="48">
                  <c:v>2284.7999999999997</c:v>
                </c:pt>
                <c:pt idx="49">
                  <c:v>2332.4</c:v>
                </c:pt>
                <c:pt idx="50">
                  <c:v>2380</c:v>
                </c:pt>
                <c:pt idx="51">
                  <c:v>2427.6</c:v>
                </c:pt>
                <c:pt idx="52">
                  <c:v>2475.1999999999998</c:v>
                </c:pt>
                <c:pt idx="53">
                  <c:v>2522.7999999999997</c:v>
                </c:pt>
                <c:pt idx="54">
                  <c:v>2570.4</c:v>
                </c:pt>
                <c:pt idx="55">
                  <c:v>2618</c:v>
                </c:pt>
                <c:pt idx="56">
                  <c:v>2665.6</c:v>
                </c:pt>
                <c:pt idx="57">
                  <c:v>2713.2</c:v>
                </c:pt>
                <c:pt idx="58">
                  <c:v>2760.7999999999997</c:v>
                </c:pt>
                <c:pt idx="59">
                  <c:v>2808.4</c:v>
                </c:pt>
                <c:pt idx="60">
                  <c:v>2856</c:v>
                </c:pt>
                <c:pt idx="61">
                  <c:v>2903.6</c:v>
                </c:pt>
                <c:pt idx="62">
                  <c:v>2951.2</c:v>
                </c:pt>
                <c:pt idx="63">
                  <c:v>2998.7999999999997</c:v>
                </c:pt>
                <c:pt idx="64">
                  <c:v>3046.4</c:v>
                </c:pt>
                <c:pt idx="65">
                  <c:v>3094</c:v>
                </c:pt>
                <c:pt idx="66">
                  <c:v>3141.6</c:v>
                </c:pt>
                <c:pt idx="67">
                  <c:v>3189.2</c:v>
                </c:pt>
                <c:pt idx="68">
                  <c:v>3236.7999999999997</c:v>
                </c:pt>
                <c:pt idx="69">
                  <c:v>3284.4</c:v>
                </c:pt>
                <c:pt idx="70">
                  <c:v>3332</c:v>
                </c:pt>
                <c:pt idx="71">
                  <c:v>3379.6</c:v>
                </c:pt>
                <c:pt idx="72">
                  <c:v>3427.2</c:v>
                </c:pt>
                <c:pt idx="73">
                  <c:v>3474.7999999999997</c:v>
                </c:pt>
                <c:pt idx="74">
                  <c:v>3522.4</c:v>
                </c:pt>
                <c:pt idx="75">
                  <c:v>3570</c:v>
                </c:pt>
                <c:pt idx="76">
                  <c:v>3617.6</c:v>
                </c:pt>
                <c:pt idx="77">
                  <c:v>3665.2</c:v>
                </c:pt>
                <c:pt idx="78">
                  <c:v>3712.7999999999997</c:v>
                </c:pt>
                <c:pt idx="79">
                  <c:v>3760.4</c:v>
                </c:pt>
                <c:pt idx="80">
                  <c:v>3808</c:v>
                </c:pt>
                <c:pt idx="81">
                  <c:v>3855.6</c:v>
                </c:pt>
                <c:pt idx="82">
                  <c:v>3903.2</c:v>
                </c:pt>
                <c:pt idx="83">
                  <c:v>3950.7999999999997</c:v>
                </c:pt>
                <c:pt idx="84">
                  <c:v>3998.4</c:v>
                </c:pt>
                <c:pt idx="85">
                  <c:v>4046</c:v>
                </c:pt>
                <c:pt idx="86">
                  <c:v>4093.6</c:v>
                </c:pt>
                <c:pt idx="87">
                  <c:v>4141.2</c:v>
                </c:pt>
                <c:pt idx="88">
                  <c:v>4188.8</c:v>
                </c:pt>
                <c:pt idx="89">
                  <c:v>4236.3999999999996</c:v>
                </c:pt>
                <c:pt idx="90">
                  <c:v>4284</c:v>
                </c:pt>
                <c:pt idx="91">
                  <c:v>4331.5999999999995</c:v>
                </c:pt>
                <c:pt idx="92">
                  <c:v>4379.2</c:v>
                </c:pt>
                <c:pt idx="93">
                  <c:v>4426.8</c:v>
                </c:pt>
                <c:pt idx="94">
                  <c:v>4474.3999999999996</c:v>
                </c:pt>
                <c:pt idx="95">
                  <c:v>4522</c:v>
                </c:pt>
                <c:pt idx="96">
                  <c:v>4569.5999999999995</c:v>
                </c:pt>
                <c:pt idx="97">
                  <c:v>4617.2</c:v>
                </c:pt>
                <c:pt idx="98">
                  <c:v>4664.8</c:v>
                </c:pt>
                <c:pt idx="99">
                  <c:v>4712.3999999999996</c:v>
                </c:pt>
                <c:pt idx="100">
                  <c:v>4760</c:v>
                </c:pt>
                <c:pt idx="101">
                  <c:v>4807.5999999999995</c:v>
                </c:pt>
                <c:pt idx="102">
                  <c:v>4855.2</c:v>
                </c:pt>
                <c:pt idx="103">
                  <c:v>4902.8</c:v>
                </c:pt>
                <c:pt idx="104">
                  <c:v>4950.3999999999996</c:v>
                </c:pt>
                <c:pt idx="105">
                  <c:v>4998</c:v>
                </c:pt>
                <c:pt idx="106">
                  <c:v>5045.5999999999995</c:v>
                </c:pt>
                <c:pt idx="107">
                  <c:v>5093.2</c:v>
                </c:pt>
                <c:pt idx="108">
                  <c:v>5140.8</c:v>
                </c:pt>
                <c:pt idx="109">
                  <c:v>5188.3999999999996</c:v>
                </c:pt>
                <c:pt idx="110">
                  <c:v>5236</c:v>
                </c:pt>
                <c:pt idx="111">
                  <c:v>5283.5999999999995</c:v>
                </c:pt>
                <c:pt idx="112">
                  <c:v>5331.2</c:v>
                </c:pt>
                <c:pt idx="113">
                  <c:v>5378.8</c:v>
                </c:pt>
                <c:pt idx="114">
                  <c:v>5426.4</c:v>
                </c:pt>
                <c:pt idx="115">
                  <c:v>5474</c:v>
                </c:pt>
                <c:pt idx="116">
                  <c:v>5521.5999999999995</c:v>
                </c:pt>
                <c:pt idx="117">
                  <c:v>5569.2</c:v>
                </c:pt>
                <c:pt idx="118">
                  <c:v>5616.8</c:v>
                </c:pt>
                <c:pt idx="119">
                  <c:v>5664.4</c:v>
                </c:pt>
                <c:pt idx="120">
                  <c:v>5712</c:v>
                </c:pt>
                <c:pt idx="121">
                  <c:v>5759.5999999999995</c:v>
                </c:pt>
                <c:pt idx="122">
                  <c:v>5807.2</c:v>
                </c:pt>
                <c:pt idx="123">
                  <c:v>5854.8</c:v>
                </c:pt>
                <c:pt idx="124">
                  <c:v>5902.4</c:v>
                </c:pt>
                <c:pt idx="125">
                  <c:v>5950</c:v>
                </c:pt>
                <c:pt idx="126">
                  <c:v>5997.5999999999995</c:v>
                </c:pt>
                <c:pt idx="127">
                  <c:v>6045.2</c:v>
                </c:pt>
                <c:pt idx="128">
                  <c:v>6092.8</c:v>
                </c:pt>
                <c:pt idx="129">
                  <c:v>6140.4</c:v>
                </c:pt>
                <c:pt idx="130">
                  <c:v>6188</c:v>
                </c:pt>
                <c:pt idx="131">
                  <c:v>6235.5999999999995</c:v>
                </c:pt>
                <c:pt idx="132">
                  <c:v>6283.2</c:v>
                </c:pt>
                <c:pt idx="133">
                  <c:v>6330.8</c:v>
                </c:pt>
                <c:pt idx="134">
                  <c:v>6378.4</c:v>
                </c:pt>
                <c:pt idx="135">
                  <c:v>6426</c:v>
                </c:pt>
                <c:pt idx="136">
                  <c:v>6473.5999999999995</c:v>
                </c:pt>
                <c:pt idx="137">
                  <c:v>6521.2</c:v>
                </c:pt>
                <c:pt idx="138">
                  <c:v>6568.8</c:v>
                </c:pt>
                <c:pt idx="139">
                  <c:v>6616.4</c:v>
                </c:pt>
                <c:pt idx="140">
                  <c:v>6664</c:v>
                </c:pt>
                <c:pt idx="141">
                  <c:v>6711.5999999999995</c:v>
                </c:pt>
                <c:pt idx="142">
                  <c:v>6759.2</c:v>
                </c:pt>
                <c:pt idx="143">
                  <c:v>6806.8</c:v>
                </c:pt>
                <c:pt idx="144">
                  <c:v>6854.4</c:v>
                </c:pt>
                <c:pt idx="145">
                  <c:v>6902</c:v>
                </c:pt>
                <c:pt idx="146">
                  <c:v>6949.5999999999995</c:v>
                </c:pt>
                <c:pt idx="147">
                  <c:v>6997.2</c:v>
                </c:pt>
                <c:pt idx="148">
                  <c:v>7044.8</c:v>
                </c:pt>
                <c:pt idx="149">
                  <c:v>7092.4</c:v>
                </c:pt>
                <c:pt idx="150">
                  <c:v>7140</c:v>
                </c:pt>
                <c:pt idx="151">
                  <c:v>7187.5999999999995</c:v>
                </c:pt>
                <c:pt idx="152">
                  <c:v>7235.2</c:v>
                </c:pt>
                <c:pt idx="153">
                  <c:v>7282.8</c:v>
                </c:pt>
                <c:pt idx="154">
                  <c:v>7330.4</c:v>
                </c:pt>
                <c:pt idx="155">
                  <c:v>7378</c:v>
                </c:pt>
                <c:pt idx="156">
                  <c:v>7425.5999999999995</c:v>
                </c:pt>
                <c:pt idx="157">
                  <c:v>7473.2</c:v>
                </c:pt>
                <c:pt idx="158">
                  <c:v>7520.8</c:v>
                </c:pt>
                <c:pt idx="159">
                  <c:v>7568.4</c:v>
                </c:pt>
                <c:pt idx="160">
                  <c:v>7616</c:v>
                </c:pt>
                <c:pt idx="161">
                  <c:v>7663.5999999999995</c:v>
                </c:pt>
                <c:pt idx="162">
                  <c:v>7711.2</c:v>
                </c:pt>
                <c:pt idx="163">
                  <c:v>7758.8</c:v>
                </c:pt>
                <c:pt idx="164">
                  <c:v>7806.4</c:v>
                </c:pt>
                <c:pt idx="165">
                  <c:v>7854</c:v>
                </c:pt>
                <c:pt idx="166">
                  <c:v>7901.5999999999995</c:v>
                </c:pt>
                <c:pt idx="167">
                  <c:v>7949.2</c:v>
                </c:pt>
                <c:pt idx="168">
                  <c:v>7996.8</c:v>
                </c:pt>
                <c:pt idx="169">
                  <c:v>8044.4</c:v>
                </c:pt>
                <c:pt idx="170">
                  <c:v>8092</c:v>
                </c:pt>
                <c:pt idx="171">
                  <c:v>8139.5999999999995</c:v>
                </c:pt>
                <c:pt idx="172">
                  <c:v>8187.2</c:v>
                </c:pt>
                <c:pt idx="173">
                  <c:v>8234.7999999999993</c:v>
                </c:pt>
                <c:pt idx="174">
                  <c:v>8282.4</c:v>
                </c:pt>
                <c:pt idx="175">
                  <c:v>8330</c:v>
                </c:pt>
                <c:pt idx="176">
                  <c:v>8377.6</c:v>
                </c:pt>
                <c:pt idx="177">
                  <c:v>8425.1999999999989</c:v>
                </c:pt>
                <c:pt idx="178">
                  <c:v>8472.7999999999993</c:v>
                </c:pt>
                <c:pt idx="179">
                  <c:v>8520.4</c:v>
                </c:pt>
                <c:pt idx="180">
                  <c:v>8568</c:v>
                </c:pt>
                <c:pt idx="181">
                  <c:v>8615.6</c:v>
                </c:pt>
                <c:pt idx="182">
                  <c:v>8663.1999999999989</c:v>
                </c:pt>
                <c:pt idx="183">
                  <c:v>8710.7999999999993</c:v>
                </c:pt>
                <c:pt idx="184">
                  <c:v>8758.4</c:v>
                </c:pt>
                <c:pt idx="185">
                  <c:v>8806</c:v>
                </c:pt>
                <c:pt idx="186">
                  <c:v>8853.6</c:v>
                </c:pt>
                <c:pt idx="187">
                  <c:v>8901.1999999999989</c:v>
                </c:pt>
                <c:pt idx="188">
                  <c:v>8948.7999999999993</c:v>
                </c:pt>
                <c:pt idx="189">
                  <c:v>8996.4</c:v>
                </c:pt>
                <c:pt idx="190">
                  <c:v>9044</c:v>
                </c:pt>
                <c:pt idx="191">
                  <c:v>9091.6</c:v>
                </c:pt>
                <c:pt idx="192">
                  <c:v>9139.1999999999989</c:v>
                </c:pt>
                <c:pt idx="193">
                  <c:v>9186.7999999999993</c:v>
                </c:pt>
                <c:pt idx="194">
                  <c:v>9234.4</c:v>
                </c:pt>
                <c:pt idx="195">
                  <c:v>9282</c:v>
                </c:pt>
                <c:pt idx="196">
                  <c:v>9329.6</c:v>
                </c:pt>
                <c:pt idx="197">
                  <c:v>9377.1999999999989</c:v>
                </c:pt>
                <c:pt idx="198">
                  <c:v>9424.7999999999993</c:v>
                </c:pt>
                <c:pt idx="199">
                  <c:v>9472.4</c:v>
                </c:pt>
                <c:pt idx="200">
                  <c:v>9520</c:v>
                </c:pt>
                <c:pt idx="201">
                  <c:v>9567.6</c:v>
                </c:pt>
                <c:pt idx="202">
                  <c:v>9615.1999999999989</c:v>
                </c:pt>
                <c:pt idx="203">
                  <c:v>9662.7999999999993</c:v>
                </c:pt>
                <c:pt idx="204">
                  <c:v>9710.4</c:v>
                </c:pt>
                <c:pt idx="205">
                  <c:v>9758</c:v>
                </c:pt>
                <c:pt idx="206">
                  <c:v>9805.6</c:v>
                </c:pt>
                <c:pt idx="207">
                  <c:v>9853.1999999999989</c:v>
                </c:pt>
                <c:pt idx="208">
                  <c:v>9900.7999999999993</c:v>
                </c:pt>
                <c:pt idx="209">
                  <c:v>9948.4</c:v>
                </c:pt>
                <c:pt idx="210">
                  <c:v>9996</c:v>
                </c:pt>
                <c:pt idx="211">
                  <c:v>10043.6</c:v>
                </c:pt>
                <c:pt idx="212">
                  <c:v>10091.199999999999</c:v>
                </c:pt>
                <c:pt idx="213">
                  <c:v>10138.799999999999</c:v>
                </c:pt>
                <c:pt idx="214">
                  <c:v>10186.4</c:v>
                </c:pt>
                <c:pt idx="215">
                  <c:v>10234</c:v>
                </c:pt>
                <c:pt idx="216">
                  <c:v>10281.6</c:v>
                </c:pt>
                <c:pt idx="217">
                  <c:v>10329.199999999999</c:v>
                </c:pt>
                <c:pt idx="218">
                  <c:v>10376.799999999999</c:v>
                </c:pt>
                <c:pt idx="219">
                  <c:v>10424.4</c:v>
                </c:pt>
                <c:pt idx="220">
                  <c:v>10472</c:v>
                </c:pt>
                <c:pt idx="221">
                  <c:v>10519.6</c:v>
                </c:pt>
                <c:pt idx="222">
                  <c:v>10567.199999999999</c:v>
                </c:pt>
                <c:pt idx="223">
                  <c:v>10614.8</c:v>
                </c:pt>
                <c:pt idx="224">
                  <c:v>10662.4</c:v>
                </c:pt>
                <c:pt idx="225">
                  <c:v>10710</c:v>
                </c:pt>
                <c:pt idx="226">
                  <c:v>10757.6</c:v>
                </c:pt>
                <c:pt idx="227">
                  <c:v>10805.199999999999</c:v>
                </c:pt>
                <c:pt idx="228">
                  <c:v>10852.8</c:v>
                </c:pt>
                <c:pt idx="229">
                  <c:v>10900.4</c:v>
                </c:pt>
                <c:pt idx="230">
                  <c:v>10948</c:v>
                </c:pt>
                <c:pt idx="231">
                  <c:v>10995.6</c:v>
                </c:pt>
                <c:pt idx="232">
                  <c:v>11043.199999999999</c:v>
                </c:pt>
                <c:pt idx="233">
                  <c:v>11090.8</c:v>
                </c:pt>
                <c:pt idx="234">
                  <c:v>11138.4</c:v>
                </c:pt>
                <c:pt idx="235">
                  <c:v>11186</c:v>
                </c:pt>
                <c:pt idx="236">
                  <c:v>11233.6</c:v>
                </c:pt>
                <c:pt idx="237">
                  <c:v>11281.199999999999</c:v>
                </c:pt>
                <c:pt idx="238">
                  <c:v>11328.8</c:v>
                </c:pt>
                <c:pt idx="239">
                  <c:v>11376.4</c:v>
                </c:pt>
                <c:pt idx="240">
                  <c:v>11424</c:v>
                </c:pt>
                <c:pt idx="241">
                  <c:v>11471.6</c:v>
                </c:pt>
                <c:pt idx="242">
                  <c:v>11519.199999999999</c:v>
                </c:pt>
                <c:pt idx="243">
                  <c:v>11566.8</c:v>
                </c:pt>
                <c:pt idx="244">
                  <c:v>11614.4</c:v>
                </c:pt>
                <c:pt idx="245">
                  <c:v>11662</c:v>
                </c:pt>
                <c:pt idx="246">
                  <c:v>11709.6</c:v>
                </c:pt>
                <c:pt idx="247">
                  <c:v>11757.199999999999</c:v>
                </c:pt>
                <c:pt idx="248">
                  <c:v>11804.8</c:v>
                </c:pt>
                <c:pt idx="249">
                  <c:v>11852.4</c:v>
                </c:pt>
                <c:pt idx="250">
                  <c:v>11900</c:v>
                </c:pt>
                <c:pt idx="251">
                  <c:v>11947.6</c:v>
                </c:pt>
                <c:pt idx="252">
                  <c:v>11995.199999999999</c:v>
                </c:pt>
                <c:pt idx="253">
                  <c:v>12042.8</c:v>
                </c:pt>
                <c:pt idx="254">
                  <c:v>12090.4</c:v>
                </c:pt>
                <c:pt idx="255">
                  <c:v>12138</c:v>
                </c:pt>
                <c:pt idx="256">
                  <c:v>12185.6</c:v>
                </c:pt>
                <c:pt idx="257">
                  <c:v>12233.199999999999</c:v>
                </c:pt>
                <c:pt idx="258">
                  <c:v>12280.8</c:v>
                </c:pt>
                <c:pt idx="259">
                  <c:v>12328.4</c:v>
                </c:pt>
                <c:pt idx="260">
                  <c:v>12376</c:v>
                </c:pt>
                <c:pt idx="261">
                  <c:v>12423.6</c:v>
                </c:pt>
              </c:numCache>
            </c:numRef>
          </c:yVal>
          <c:smooth val="0"/>
          <c:extLst>
            <c:ext xmlns:c16="http://schemas.microsoft.com/office/drawing/2014/chart" uri="{C3380CC4-5D6E-409C-BE32-E72D297353CC}">
              <c16:uniqueId val="{00000004-B246-40DF-8122-F7290E41584C}"/>
            </c:ext>
          </c:extLst>
        </c:ser>
        <c:ser>
          <c:idx val="5"/>
          <c:order val="5"/>
          <c:tx>
            <c:strRef>
              <c:f>Timelines!$G$1</c:f>
              <c:strCache>
                <c:ptCount val="1"/>
                <c:pt idx="0">
                  <c:v>Target: Backlog</c:v>
                </c:pt>
              </c:strCache>
            </c:strRef>
          </c:tx>
          <c:spPr>
            <a:ln w="19050" cap="rnd">
              <a:solidFill>
                <a:schemeClr val="accent1">
                  <a:lumMod val="40000"/>
                  <a:lumOff val="60000"/>
                </a:schemeClr>
              </a:solidFill>
              <a:prstDash val="sysDash"/>
              <a:round/>
            </a:ln>
            <a:effectLst/>
          </c:spPr>
          <c:marker>
            <c:symbol val="none"/>
          </c:marker>
          <c:xVal>
            <c:numRef>
              <c:f>Timelines!$A$2:$A$263</c:f>
              <c:numCache>
                <c:formatCode>General</c:formatCode>
                <c:ptCount val="262"/>
                <c:pt idx="0">
                  <c:v>0</c:v>
                </c:pt>
                <c:pt idx="1">
                  <c:v>7</c:v>
                </c:pt>
                <c:pt idx="2">
                  <c:v>14</c:v>
                </c:pt>
                <c:pt idx="3">
                  <c:v>21</c:v>
                </c:pt>
                <c:pt idx="4">
                  <c:v>28</c:v>
                </c:pt>
                <c:pt idx="5">
                  <c:v>35</c:v>
                </c:pt>
                <c:pt idx="6">
                  <c:v>42</c:v>
                </c:pt>
                <c:pt idx="7">
                  <c:v>49</c:v>
                </c:pt>
                <c:pt idx="8">
                  <c:v>56</c:v>
                </c:pt>
                <c:pt idx="9">
                  <c:v>63</c:v>
                </c:pt>
                <c:pt idx="10">
                  <c:v>70</c:v>
                </c:pt>
                <c:pt idx="11">
                  <c:v>77</c:v>
                </c:pt>
                <c:pt idx="12">
                  <c:v>84</c:v>
                </c:pt>
                <c:pt idx="13">
                  <c:v>91</c:v>
                </c:pt>
                <c:pt idx="14">
                  <c:v>98</c:v>
                </c:pt>
                <c:pt idx="15">
                  <c:v>105</c:v>
                </c:pt>
                <c:pt idx="16">
                  <c:v>112</c:v>
                </c:pt>
                <c:pt idx="17">
                  <c:v>119</c:v>
                </c:pt>
                <c:pt idx="18">
                  <c:v>126</c:v>
                </c:pt>
                <c:pt idx="19">
                  <c:v>133</c:v>
                </c:pt>
                <c:pt idx="20">
                  <c:v>140</c:v>
                </c:pt>
                <c:pt idx="21">
                  <c:v>147</c:v>
                </c:pt>
                <c:pt idx="22">
                  <c:v>154</c:v>
                </c:pt>
                <c:pt idx="23">
                  <c:v>161</c:v>
                </c:pt>
                <c:pt idx="24">
                  <c:v>168</c:v>
                </c:pt>
                <c:pt idx="25">
                  <c:v>175</c:v>
                </c:pt>
                <c:pt idx="26">
                  <c:v>182</c:v>
                </c:pt>
                <c:pt idx="27">
                  <c:v>189</c:v>
                </c:pt>
                <c:pt idx="28">
                  <c:v>196</c:v>
                </c:pt>
                <c:pt idx="29">
                  <c:v>203</c:v>
                </c:pt>
                <c:pt idx="30">
                  <c:v>210</c:v>
                </c:pt>
                <c:pt idx="31">
                  <c:v>217</c:v>
                </c:pt>
                <c:pt idx="32">
                  <c:v>224</c:v>
                </c:pt>
                <c:pt idx="33">
                  <c:v>231</c:v>
                </c:pt>
                <c:pt idx="34">
                  <c:v>238</c:v>
                </c:pt>
                <c:pt idx="35">
                  <c:v>245</c:v>
                </c:pt>
                <c:pt idx="36">
                  <c:v>252</c:v>
                </c:pt>
                <c:pt idx="37">
                  <c:v>259</c:v>
                </c:pt>
                <c:pt idx="38">
                  <c:v>266</c:v>
                </c:pt>
                <c:pt idx="39">
                  <c:v>273</c:v>
                </c:pt>
                <c:pt idx="40">
                  <c:v>280</c:v>
                </c:pt>
                <c:pt idx="41">
                  <c:v>287</c:v>
                </c:pt>
                <c:pt idx="42">
                  <c:v>294</c:v>
                </c:pt>
                <c:pt idx="43">
                  <c:v>301</c:v>
                </c:pt>
                <c:pt idx="44">
                  <c:v>308</c:v>
                </c:pt>
                <c:pt idx="45">
                  <c:v>315</c:v>
                </c:pt>
                <c:pt idx="46">
                  <c:v>322</c:v>
                </c:pt>
                <c:pt idx="47">
                  <c:v>329</c:v>
                </c:pt>
                <c:pt idx="48">
                  <c:v>336</c:v>
                </c:pt>
                <c:pt idx="49">
                  <c:v>343</c:v>
                </c:pt>
                <c:pt idx="50">
                  <c:v>350</c:v>
                </c:pt>
                <c:pt idx="51">
                  <c:v>357</c:v>
                </c:pt>
                <c:pt idx="52">
                  <c:v>364</c:v>
                </c:pt>
                <c:pt idx="53">
                  <c:v>371</c:v>
                </c:pt>
                <c:pt idx="54">
                  <c:v>378</c:v>
                </c:pt>
                <c:pt idx="55">
                  <c:v>385</c:v>
                </c:pt>
                <c:pt idx="56">
                  <c:v>392</c:v>
                </c:pt>
                <c:pt idx="57">
                  <c:v>399</c:v>
                </c:pt>
                <c:pt idx="58">
                  <c:v>406</c:v>
                </c:pt>
                <c:pt idx="59">
                  <c:v>413</c:v>
                </c:pt>
                <c:pt idx="60">
                  <c:v>420</c:v>
                </c:pt>
                <c:pt idx="61">
                  <c:v>427</c:v>
                </c:pt>
                <c:pt idx="62">
                  <c:v>434</c:v>
                </c:pt>
                <c:pt idx="63">
                  <c:v>441</c:v>
                </c:pt>
                <c:pt idx="64">
                  <c:v>448</c:v>
                </c:pt>
                <c:pt idx="65">
                  <c:v>455</c:v>
                </c:pt>
                <c:pt idx="66">
                  <c:v>462</c:v>
                </c:pt>
                <c:pt idx="67">
                  <c:v>469</c:v>
                </c:pt>
                <c:pt idx="68">
                  <c:v>476</c:v>
                </c:pt>
                <c:pt idx="69">
                  <c:v>483</c:v>
                </c:pt>
                <c:pt idx="70">
                  <c:v>490</c:v>
                </c:pt>
                <c:pt idx="71">
                  <c:v>497</c:v>
                </c:pt>
                <c:pt idx="72">
                  <c:v>504</c:v>
                </c:pt>
                <c:pt idx="73">
                  <c:v>511</c:v>
                </c:pt>
                <c:pt idx="74">
                  <c:v>518</c:v>
                </c:pt>
                <c:pt idx="75">
                  <c:v>525</c:v>
                </c:pt>
                <c:pt idx="76">
                  <c:v>532</c:v>
                </c:pt>
                <c:pt idx="77">
                  <c:v>539</c:v>
                </c:pt>
                <c:pt idx="78">
                  <c:v>546</c:v>
                </c:pt>
                <c:pt idx="79">
                  <c:v>553</c:v>
                </c:pt>
                <c:pt idx="80">
                  <c:v>560</c:v>
                </c:pt>
                <c:pt idx="81">
                  <c:v>567</c:v>
                </c:pt>
                <c:pt idx="82">
                  <c:v>574</c:v>
                </c:pt>
                <c:pt idx="83">
                  <c:v>581</c:v>
                </c:pt>
                <c:pt idx="84">
                  <c:v>588</c:v>
                </c:pt>
                <c:pt idx="85">
                  <c:v>595</c:v>
                </c:pt>
                <c:pt idx="86">
                  <c:v>602</c:v>
                </c:pt>
                <c:pt idx="87">
                  <c:v>609</c:v>
                </c:pt>
                <c:pt idx="88">
                  <c:v>616</c:v>
                </c:pt>
                <c:pt idx="89">
                  <c:v>623</c:v>
                </c:pt>
                <c:pt idx="90">
                  <c:v>630</c:v>
                </c:pt>
                <c:pt idx="91">
                  <c:v>637</c:v>
                </c:pt>
                <c:pt idx="92">
                  <c:v>644</c:v>
                </c:pt>
                <c:pt idx="93">
                  <c:v>651</c:v>
                </c:pt>
                <c:pt idx="94">
                  <c:v>658</c:v>
                </c:pt>
                <c:pt idx="95">
                  <c:v>665</c:v>
                </c:pt>
                <c:pt idx="96">
                  <c:v>672</c:v>
                </c:pt>
                <c:pt idx="97">
                  <c:v>679</c:v>
                </c:pt>
                <c:pt idx="98">
                  <c:v>686</c:v>
                </c:pt>
                <c:pt idx="99">
                  <c:v>693</c:v>
                </c:pt>
                <c:pt idx="100">
                  <c:v>700</c:v>
                </c:pt>
                <c:pt idx="101">
                  <c:v>707</c:v>
                </c:pt>
                <c:pt idx="102">
                  <c:v>714</c:v>
                </c:pt>
                <c:pt idx="103">
                  <c:v>721</c:v>
                </c:pt>
                <c:pt idx="104">
                  <c:v>728</c:v>
                </c:pt>
                <c:pt idx="105">
                  <c:v>735</c:v>
                </c:pt>
                <c:pt idx="106">
                  <c:v>742</c:v>
                </c:pt>
                <c:pt idx="107">
                  <c:v>749</c:v>
                </c:pt>
                <c:pt idx="108">
                  <c:v>756</c:v>
                </c:pt>
                <c:pt idx="109">
                  <c:v>763</c:v>
                </c:pt>
                <c:pt idx="110">
                  <c:v>770</c:v>
                </c:pt>
                <c:pt idx="111">
                  <c:v>777</c:v>
                </c:pt>
                <c:pt idx="112">
                  <c:v>784</c:v>
                </c:pt>
                <c:pt idx="113">
                  <c:v>791</c:v>
                </c:pt>
                <c:pt idx="114">
                  <c:v>798</c:v>
                </c:pt>
                <c:pt idx="115">
                  <c:v>805</c:v>
                </c:pt>
                <c:pt idx="116">
                  <c:v>812</c:v>
                </c:pt>
                <c:pt idx="117">
                  <c:v>819</c:v>
                </c:pt>
                <c:pt idx="118">
                  <c:v>826</c:v>
                </c:pt>
                <c:pt idx="119">
                  <c:v>833</c:v>
                </c:pt>
                <c:pt idx="120">
                  <c:v>840</c:v>
                </c:pt>
                <c:pt idx="121">
                  <c:v>847</c:v>
                </c:pt>
                <c:pt idx="122">
                  <c:v>854</c:v>
                </c:pt>
                <c:pt idx="123">
                  <c:v>861</c:v>
                </c:pt>
                <c:pt idx="124">
                  <c:v>868</c:v>
                </c:pt>
                <c:pt idx="125">
                  <c:v>875</c:v>
                </c:pt>
                <c:pt idx="126">
                  <c:v>882</c:v>
                </c:pt>
                <c:pt idx="127">
                  <c:v>889</c:v>
                </c:pt>
                <c:pt idx="128">
                  <c:v>896</c:v>
                </c:pt>
                <c:pt idx="129">
                  <c:v>903</c:v>
                </c:pt>
                <c:pt idx="130">
                  <c:v>910</c:v>
                </c:pt>
                <c:pt idx="131">
                  <c:v>917</c:v>
                </c:pt>
                <c:pt idx="132">
                  <c:v>924</c:v>
                </c:pt>
                <c:pt idx="133">
                  <c:v>931</c:v>
                </c:pt>
                <c:pt idx="134">
                  <c:v>938</c:v>
                </c:pt>
                <c:pt idx="135">
                  <c:v>945</c:v>
                </c:pt>
                <c:pt idx="136">
                  <c:v>952</c:v>
                </c:pt>
                <c:pt idx="137">
                  <c:v>959</c:v>
                </c:pt>
                <c:pt idx="138">
                  <c:v>966</c:v>
                </c:pt>
                <c:pt idx="139">
                  <c:v>973</c:v>
                </c:pt>
                <c:pt idx="140">
                  <c:v>980</c:v>
                </c:pt>
                <c:pt idx="141">
                  <c:v>987</c:v>
                </c:pt>
                <c:pt idx="142">
                  <c:v>994</c:v>
                </c:pt>
                <c:pt idx="143">
                  <c:v>1001</c:v>
                </c:pt>
                <c:pt idx="144">
                  <c:v>1008</c:v>
                </c:pt>
                <c:pt idx="145">
                  <c:v>1015</c:v>
                </c:pt>
                <c:pt idx="146">
                  <c:v>1022</c:v>
                </c:pt>
                <c:pt idx="147">
                  <c:v>1029</c:v>
                </c:pt>
                <c:pt idx="148">
                  <c:v>1036</c:v>
                </c:pt>
                <c:pt idx="149">
                  <c:v>1043</c:v>
                </c:pt>
                <c:pt idx="150">
                  <c:v>1050</c:v>
                </c:pt>
                <c:pt idx="151">
                  <c:v>1057</c:v>
                </c:pt>
                <c:pt idx="152">
                  <c:v>1064</c:v>
                </c:pt>
                <c:pt idx="153">
                  <c:v>1071</c:v>
                </c:pt>
                <c:pt idx="154">
                  <c:v>1078</c:v>
                </c:pt>
                <c:pt idx="155">
                  <c:v>1085</c:v>
                </c:pt>
                <c:pt idx="156">
                  <c:v>1092</c:v>
                </c:pt>
                <c:pt idx="157">
                  <c:v>1099</c:v>
                </c:pt>
                <c:pt idx="158">
                  <c:v>1106</c:v>
                </c:pt>
                <c:pt idx="159">
                  <c:v>1113</c:v>
                </c:pt>
                <c:pt idx="160">
                  <c:v>1120</c:v>
                </c:pt>
                <c:pt idx="161">
                  <c:v>1127</c:v>
                </c:pt>
                <c:pt idx="162">
                  <c:v>1134</c:v>
                </c:pt>
                <c:pt idx="163">
                  <c:v>1141</c:v>
                </c:pt>
                <c:pt idx="164">
                  <c:v>1148</c:v>
                </c:pt>
                <c:pt idx="165">
                  <c:v>1155</c:v>
                </c:pt>
                <c:pt idx="166">
                  <c:v>1162</c:v>
                </c:pt>
                <c:pt idx="167">
                  <c:v>1169</c:v>
                </c:pt>
                <c:pt idx="168">
                  <c:v>1176</c:v>
                </c:pt>
                <c:pt idx="169">
                  <c:v>1183</c:v>
                </c:pt>
                <c:pt idx="170">
                  <c:v>1190</c:v>
                </c:pt>
                <c:pt idx="171">
                  <c:v>1197</c:v>
                </c:pt>
                <c:pt idx="172">
                  <c:v>1204</c:v>
                </c:pt>
                <c:pt idx="173">
                  <c:v>1211</c:v>
                </c:pt>
                <c:pt idx="174">
                  <c:v>1218</c:v>
                </c:pt>
                <c:pt idx="175">
                  <c:v>1225</c:v>
                </c:pt>
                <c:pt idx="176">
                  <c:v>1232</c:v>
                </c:pt>
                <c:pt idx="177">
                  <c:v>1239</c:v>
                </c:pt>
                <c:pt idx="178">
                  <c:v>1246</c:v>
                </c:pt>
                <c:pt idx="179">
                  <c:v>1253</c:v>
                </c:pt>
                <c:pt idx="180">
                  <c:v>1260</c:v>
                </c:pt>
                <c:pt idx="181">
                  <c:v>1267</c:v>
                </c:pt>
                <c:pt idx="182">
                  <c:v>1274</c:v>
                </c:pt>
                <c:pt idx="183">
                  <c:v>1281</c:v>
                </c:pt>
                <c:pt idx="184">
                  <c:v>1288</c:v>
                </c:pt>
                <c:pt idx="185">
                  <c:v>1295</c:v>
                </c:pt>
                <c:pt idx="186">
                  <c:v>1302</c:v>
                </c:pt>
                <c:pt idx="187">
                  <c:v>1309</c:v>
                </c:pt>
                <c:pt idx="188">
                  <c:v>1316</c:v>
                </c:pt>
                <c:pt idx="189">
                  <c:v>1323</c:v>
                </c:pt>
                <c:pt idx="190">
                  <c:v>1330</c:v>
                </c:pt>
                <c:pt idx="191">
                  <c:v>1337</c:v>
                </c:pt>
                <c:pt idx="192">
                  <c:v>1344</c:v>
                </c:pt>
                <c:pt idx="193">
                  <c:v>1351</c:v>
                </c:pt>
                <c:pt idx="194">
                  <c:v>1358</c:v>
                </c:pt>
                <c:pt idx="195">
                  <c:v>1365</c:v>
                </c:pt>
                <c:pt idx="196">
                  <c:v>1372</c:v>
                </c:pt>
                <c:pt idx="197">
                  <c:v>1379</c:v>
                </c:pt>
                <c:pt idx="198">
                  <c:v>1386</c:v>
                </c:pt>
                <c:pt idx="199">
                  <c:v>1393</c:v>
                </c:pt>
                <c:pt idx="200">
                  <c:v>1400</c:v>
                </c:pt>
                <c:pt idx="201">
                  <c:v>1407</c:v>
                </c:pt>
                <c:pt idx="202">
                  <c:v>1414</c:v>
                </c:pt>
                <c:pt idx="203">
                  <c:v>1421</c:v>
                </c:pt>
                <c:pt idx="204">
                  <c:v>1428</c:v>
                </c:pt>
                <c:pt idx="205">
                  <c:v>1435</c:v>
                </c:pt>
                <c:pt idx="206">
                  <c:v>1442</c:v>
                </c:pt>
                <c:pt idx="207">
                  <c:v>1449</c:v>
                </c:pt>
                <c:pt idx="208">
                  <c:v>1456</c:v>
                </c:pt>
                <c:pt idx="209">
                  <c:v>1463</c:v>
                </c:pt>
                <c:pt idx="210">
                  <c:v>1470</c:v>
                </c:pt>
                <c:pt idx="211">
                  <c:v>1477</c:v>
                </c:pt>
                <c:pt idx="212">
                  <c:v>1484</c:v>
                </c:pt>
                <c:pt idx="213">
                  <c:v>1491</c:v>
                </c:pt>
                <c:pt idx="214">
                  <c:v>1498</c:v>
                </c:pt>
                <c:pt idx="215">
                  <c:v>1505</c:v>
                </c:pt>
                <c:pt idx="216">
                  <c:v>1512</c:v>
                </c:pt>
                <c:pt idx="217">
                  <c:v>1519</c:v>
                </c:pt>
                <c:pt idx="218">
                  <c:v>1526</c:v>
                </c:pt>
                <c:pt idx="219">
                  <c:v>1533</c:v>
                </c:pt>
                <c:pt idx="220">
                  <c:v>1540</c:v>
                </c:pt>
                <c:pt idx="221">
                  <c:v>1547</c:v>
                </c:pt>
                <c:pt idx="222">
                  <c:v>1554</c:v>
                </c:pt>
                <c:pt idx="223">
                  <c:v>1561</c:v>
                </c:pt>
                <c:pt idx="224">
                  <c:v>1568</c:v>
                </c:pt>
                <c:pt idx="225">
                  <c:v>1575</c:v>
                </c:pt>
                <c:pt idx="226">
                  <c:v>1582</c:v>
                </c:pt>
                <c:pt idx="227">
                  <c:v>1589</c:v>
                </c:pt>
                <c:pt idx="228">
                  <c:v>1596</c:v>
                </c:pt>
                <c:pt idx="229">
                  <c:v>1603</c:v>
                </c:pt>
                <c:pt idx="230">
                  <c:v>1610</c:v>
                </c:pt>
                <c:pt idx="231">
                  <c:v>1617</c:v>
                </c:pt>
                <c:pt idx="232">
                  <c:v>1624</c:v>
                </c:pt>
                <c:pt idx="233">
                  <c:v>1631</c:v>
                </c:pt>
                <c:pt idx="234">
                  <c:v>1638</c:v>
                </c:pt>
                <c:pt idx="235">
                  <c:v>1645</c:v>
                </c:pt>
                <c:pt idx="236">
                  <c:v>1652</c:v>
                </c:pt>
                <c:pt idx="237">
                  <c:v>1659</c:v>
                </c:pt>
                <c:pt idx="238">
                  <c:v>1666</c:v>
                </c:pt>
                <c:pt idx="239">
                  <c:v>1673</c:v>
                </c:pt>
                <c:pt idx="240">
                  <c:v>1680</c:v>
                </c:pt>
                <c:pt idx="241">
                  <c:v>1687</c:v>
                </c:pt>
                <c:pt idx="242">
                  <c:v>1694</c:v>
                </c:pt>
                <c:pt idx="243">
                  <c:v>1701</c:v>
                </c:pt>
                <c:pt idx="244">
                  <c:v>1708</c:v>
                </c:pt>
                <c:pt idx="245">
                  <c:v>1715</c:v>
                </c:pt>
                <c:pt idx="246">
                  <c:v>1722</c:v>
                </c:pt>
                <c:pt idx="247">
                  <c:v>1729</c:v>
                </c:pt>
                <c:pt idx="248">
                  <c:v>1736</c:v>
                </c:pt>
                <c:pt idx="249">
                  <c:v>1743</c:v>
                </c:pt>
                <c:pt idx="250">
                  <c:v>1750</c:v>
                </c:pt>
                <c:pt idx="251">
                  <c:v>1757</c:v>
                </c:pt>
                <c:pt idx="252">
                  <c:v>1764</c:v>
                </c:pt>
                <c:pt idx="253">
                  <c:v>1771</c:v>
                </c:pt>
                <c:pt idx="254">
                  <c:v>1778</c:v>
                </c:pt>
                <c:pt idx="255">
                  <c:v>1785</c:v>
                </c:pt>
                <c:pt idx="256">
                  <c:v>1792</c:v>
                </c:pt>
                <c:pt idx="257">
                  <c:v>1799</c:v>
                </c:pt>
                <c:pt idx="258">
                  <c:v>1806</c:v>
                </c:pt>
                <c:pt idx="259">
                  <c:v>1813</c:v>
                </c:pt>
                <c:pt idx="260">
                  <c:v>1820</c:v>
                </c:pt>
                <c:pt idx="261">
                  <c:v>1827</c:v>
                </c:pt>
              </c:numCache>
            </c:numRef>
          </c:xVal>
          <c:yVal>
            <c:numRef>
              <c:f>Timelines!$G$2:$G$263</c:f>
              <c:numCache>
                <c:formatCode>0</c:formatCode>
                <c:ptCount val="262"/>
                <c:pt idx="0">
                  <c:v>500</c:v>
                </c:pt>
                <c:pt idx="1">
                  <c:v>494.4</c:v>
                </c:pt>
                <c:pt idx="2">
                  <c:v>488.8</c:v>
                </c:pt>
                <c:pt idx="3">
                  <c:v>483.20000000000005</c:v>
                </c:pt>
                <c:pt idx="4">
                  <c:v>477.6</c:v>
                </c:pt>
                <c:pt idx="5">
                  <c:v>472</c:v>
                </c:pt>
                <c:pt idx="6">
                  <c:v>466.40000000000003</c:v>
                </c:pt>
                <c:pt idx="7">
                  <c:v>460.8</c:v>
                </c:pt>
                <c:pt idx="8">
                  <c:v>455.2</c:v>
                </c:pt>
                <c:pt idx="9">
                  <c:v>449.6</c:v>
                </c:pt>
                <c:pt idx="10">
                  <c:v>444</c:v>
                </c:pt>
                <c:pt idx="11">
                  <c:v>438.4</c:v>
                </c:pt>
                <c:pt idx="12">
                  <c:v>432.80000000000007</c:v>
                </c:pt>
                <c:pt idx="13">
                  <c:v>427.20000000000005</c:v>
                </c:pt>
                <c:pt idx="14">
                  <c:v>421.6</c:v>
                </c:pt>
                <c:pt idx="15">
                  <c:v>416</c:v>
                </c:pt>
                <c:pt idx="16">
                  <c:v>410.4</c:v>
                </c:pt>
                <c:pt idx="17">
                  <c:v>404.80000000000007</c:v>
                </c:pt>
                <c:pt idx="18">
                  <c:v>399.20000000000005</c:v>
                </c:pt>
                <c:pt idx="19">
                  <c:v>393.6</c:v>
                </c:pt>
                <c:pt idx="20">
                  <c:v>388</c:v>
                </c:pt>
                <c:pt idx="21">
                  <c:v>382.4</c:v>
                </c:pt>
                <c:pt idx="22">
                  <c:v>376.79999999999995</c:v>
                </c:pt>
                <c:pt idx="23">
                  <c:v>371.20000000000005</c:v>
                </c:pt>
                <c:pt idx="24">
                  <c:v>365.60000000000014</c:v>
                </c:pt>
                <c:pt idx="25">
                  <c:v>360</c:v>
                </c:pt>
                <c:pt idx="26">
                  <c:v>354.40000000000009</c:v>
                </c:pt>
                <c:pt idx="27">
                  <c:v>348.79999999999995</c:v>
                </c:pt>
                <c:pt idx="28">
                  <c:v>343.20000000000005</c:v>
                </c:pt>
                <c:pt idx="29">
                  <c:v>337.60000000000014</c:v>
                </c:pt>
                <c:pt idx="30">
                  <c:v>332</c:v>
                </c:pt>
                <c:pt idx="31">
                  <c:v>326.40000000000009</c:v>
                </c:pt>
                <c:pt idx="32">
                  <c:v>320.79999999999995</c:v>
                </c:pt>
                <c:pt idx="33">
                  <c:v>315.20000000000005</c:v>
                </c:pt>
                <c:pt idx="34">
                  <c:v>309.60000000000014</c:v>
                </c:pt>
                <c:pt idx="35">
                  <c:v>304</c:v>
                </c:pt>
                <c:pt idx="36">
                  <c:v>298.40000000000009</c:v>
                </c:pt>
                <c:pt idx="37">
                  <c:v>292.79999999999995</c:v>
                </c:pt>
                <c:pt idx="38">
                  <c:v>287.20000000000005</c:v>
                </c:pt>
                <c:pt idx="39">
                  <c:v>281.60000000000014</c:v>
                </c:pt>
                <c:pt idx="40">
                  <c:v>276</c:v>
                </c:pt>
                <c:pt idx="41">
                  <c:v>270.40000000000009</c:v>
                </c:pt>
                <c:pt idx="42">
                  <c:v>264.79999999999995</c:v>
                </c:pt>
                <c:pt idx="43">
                  <c:v>259.20000000000005</c:v>
                </c:pt>
                <c:pt idx="44">
                  <c:v>253.59999999999991</c:v>
                </c:pt>
                <c:pt idx="45">
                  <c:v>248</c:v>
                </c:pt>
                <c:pt idx="46">
                  <c:v>242.40000000000009</c:v>
                </c:pt>
                <c:pt idx="47">
                  <c:v>236.80000000000018</c:v>
                </c:pt>
                <c:pt idx="48">
                  <c:v>231.20000000000027</c:v>
                </c:pt>
                <c:pt idx="49">
                  <c:v>225.59999999999991</c:v>
                </c:pt>
                <c:pt idx="50">
                  <c:v>220</c:v>
                </c:pt>
                <c:pt idx="51">
                  <c:v>214.40000000000009</c:v>
                </c:pt>
                <c:pt idx="52">
                  <c:v>208.80000000000018</c:v>
                </c:pt>
                <c:pt idx="53">
                  <c:v>203.20000000000027</c:v>
                </c:pt>
                <c:pt idx="54">
                  <c:v>197.59999999999991</c:v>
                </c:pt>
                <c:pt idx="55">
                  <c:v>192</c:v>
                </c:pt>
                <c:pt idx="56">
                  <c:v>186.40000000000009</c:v>
                </c:pt>
                <c:pt idx="57">
                  <c:v>180.80000000000018</c:v>
                </c:pt>
                <c:pt idx="58">
                  <c:v>175.20000000000027</c:v>
                </c:pt>
                <c:pt idx="59">
                  <c:v>169.59999999999991</c:v>
                </c:pt>
                <c:pt idx="60">
                  <c:v>164</c:v>
                </c:pt>
                <c:pt idx="61">
                  <c:v>158.40000000000009</c:v>
                </c:pt>
                <c:pt idx="62">
                  <c:v>152.80000000000018</c:v>
                </c:pt>
                <c:pt idx="63">
                  <c:v>147.20000000000027</c:v>
                </c:pt>
                <c:pt idx="64">
                  <c:v>141.59999999999991</c:v>
                </c:pt>
                <c:pt idx="65">
                  <c:v>136</c:v>
                </c:pt>
                <c:pt idx="66">
                  <c:v>130.40000000000009</c:v>
                </c:pt>
                <c:pt idx="67">
                  <c:v>124.80000000000018</c:v>
                </c:pt>
                <c:pt idx="68">
                  <c:v>119.20000000000027</c:v>
                </c:pt>
                <c:pt idx="69">
                  <c:v>113.59999999999991</c:v>
                </c:pt>
                <c:pt idx="70">
                  <c:v>108</c:v>
                </c:pt>
                <c:pt idx="71">
                  <c:v>102.40000000000009</c:v>
                </c:pt>
                <c:pt idx="72">
                  <c:v>96.800000000000182</c:v>
                </c:pt>
                <c:pt idx="73">
                  <c:v>91.200000000000273</c:v>
                </c:pt>
                <c:pt idx="74">
                  <c:v>85.599999999999909</c:v>
                </c:pt>
                <c:pt idx="75">
                  <c:v>80</c:v>
                </c:pt>
                <c:pt idx="76">
                  <c:v>74.400000000000091</c:v>
                </c:pt>
                <c:pt idx="77">
                  <c:v>68.800000000000182</c:v>
                </c:pt>
                <c:pt idx="78">
                  <c:v>63.200000000000273</c:v>
                </c:pt>
                <c:pt idx="79">
                  <c:v>57.599999999999909</c:v>
                </c:pt>
                <c:pt idx="80">
                  <c:v>52</c:v>
                </c:pt>
                <c:pt idx="81">
                  <c:v>46.400000000000091</c:v>
                </c:pt>
                <c:pt idx="82">
                  <c:v>40.800000000000182</c:v>
                </c:pt>
                <c:pt idx="83">
                  <c:v>35.200000000000273</c:v>
                </c:pt>
                <c:pt idx="84">
                  <c:v>29.599999999999909</c:v>
                </c:pt>
                <c:pt idx="85">
                  <c:v>24</c:v>
                </c:pt>
                <c:pt idx="86">
                  <c:v>18.400000000000091</c:v>
                </c:pt>
                <c:pt idx="87">
                  <c:v>12.800000000000182</c:v>
                </c:pt>
                <c:pt idx="88">
                  <c:v>7.1999999999998181</c:v>
                </c:pt>
                <c:pt idx="89">
                  <c:v>1.6000000000003638</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numCache>
            </c:numRef>
          </c:yVal>
          <c:smooth val="0"/>
          <c:extLst>
            <c:ext xmlns:c16="http://schemas.microsoft.com/office/drawing/2014/chart" uri="{C3380CC4-5D6E-409C-BE32-E72D297353CC}">
              <c16:uniqueId val="{00000005-B246-40DF-8122-F7290E41584C}"/>
            </c:ext>
          </c:extLst>
        </c:ser>
        <c:dLbls>
          <c:showLegendKey val="0"/>
          <c:showVal val="0"/>
          <c:showCatName val="0"/>
          <c:showSerName val="0"/>
          <c:showPercent val="0"/>
          <c:showBubbleSize val="0"/>
        </c:dLbls>
        <c:axId val="1262314368"/>
        <c:axId val="1262312928"/>
      </c:scatterChart>
      <c:valAx>
        <c:axId val="1262314368"/>
        <c:scaling>
          <c:orientation val="minMax"/>
          <c:max val="182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IE" sz="1600"/>
                  <a:t>Days</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62312928"/>
        <c:crosses val="autoZero"/>
        <c:crossBetween val="midCat"/>
        <c:majorUnit val="365"/>
      </c:valAx>
      <c:valAx>
        <c:axId val="1262312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IE" sz="1600"/>
                  <a:t>PBIs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6231436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IE" sz="2000"/>
              <a:t>Stability vs Inventory Days</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894348659273371"/>
          <c:y val="7.9398544776088695E-2"/>
          <c:w val="0.78636677012778344"/>
          <c:h val="0.71690883586925769"/>
        </c:manualLayout>
      </c:layout>
      <c:scatterChart>
        <c:scatterStyle val="lineMarker"/>
        <c:varyColors val="0"/>
        <c:ser>
          <c:idx val="0"/>
          <c:order val="0"/>
          <c:tx>
            <c:v>Current Value</c:v>
          </c:tx>
          <c:spPr>
            <a:ln w="38100" cap="rnd">
              <a:noFill/>
              <a:round/>
            </a:ln>
            <a:effectLst/>
          </c:spPr>
          <c:marker>
            <c:symbol val="square"/>
            <c:size val="8"/>
            <c:spPr>
              <a:solidFill>
                <a:schemeClr val="accent2"/>
              </a:solidFill>
              <a:ln w="9525">
                <a:noFill/>
              </a:ln>
              <a:effectLst/>
            </c:spPr>
          </c:marker>
          <c:xVal>
            <c:numRef>
              <c:f>Inputs!$B$12</c:f>
              <c:numCache>
                <c:formatCode>0.00</c:formatCode>
                <c:ptCount val="1"/>
                <c:pt idx="0">
                  <c:v>171.14208021753907</c:v>
                </c:pt>
              </c:numCache>
            </c:numRef>
          </c:xVal>
          <c:yVal>
            <c:numRef>
              <c:f>Inputs!$B$9</c:f>
              <c:numCache>
                <c:formatCode>0.00</c:formatCode>
                <c:ptCount val="1"/>
                <c:pt idx="0">
                  <c:v>0.9242852654728243</c:v>
                </c:pt>
              </c:numCache>
            </c:numRef>
          </c:yVal>
          <c:smooth val="0"/>
          <c:extLst>
            <c:ext xmlns:c16="http://schemas.microsoft.com/office/drawing/2014/chart" uri="{C3380CC4-5D6E-409C-BE32-E72D297353CC}">
              <c16:uniqueId val="{00000000-DB1F-40EB-9670-82FA87E2F9B0}"/>
            </c:ext>
          </c:extLst>
        </c:ser>
        <c:ser>
          <c:idx val="1"/>
          <c:order val="1"/>
          <c:tx>
            <c:v>Target Value</c:v>
          </c:tx>
          <c:spPr>
            <a:ln w="25400" cap="rnd">
              <a:noFill/>
              <a:round/>
            </a:ln>
            <a:effectLst/>
          </c:spPr>
          <c:marker>
            <c:symbol val="diamond"/>
            <c:size val="8"/>
            <c:spPr>
              <a:solidFill>
                <a:srgbClr val="7030A0"/>
              </a:solidFill>
              <a:ln w="9525">
                <a:noFill/>
              </a:ln>
              <a:effectLst/>
            </c:spPr>
          </c:marker>
          <c:xVal>
            <c:numRef>
              <c:f>Inputs!$C$12</c:f>
              <c:numCache>
                <c:formatCode>0.00</c:formatCode>
                <c:ptCount val="1"/>
                <c:pt idx="0">
                  <c:v>73.529411764705884</c:v>
                </c:pt>
              </c:numCache>
            </c:numRef>
          </c:xVal>
          <c:yVal>
            <c:numRef>
              <c:f>Inputs!$C$9</c:f>
              <c:numCache>
                <c:formatCode>0.00</c:formatCode>
                <c:ptCount val="1"/>
                <c:pt idx="0">
                  <c:v>1.1333333333333333</c:v>
                </c:pt>
              </c:numCache>
            </c:numRef>
          </c:yVal>
          <c:smooth val="0"/>
          <c:extLst>
            <c:ext xmlns:c16="http://schemas.microsoft.com/office/drawing/2014/chart" uri="{C3380CC4-5D6E-409C-BE32-E72D297353CC}">
              <c16:uniqueId val="{00000001-DB1F-40EB-9670-82FA87E2F9B0}"/>
            </c:ext>
          </c:extLst>
        </c:ser>
        <c:ser>
          <c:idx val="2"/>
          <c:order val="2"/>
          <c:tx>
            <c:v>"Benchmark Sample Data"</c:v>
          </c:tx>
          <c:spPr>
            <a:ln w="25400" cap="rnd">
              <a:noFill/>
              <a:round/>
            </a:ln>
            <a:effectLst/>
          </c:spPr>
          <c:marker>
            <c:symbol val="plus"/>
            <c:size val="5"/>
            <c:spPr>
              <a:noFill/>
              <a:ln w="9525">
                <a:solidFill>
                  <a:schemeClr val="accent1">
                    <a:alpha val="50000"/>
                  </a:schemeClr>
                </a:solidFill>
              </a:ln>
              <a:effectLst/>
            </c:spPr>
          </c:marker>
          <c:xVal>
            <c:numRef>
              <c:f>Benchmark_Inputs!$U$12:$U$112</c:f>
              <c:numCache>
                <c:formatCode>General</c:formatCode>
                <c:ptCount val="78"/>
                <c:pt idx="0">
                  <c:v>49.563000000000002</c:v>
                </c:pt>
                <c:pt idx="1">
                  <c:v>56.15</c:v>
                </c:pt>
                <c:pt idx="2">
                  <c:v>11013.333000000001</c:v>
                </c:pt>
                <c:pt idx="3">
                  <c:v>252.696</c:v>
                </c:pt>
                <c:pt idx="4">
                  <c:v>196.98599999999999</c:v>
                </c:pt>
                <c:pt idx="5">
                  <c:v>58.027999999999999</c:v>
                </c:pt>
                <c:pt idx="6">
                  <c:v>115.152</c:v>
                </c:pt>
                <c:pt idx="7">
                  <c:v>987.07600000000002</c:v>
                </c:pt>
                <c:pt idx="8">
                  <c:v>62.5</c:v>
                </c:pt>
                <c:pt idx="9">
                  <c:v>590.29600000000005</c:v>
                </c:pt>
                <c:pt idx="10">
                  <c:v>635.22</c:v>
                </c:pt>
                <c:pt idx="11">
                  <c:v>467.15300000000002</c:v>
                </c:pt>
                <c:pt idx="12">
                  <c:v>2377.049</c:v>
                </c:pt>
                <c:pt idx="13">
                  <c:v>607.27300000000002</c:v>
                </c:pt>
                <c:pt idx="14">
                  <c:v>75.676000000000002</c:v>
                </c:pt>
                <c:pt idx="15">
                  <c:v>283.29300000000001</c:v>
                </c:pt>
                <c:pt idx="16">
                  <c:v>964.05899999999997</c:v>
                </c:pt>
                <c:pt idx="17">
                  <c:v>333.33300000000003</c:v>
                </c:pt>
                <c:pt idx="18">
                  <c:v>514.49300000000005</c:v>
                </c:pt>
                <c:pt idx="19">
                  <c:v>124.614</c:v>
                </c:pt>
                <c:pt idx="20">
                  <c:v>367.64699999999999</c:v>
                </c:pt>
                <c:pt idx="21">
                  <c:v>568.49300000000005</c:v>
                </c:pt>
                <c:pt idx="22">
                  <c:v>0</c:v>
                </c:pt>
                <c:pt idx="23">
                  <c:v>44.247999999999998</c:v>
                </c:pt>
                <c:pt idx="24">
                  <c:v>83.756</c:v>
                </c:pt>
                <c:pt idx="25">
                  <c:v>272.93599999999998</c:v>
                </c:pt>
                <c:pt idx="26">
                  <c:v>152.86600000000001</c:v>
                </c:pt>
                <c:pt idx="27">
                  <c:v>111.111</c:v>
                </c:pt>
                <c:pt idx="28">
                  <c:v>1674.4190000000001</c:v>
                </c:pt>
                <c:pt idx="29">
                  <c:v>207.547</c:v>
                </c:pt>
                <c:pt idx="30">
                  <c:v>970.76</c:v>
                </c:pt>
                <c:pt idx="31">
                  <c:v>326.24099999999999</c:v>
                </c:pt>
                <c:pt idx="32">
                  <c:v>161.29</c:v>
                </c:pt>
                <c:pt idx="33">
                  <c:v>4.0979999999999999</c:v>
                </c:pt>
                <c:pt idx="34">
                  <c:v>367.15</c:v>
                </c:pt>
                <c:pt idx="35">
                  <c:v>119.565</c:v>
                </c:pt>
                <c:pt idx="36">
                  <c:v>1058.8240000000001</c:v>
                </c:pt>
                <c:pt idx="37">
                  <c:v>297.596</c:v>
                </c:pt>
                <c:pt idx="38">
                  <c:v>555.55600000000004</c:v>
                </c:pt>
                <c:pt idx="39">
                  <c:v>460</c:v>
                </c:pt>
                <c:pt idx="40">
                  <c:v>871.79499999999996</c:v>
                </c:pt>
                <c:pt idx="41">
                  <c:v>100.15600000000001</c:v>
                </c:pt>
                <c:pt idx="42">
                  <c:v>640.30100000000004</c:v>
                </c:pt>
                <c:pt idx="43">
                  <c:v>441.69799999999998</c:v>
                </c:pt>
                <c:pt idx="44">
                  <c:v>276.76</c:v>
                </c:pt>
                <c:pt idx="45">
                  <c:v>51.558</c:v>
                </c:pt>
                <c:pt idx="46">
                  <c:v>236.69499999999999</c:v>
                </c:pt>
                <c:pt idx="47">
                  <c:v>100.437</c:v>
                </c:pt>
                <c:pt idx="48">
                  <c:v>93.980999999999995</c:v>
                </c:pt>
                <c:pt idx="49">
                  <c:v>237.143</c:v>
                </c:pt>
                <c:pt idx="50">
                  <c:v>585.89599999999996</c:v>
                </c:pt>
                <c:pt idx="51">
                  <c:v>312.05700000000002</c:v>
                </c:pt>
                <c:pt idx="52">
                  <c:v>1857.143</c:v>
                </c:pt>
                <c:pt idx="53">
                  <c:v>625</c:v>
                </c:pt>
                <c:pt idx="54">
                  <c:v>496.76799999999997</c:v>
                </c:pt>
                <c:pt idx="55">
                  <c:v>625</c:v>
                </c:pt>
                <c:pt idx="56">
                  <c:v>619.048</c:v>
                </c:pt>
                <c:pt idx="57">
                  <c:v>650.16499999999996</c:v>
                </c:pt>
                <c:pt idx="58">
                  <c:v>100</c:v>
                </c:pt>
                <c:pt idx="59">
                  <c:v>175.25800000000001</c:v>
                </c:pt>
                <c:pt idx="60">
                  <c:v>569.06100000000004</c:v>
                </c:pt>
                <c:pt idx="61">
                  <c:v>8.9480000000000004</c:v>
                </c:pt>
                <c:pt idx="62">
                  <c:v>545.53</c:v>
                </c:pt>
                <c:pt idx="63">
                  <c:v>547.82600000000002</c:v>
                </c:pt>
                <c:pt idx="64">
                  <c:v>220.779</c:v>
                </c:pt>
                <c:pt idx="65">
                  <c:v>166.197</c:v>
                </c:pt>
                <c:pt idx="66">
                  <c:v>206.24</c:v>
                </c:pt>
                <c:pt idx="67">
                  <c:v>19.138999999999999</c:v>
                </c:pt>
                <c:pt idx="68">
                  <c:v>317.64699999999999</c:v>
                </c:pt>
                <c:pt idx="69">
                  <c:v>38.462000000000003</c:v>
                </c:pt>
                <c:pt idx="70">
                  <c:v>574.32399999999996</c:v>
                </c:pt>
                <c:pt idx="71">
                  <c:v>349.036</c:v>
                </c:pt>
                <c:pt idx="72">
                  <c:v>466.197</c:v>
                </c:pt>
                <c:pt idx="73">
                  <c:v>167.74199999999999</c:v>
                </c:pt>
                <c:pt idx="74">
                  <c:v>315.08699999999999</c:v>
                </c:pt>
                <c:pt idx="75">
                  <c:v>86.956999999999994</c:v>
                </c:pt>
                <c:pt idx="76">
                  <c:v>1033.7550000000001</c:v>
                </c:pt>
                <c:pt idx="77">
                  <c:v>172.45099999999999</c:v>
                </c:pt>
              </c:numCache>
            </c:numRef>
          </c:xVal>
          <c:yVal>
            <c:numRef>
              <c:f>Benchmark_Inputs!$R$12:$R$112</c:f>
              <c:numCache>
                <c:formatCode>General</c:formatCode>
                <c:ptCount val="78"/>
                <c:pt idx="0">
                  <c:v>0.92200000000000004</c:v>
                </c:pt>
                <c:pt idx="1">
                  <c:v>0.92300000000000004</c:v>
                </c:pt>
                <c:pt idx="2">
                  <c:v>7.9000000000000001E-2</c:v>
                </c:pt>
                <c:pt idx="3">
                  <c:v>0.90400000000000003</c:v>
                </c:pt>
                <c:pt idx="4">
                  <c:v>0.86299999999999999</c:v>
                </c:pt>
                <c:pt idx="5">
                  <c:v>1.0029999999999999</c:v>
                </c:pt>
                <c:pt idx="6">
                  <c:v>0.90200000000000002</c:v>
                </c:pt>
                <c:pt idx="7">
                  <c:v>0.752</c:v>
                </c:pt>
                <c:pt idx="8">
                  <c:v>0.97599999999999998</c:v>
                </c:pt>
                <c:pt idx="9">
                  <c:v>0.66500000000000004</c:v>
                </c:pt>
                <c:pt idx="10">
                  <c:v>0.71899999999999997</c:v>
                </c:pt>
                <c:pt idx="11">
                  <c:v>0.749</c:v>
                </c:pt>
                <c:pt idx="12">
                  <c:v>0.38400000000000001</c:v>
                </c:pt>
                <c:pt idx="13">
                  <c:v>0.63300000000000001</c:v>
                </c:pt>
                <c:pt idx="14">
                  <c:v>0.76800000000000002</c:v>
                </c:pt>
                <c:pt idx="15">
                  <c:v>0.92400000000000004</c:v>
                </c:pt>
                <c:pt idx="16">
                  <c:v>0.754</c:v>
                </c:pt>
                <c:pt idx="17">
                  <c:v>0.85699999999999998</c:v>
                </c:pt>
                <c:pt idx="18">
                  <c:v>1.087</c:v>
                </c:pt>
                <c:pt idx="19">
                  <c:v>0.86</c:v>
                </c:pt>
                <c:pt idx="20">
                  <c:v>0.94399999999999995</c:v>
                </c:pt>
                <c:pt idx="21">
                  <c:v>0.69899999999999995</c:v>
                </c:pt>
                <c:pt idx="22">
                  <c:v>0.79700000000000004</c:v>
                </c:pt>
                <c:pt idx="23">
                  <c:v>1.0369999999999999</c:v>
                </c:pt>
                <c:pt idx="24">
                  <c:v>0.90200000000000002</c:v>
                </c:pt>
                <c:pt idx="25">
                  <c:v>0.83799999999999997</c:v>
                </c:pt>
                <c:pt idx="26">
                  <c:v>0.82599999999999996</c:v>
                </c:pt>
                <c:pt idx="27">
                  <c:v>0.11</c:v>
                </c:pt>
                <c:pt idx="28">
                  <c:v>0.69399999999999995</c:v>
                </c:pt>
                <c:pt idx="29">
                  <c:v>1.2330000000000001</c:v>
                </c:pt>
                <c:pt idx="30">
                  <c:v>0.69</c:v>
                </c:pt>
                <c:pt idx="31">
                  <c:v>0.81</c:v>
                </c:pt>
                <c:pt idx="32">
                  <c:v>0.36499999999999999</c:v>
                </c:pt>
                <c:pt idx="33">
                  <c:v>2.5680000000000001</c:v>
                </c:pt>
                <c:pt idx="34">
                  <c:v>0.85499999999999998</c:v>
                </c:pt>
                <c:pt idx="35">
                  <c:v>0.95799999999999996</c:v>
                </c:pt>
                <c:pt idx="36">
                  <c:v>0.54</c:v>
                </c:pt>
                <c:pt idx="37">
                  <c:v>0.80400000000000005</c:v>
                </c:pt>
                <c:pt idx="38">
                  <c:v>0.76400000000000001</c:v>
                </c:pt>
                <c:pt idx="39">
                  <c:v>0.61699999999999999</c:v>
                </c:pt>
                <c:pt idx="40">
                  <c:v>0.70699999999999996</c:v>
                </c:pt>
                <c:pt idx="41">
                  <c:v>0.97099999999999997</c:v>
                </c:pt>
                <c:pt idx="42">
                  <c:v>0.72599999999999998</c:v>
                </c:pt>
                <c:pt idx="43">
                  <c:v>0.88</c:v>
                </c:pt>
                <c:pt idx="44">
                  <c:v>0.81200000000000006</c:v>
                </c:pt>
                <c:pt idx="45">
                  <c:v>0.97299999999999998</c:v>
                </c:pt>
                <c:pt idx="46">
                  <c:v>0.90900000000000003</c:v>
                </c:pt>
                <c:pt idx="47">
                  <c:v>0.94099999999999995</c:v>
                </c:pt>
                <c:pt idx="48">
                  <c:v>1.046</c:v>
                </c:pt>
                <c:pt idx="49">
                  <c:v>0.64500000000000002</c:v>
                </c:pt>
                <c:pt idx="50">
                  <c:v>0.81899999999999995</c:v>
                </c:pt>
                <c:pt idx="51">
                  <c:v>0.97599999999999998</c:v>
                </c:pt>
                <c:pt idx="52">
                  <c:v>-1.474</c:v>
                </c:pt>
                <c:pt idx="53">
                  <c:v>1</c:v>
                </c:pt>
                <c:pt idx="54">
                  <c:v>0.95699999999999996</c:v>
                </c:pt>
                <c:pt idx="55">
                  <c:v>0.59399999999999997</c:v>
                </c:pt>
                <c:pt idx="56">
                  <c:v>0.85699999999999998</c:v>
                </c:pt>
                <c:pt idx="57">
                  <c:v>0.69499999999999995</c:v>
                </c:pt>
                <c:pt idx="58">
                  <c:v>0.76900000000000002</c:v>
                </c:pt>
                <c:pt idx="59">
                  <c:v>0.99</c:v>
                </c:pt>
                <c:pt idx="60">
                  <c:v>0.88100000000000001</c:v>
                </c:pt>
                <c:pt idx="61">
                  <c:v>0.88500000000000001</c:v>
                </c:pt>
                <c:pt idx="62">
                  <c:v>0.88400000000000001</c:v>
                </c:pt>
                <c:pt idx="63">
                  <c:v>0.83299999999999996</c:v>
                </c:pt>
                <c:pt idx="64">
                  <c:v>0.84599999999999997</c:v>
                </c:pt>
                <c:pt idx="65">
                  <c:v>0.87</c:v>
                </c:pt>
                <c:pt idx="66">
                  <c:v>0.97399999999999998</c:v>
                </c:pt>
                <c:pt idx="67">
                  <c:v>1.032</c:v>
                </c:pt>
                <c:pt idx="68">
                  <c:v>0.82499999999999996</c:v>
                </c:pt>
                <c:pt idx="69">
                  <c:v>1</c:v>
                </c:pt>
                <c:pt idx="70">
                  <c:v>0.72199999999999998</c:v>
                </c:pt>
                <c:pt idx="71">
                  <c:v>0.70499999999999996</c:v>
                </c:pt>
                <c:pt idx="72">
                  <c:v>0.92400000000000004</c:v>
                </c:pt>
                <c:pt idx="73">
                  <c:v>0.85599999999999998</c:v>
                </c:pt>
                <c:pt idx="74">
                  <c:v>0.82599999999999996</c:v>
                </c:pt>
                <c:pt idx="75">
                  <c:v>1.095</c:v>
                </c:pt>
                <c:pt idx="76">
                  <c:v>0.76200000000000001</c:v>
                </c:pt>
                <c:pt idx="77">
                  <c:v>0.92200000000000004</c:v>
                </c:pt>
              </c:numCache>
            </c:numRef>
          </c:yVal>
          <c:smooth val="0"/>
          <c:extLst>
            <c:ext xmlns:c16="http://schemas.microsoft.com/office/drawing/2014/chart" uri="{C3380CC4-5D6E-409C-BE32-E72D297353CC}">
              <c16:uniqueId val="{00000001-9F45-4D8C-B2A7-49322622A79E}"/>
            </c:ext>
          </c:extLst>
        </c:ser>
        <c:dLbls>
          <c:showLegendKey val="0"/>
          <c:showVal val="0"/>
          <c:showCatName val="0"/>
          <c:showSerName val="0"/>
          <c:showPercent val="0"/>
          <c:showBubbleSize val="0"/>
        </c:dLbls>
        <c:axId val="1520749183"/>
        <c:axId val="1520759743"/>
      </c:scatterChart>
      <c:valAx>
        <c:axId val="1520749183"/>
        <c:scaling>
          <c:logBase val="10"/>
          <c:orientation val="minMax"/>
          <c:max val="300000"/>
          <c:min val="3.0000000000000009E-3"/>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IE" sz="1600"/>
                  <a:t>Inventory Days (days)</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520759743"/>
        <c:crossesAt val="1"/>
        <c:crossBetween val="midCat"/>
        <c:majorUnit val="100"/>
      </c:valAx>
      <c:valAx>
        <c:axId val="1520759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IE" sz="1600"/>
                  <a:t>Stability Metric, </a:t>
                </a:r>
                <a:r>
                  <a:rPr lang="el-GR" sz="1600"/>
                  <a:t>ψ</a:t>
                </a:r>
                <a:endParaRPr lang="en-IE" sz="1600"/>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IE"/>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520749183"/>
        <c:crossesAt val="3.0000000000000009E-3"/>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_xlchart.v1.4</cx:f>
      </cx:numDim>
    </cx:data>
    <cx:data id="1">
      <cx:strDim type="cat">
        <cx:f>_xlchart.v1.0</cx:f>
      </cx:strDim>
      <cx:numDim type="val">
        <cx:f>_xlchart.v1.6</cx:f>
      </cx:numDim>
    </cx:data>
    <cx:data id="2">
      <cx:strDim type="cat">
        <cx:f>_xlchart.v1.0</cx:f>
      </cx:strDim>
      <cx:numDim type="val">
        <cx:f>_xlchart.v1.2</cx:f>
      </cx:numDim>
    </cx:data>
  </cx:chartData>
  <cx:chart>
    <cx:title pos="t" align="ctr" overlay="0">
      <cx:tx>
        <cx:txData>
          <cx:v>Metric Distributions</cx:v>
        </cx:txData>
      </cx:tx>
      <cx:txPr>
        <a:bodyPr spcFirstLastPara="1" vertOverflow="ellipsis" horzOverflow="overflow" wrap="square" lIns="0" tIns="0" rIns="0" bIns="0" anchor="ctr" anchorCtr="1"/>
        <a:lstStyle/>
        <a:p>
          <a:pPr algn="ctr" rtl="0">
            <a:defRPr sz="2000"/>
          </a:pPr>
          <a:r>
            <a:rPr lang="en-US" sz="2000" b="0" i="0" u="none" strike="noStrike" baseline="0">
              <a:solidFill>
                <a:sysClr val="windowText" lastClr="000000">
                  <a:lumMod val="65000"/>
                  <a:lumOff val="35000"/>
                </a:sysClr>
              </a:solidFill>
              <a:latin typeface="Aptos Narrow" panose="02110004020202020204"/>
            </a:rPr>
            <a:t>Metric Distributions</a:t>
          </a:r>
        </a:p>
      </cx:txPr>
    </cx:title>
    <cx:plotArea>
      <cx:plotAreaRegion>
        <cx:series layoutId="boxWhisker" uniqueId="{CBF7922F-97EE-4573-99A0-3FA59D3043EB}">
          <cx:tx>
            <cx:txData>
              <cx:f>_xlchart.v1.3</cx:f>
              <cx:v>Nu</cx:v>
            </cx:txData>
          </cx:tx>
          <cx:dataId val="0"/>
          <cx:layoutPr>
            <cx:visibility meanLine="0" meanMarker="1" nonoutliers="0" outliers="0"/>
            <cx:statistics quartileMethod="exclusive"/>
          </cx:layoutPr>
        </cx:series>
        <cx:series layoutId="boxWhisker" uniqueId="{B7E7E747-D20F-4DD1-969E-37E42E56799B}">
          <cx:tx>
            <cx:txData>
              <cx:f>_xlchart.v1.5</cx:f>
              <cx:v>Zeta</cx:v>
            </cx:txData>
          </cx:tx>
          <cx:dataId val="1"/>
          <cx:layoutPr>
            <cx:visibility meanLine="0" meanMarker="1" nonoutliers="0" outliers="0"/>
            <cx:statistics quartileMethod="exclusive"/>
          </cx:layoutPr>
        </cx:series>
        <cx:series layoutId="boxWhisker" uniqueId="{AF96246E-97BE-4738-9043-12BA0FE9CDE0}">
          <cx:tx>
            <cx:txData>
              <cx:f>_xlchart.v1.1</cx:f>
              <cx:v>Psi</cx:v>
            </cx:txData>
          </cx:tx>
          <cx:dataId val="2"/>
          <cx:layoutPr>
            <cx:visibility meanLine="0" meanMarker="1" nonoutliers="0" outliers="0"/>
            <cx:statistics quartileMethod="exclusive"/>
          </cx:layoutPr>
        </cx:series>
      </cx:plotAreaRegion>
      <cx:axis id="0">
        <cx:catScaling gapWidth="1"/>
        <cx:tickLabels/>
        <cx:txPr>
          <a:bodyPr spcFirstLastPara="1" vertOverflow="ellipsis" horzOverflow="overflow" wrap="square" lIns="0" tIns="0" rIns="0" bIns="0" anchor="ctr" anchorCtr="1"/>
          <a:lstStyle/>
          <a:p>
            <a:pPr algn="ctr" rtl="0">
              <a:defRPr sz="1600"/>
            </a:pPr>
            <a:endParaRPr lang="en-US" sz="1600" b="0" i="0" u="none" strike="noStrike" baseline="0">
              <a:solidFill>
                <a:sysClr val="windowText" lastClr="000000">
                  <a:lumMod val="65000"/>
                  <a:lumOff val="35000"/>
                </a:sysClr>
              </a:solidFill>
              <a:latin typeface="Aptos Narrow" panose="02110004020202020204"/>
            </a:endParaRPr>
          </a:p>
        </cx:txPr>
      </cx:axis>
      <cx:axis id="1">
        <cx:valScaling/>
        <cx:majorGridlines/>
        <cx:tickLabels/>
        <cx:txPr>
          <a:bodyPr spcFirstLastPara="1" vertOverflow="ellipsis" horzOverflow="overflow" wrap="square" lIns="0" tIns="0" rIns="0" bIns="0" anchor="ctr" anchorCtr="1"/>
          <a:lstStyle/>
          <a:p>
            <a:pPr algn="ctr" rtl="0">
              <a:defRPr sz="1600"/>
            </a:pPr>
            <a:endParaRPr lang="en-US" sz="1600" b="0" i="0" u="none" strike="noStrike" baseline="0">
              <a:solidFill>
                <a:sysClr val="windowText" lastClr="000000">
                  <a:lumMod val="65000"/>
                  <a:lumOff val="35000"/>
                </a:sysClr>
              </a:solidFill>
              <a:latin typeface="Aptos Narrow" panose="02110004020202020204"/>
            </a:endParaRPr>
          </a:p>
        </cx:txPr>
      </cx:axis>
    </cx:plotArea>
    <cx:legend pos="b" align="ctr" overlay="0">
      <cx:txPr>
        <a:bodyPr spcFirstLastPara="1" vertOverflow="ellipsis" horzOverflow="overflow" wrap="square" lIns="0" tIns="0" rIns="0" bIns="0" anchor="ctr" anchorCtr="1"/>
        <a:lstStyle/>
        <a:p>
          <a:pPr algn="ctr" rtl="0">
            <a:defRPr sz="1600"/>
          </a:pPr>
          <a:endParaRPr lang="en-US" sz="1600" b="0" i="0" u="none" strike="noStrike" baseline="0">
            <a:solidFill>
              <a:sysClr val="windowText" lastClr="000000">
                <a:lumMod val="65000"/>
                <a:lumOff val="35000"/>
              </a:sysClr>
            </a:solidFill>
            <a:latin typeface="Aptos Narrow" panose="0211000402020202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_xlchart.v1.7</cx:f>
      </cx:strDim>
      <cx:numDim type="val">
        <cx:f>_xlchart.v1.9</cx:f>
      </cx:numDim>
    </cx:data>
    <cx:data id="1">
      <cx:strDim type="cat">
        <cx:f>_xlchart.v1.7</cx:f>
      </cx:strDim>
      <cx:numDim type="val">
        <cx:f>_xlchart.v1.11</cx:f>
      </cx:numDim>
    </cx:data>
  </cx:chartData>
  <cx:chart>
    <cx:title pos="t" align="ctr" overlay="0">
      <cx:tx>
        <cx:txData>
          <cx:v>Time Distributions</cx:v>
        </cx:txData>
      </cx:tx>
      <cx:txPr>
        <a:bodyPr spcFirstLastPara="1" vertOverflow="ellipsis" horzOverflow="overflow" wrap="square" lIns="0" tIns="0" rIns="0" bIns="0" anchor="ctr" anchorCtr="1"/>
        <a:lstStyle/>
        <a:p>
          <a:pPr algn="ctr" rtl="0">
            <a:defRPr sz="2000"/>
          </a:pPr>
          <a:r>
            <a:rPr lang="en-US" sz="2000" b="0" i="0" u="none" strike="noStrike" baseline="0">
              <a:solidFill>
                <a:sysClr val="windowText" lastClr="000000">
                  <a:lumMod val="65000"/>
                  <a:lumOff val="35000"/>
                </a:sysClr>
              </a:solidFill>
              <a:latin typeface="Aptos Narrow" panose="02110004020202020204"/>
            </a:rPr>
            <a:t>Time Distributions</a:t>
          </a:r>
        </a:p>
      </cx:txPr>
    </cx:title>
    <cx:plotArea>
      <cx:plotAreaRegion>
        <cx:series layoutId="boxWhisker" uniqueId="{A88496AF-CC13-4969-A8FA-E977EE7A79EA}">
          <cx:tx>
            <cx:txData>
              <cx:f>_xlchart.v1.8</cx:f>
              <cx:v>Duration Analysed (days)</cx:v>
            </cx:txData>
          </cx:tx>
          <cx:spPr>
            <a:solidFill>
              <a:schemeClr val="accent5"/>
            </a:solidFill>
          </cx:spPr>
          <cx:dataId val="0"/>
          <cx:layoutPr>
            <cx:visibility nonoutliers="0" outliers="0"/>
            <cx:statistics quartileMethod="exclusive"/>
          </cx:layoutPr>
        </cx:series>
        <cx:series layoutId="boxWhisker" uniqueId="{4A0CE9BE-5F6A-4FCB-9C89-A5EB38EB3163}">
          <cx:tx>
            <cx:txData>
              <cx:f>_xlchart.v1.10</cx:f>
              <cx:v>Inventory Days</cx:v>
            </cx:txData>
          </cx:tx>
          <cx:spPr>
            <a:solidFill>
              <a:srgbClr val="002060"/>
            </a:solidFill>
          </cx:spPr>
          <cx:dataId val="1"/>
          <cx:layoutPr>
            <cx:visibility nonoutliers="0" outliers="0"/>
            <cx:statistics quartileMethod="exclusive"/>
          </cx:layoutPr>
        </cx:series>
      </cx:plotAreaRegion>
      <cx:axis id="0">
        <cx:catScaling gapWidth="1"/>
        <cx:tickLabels/>
        <cx:txPr>
          <a:bodyPr spcFirstLastPara="1" vertOverflow="ellipsis" horzOverflow="overflow" wrap="square" lIns="0" tIns="0" rIns="0" bIns="0" anchor="ctr" anchorCtr="1"/>
          <a:lstStyle/>
          <a:p>
            <a:pPr algn="ctr" rtl="0">
              <a:defRPr sz="1600"/>
            </a:pPr>
            <a:endParaRPr lang="en-US" sz="1600" b="0" i="0" u="none" strike="noStrike" baseline="0">
              <a:solidFill>
                <a:sysClr val="windowText" lastClr="000000">
                  <a:lumMod val="65000"/>
                  <a:lumOff val="35000"/>
                </a:sysClr>
              </a:solidFill>
              <a:latin typeface="Aptos Narrow" panose="02110004020202020204"/>
            </a:endParaRPr>
          </a:p>
        </cx:txPr>
      </cx:axis>
      <cx:axis id="1">
        <cx:valScaling/>
        <cx:title>
          <cx:tx>
            <cx:txData>
              <cx:v>Days</cx:v>
            </cx:txData>
          </cx:tx>
          <cx:txPr>
            <a:bodyPr spcFirstLastPara="1" vertOverflow="ellipsis" horzOverflow="overflow" wrap="square" lIns="0" tIns="0" rIns="0" bIns="0" anchor="ctr" anchorCtr="1"/>
            <a:lstStyle/>
            <a:p>
              <a:pPr algn="ctr" rtl="0">
                <a:defRPr sz="1400"/>
              </a:pPr>
              <a:r>
                <a:rPr lang="en-US" sz="1400" b="0" i="0" u="none" strike="noStrike" baseline="0">
                  <a:solidFill>
                    <a:sysClr val="windowText" lastClr="000000">
                      <a:lumMod val="65000"/>
                      <a:lumOff val="35000"/>
                    </a:sysClr>
                  </a:solidFill>
                  <a:latin typeface="Aptos Narrow" panose="02110004020202020204"/>
                </a:rPr>
                <a:t>Days</a:t>
              </a:r>
            </a:p>
          </cx:txPr>
        </cx:title>
        <cx:majorGridlines/>
        <cx:tickLabels/>
        <cx:txPr>
          <a:bodyPr spcFirstLastPara="1" vertOverflow="ellipsis" horzOverflow="overflow" wrap="square" lIns="0" tIns="0" rIns="0" bIns="0" anchor="ctr" anchorCtr="1"/>
          <a:lstStyle/>
          <a:p>
            <a:pPr algn="ctr" rtl="0">
              <a:defRPr sz="1600"/>
            </a:pPr>
            <a:endParaRPr lang="en-US" sz="1600" b="0" i="0" u="none" strike="noStrike" baseline="0">
              <a:solidFill>
                <a:sysClr val="windowText" lastClr="000000">
                  <a:lumMod val="65000"/>
                  <a:lumOff val="35000"/>
                </a:sysClr>
              </a:solidFill>
              <a:latin typeface="Aptos Narrow" panose="02110004020202020204"/>
            </a:endParaRPr>
          </a:p>
        </cx:txPr>
      </cx:axis>
    </cx:plotArea>
    <cx:legend pos="b" align="ctr" overlay="0">
      <cx:txPr>
        <a:bodyPr spcFirstLastPara="1" vertOverflow="ellipsis" horzOverflow="overflow" wrap="square" lIns="0" tIns="0" rIns="0" bIns="0" anchor="ctr" anchorCtr="1"/>
        <a:lstStyle/>
        <a:p>
          <a:pPr algn="ctr" rtl="0">
            <a:defRPr sz="1600"/>
          </a:pPr>
          <a:endParaRPr lang="en-US" sz="1600" b="0" i="0" u="none" strike="noStrike" baseline="0">
            <a:solidFill>
              <a:sysClr val="windowText" lastClr="000000">
                <a:lumMod val="65000"/>
                <a:lumOff val="35000"/>
              </a:sysClr>
            </a:solidFill>
            <a:latin typeface="Aptos Narrow" panose="02110004020202020204"/>
          </a:endParaRPr>
        </a:p>
      </cx:txPr>
    </cx:legend>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_xlchart.v1.12</cx:f>
      </cx:strDim>
      <cx:numDim type="val">
        <cx:f>_xlchart.v1.14</cx:f>
      </cx:numDim>
    </cx:data>
    <cx:data id="1">
      <cx:strDim type="cat">
        <cx:f>_xlchart.v1.12</cx:f>
      </cx:strDim>
      <cx:numDim type="val">
        <cx:f>_xlchart.v1.16</cx:f>
      </cx:numDim>
    </cx:data>
    <cx:data id="2">
      <cx:strDim type="cat">
        <cx:f>_xlchart.v1.12</cx:f>
      </cx:strDim>
      <cx:numDim type="val">
        <cx:f>_xlchart.v1.18</cx:f>
      </cx:numDim>
    </cx:data>
    <cx:data id="3">
      <cx:strDim type="cat">
        <cx:f>_xlchart.v1.12</cx:f>
      </cx:strDim>
      <cx:numDim type="val">
        <cx:f>_xlchart.v1.20</cx:f>
      </cx:numDim>
    </cx:data>
  </cx:chartData>
  <cx:chart>
    <cx:title pos="t" align="ctr" overlay="0">
      <cx:tx>
        <cx:txData>
          <cx:v>Rate Distributions</cx:v>
        </cx:txData>
      </cx:tx>
      <cx:txPr>
        <a:bodyPr spcFirstLastPara="1" vertOverflow="ellipsis" horzOverflow="overflow" wrap="square" lIns="0" tIns="0" rIns="0" bIns="0" anchor="ctr" anchorCtr="1"/>
        <a:lstStyle/>
        <a:p>
          <a:pPr algn="ctr" rtl="0">
            <a:defRPr sz="2000"/>
          </a:pPr>
          <a:r>
            <a:rPr lang="en-US" sz="2000" b="0" i="0" u="none" strike="noStrike" baseline="0">
              <a:solidFill>
                <a:sysClr val="windowText" lastClr="000000">
                  <a:lumMod val="65000"/>
                  <a:lumOff val="35000"/>
                </a:sysClr>
              </a:solidFill>
              <a:latin typeface="Aptos Narrow" panose="02110004020202020204"/>
            </a:rPr>
            <a:t>Rate Distributions</a:t>
          </a:r>
        </a:p>
      </cx:txPr>
    </cx:title>
    <cx:plotArea>
      <cx:plotAreaRegion>
        <cx:series layoutId="boxWhisker" uniqueId="{1625F053-9EF2-4A8E-AF38-561D55E49E64}" formatIdx="0">
          <cx:tx>
            <cx:txData>
              <cx:f>_xlchart.v1.13</cx:f>
              <cx:v>Planned Arrival Rate - alpha (PBIs/day)</cx:v>
            </cx:txData>
          </cx:tx>
          <cx:dataId val="0"/>
          <cx:layoutPr>
            <cx:visibility nonoutliers="0" outliers="0"/>
            <cx:statistics quartileMethod="exclusive"/>
          </cx:layoutPr>
        </cx:series>
        <cx:series layoutId="boxWhisker" uniqueId="{65E14DCC-2FE4-4DDD-BCB4-CA55A2824D3F}" formatIdx="1">
          <cx:tx>
            <cx:txData>
              <cx:f>_xlchart.v1.15</cx:f>
              <cx:v>Unplanned Arrival Rate - epsilon (PBIs/day)</cx:v>
            </cx:txData>
          </cx:tx>
          <cx:dataId val="1"/>
          <cx:layoutPr>
            <cx:visibility nonoutliers="0" outliers="0"/>
            <cx:statistics quartileMethod="exclusive"/>
          </cx:layoutPr>
        </cx:series>
        <cx:series layoutId="boxWhisker" uniqueId="{3DEA4784-998C-4D6F-9596-8FBD71EA3158}" formatIdx="2">
          <cx:tx>
            <cx:txData>
              <cx:f>_xlchart.v1.17</cx:f>
              <cx:v>Cancelled Rate - gamma (PBIs/day)</cx:v>
            </cx:txData>
          </cx:tx>
          <cx:dataId val="2"/>
          <cx:layoutPr>
            <cx:visibility nonoutliers="0" outliers="0"/>
            <cx:statistics quartileMethod="exclusive"/>
          </cx:layoutPr>
        </cx:series>
        <cx:series layoutId="boxWhisker" uniqueId="{A80B5A9D-98DF-4643-A5B9-8D2FED3878A6}" formatIdx="3">
          <cx:tx>
            <cx:txData>
              <cx:f>_xlchart.v1.19</cx:f>
              <cx:v>Service Rate - mu (PBIs/day)</cx:v>
            </cx:txData>
          </cx:tx>
          <cx:dataId val="3"/>
          <cx:layoutPr>
            <cx:visibility nonoutliers="0" outliers="0"/>
            <cx:statistics quartileMethod="exclusive"/>
          </cx:layoutPr>
        </cx:series>
      </cx:plotAreaRegion>
      <cx:axis id="0">
        <cx:catScaling gapWidth="1"/>
        <cx:tickLabels/>
        <cx:txPr>
          <a:bodyPr spcFirstLastPara="1" vertOverflow="ellipsis" horzOverflow="overflow" wrap="square" lIns="0" tIns="0" rIns="0" bIns="0" anchor="ctr" anchorCtr="1"/>
          <a:lstStyle/>
          <a:p>
            <a:pPr algn="ctr" rtl="0">
              <a:defRPr sz="1600"/>
            </a:pPr>
            <a:endParaRPr lang="en-US" sz="1600" b="0" i="0" u="none" strike="noStrike" baseline="0">
              <a:solidFill>
                <a:sysClr val="windowText" lastClr="000000">
                  <a:lumMod val="65000"/>
                  <a:lumOff val="35000"/>
                </a:sysClr>
              </a:solidFill>
              <a:latin typeface="Aptos Narrow" panose="02110004020202020204"/>
            </a:endParaRPr>
          </a:p>
        </cx:txPr>
      </cx:axis>
      <cx:axis id="1">
        <cx:valScaling/>
        <cx:title>
          <cx:tx>
            <cx:txData>
              <cx:v>PBIs/day</cx:v>
            </cx:txData>
          </cx:tx>
          <cx:txPr>
            <a:bodyPr spcFirstLastPara="1" vertOverflow="ellipsis" horzOverflow="overflow" wrap="square" lIns="0" tIns="0" rIns="0" bIns="0" anchor="ctr" anchorCtr="1"/>
            <a:lstStyle/>
            <a:p>
              <a:pPr algn="ctr" rtl="0">
                <a:defRPr sz="1400"/>
              </a:pPr>
              <a:r>
                <a:rPr lang="en-US" sz="1400" b="0" i="0" u="none" strike="noStrike" baseline="0">
                  <a:solidFill>
                    <a:sysClr val="windowText" lastClr="000000">
                      <a:lumMod val="65000"/>
                      <a:lumOff val="35000"/>
                    </a:sysClr>
                  </a:solidFill>
                  <a:latin typeface="Aptos Narrow" panose="02110004020202020204"/>
                </a:rPr>
                <a:t>PBIs/day</a:t>
              </a:r>
            </a:p>
          </cx:txPr>
        </cx:title>
        <cx:majorGridlines/>
        <cx:tickLabels/>
        <cx:txPr>
          <a:bodyPr spcFirstLastPara="1" vertOverflow="ellipsis" horzOverflow="overflow" wrap="square" lIns="0" tIns="0" rIns="0" bIns="0" anchor="ctr" anchorCtr="1"/>
          <a:lstStyle/>
          <a:p>
            <a:pPr algn="ctr" rtl="0">
              <a:defRPr sz="1600"/>
            </a:pPr>
            <a:endParaRPr lang="en-US" sz="1600" b="0" i="0" u="none" strike="noStrike" baseline="0">
              <a:solidFill>
                <a:sysClr val="windowText" lastClr="000000">
                  <a:lumMod val="65000"/>
                  <a:lumOff val="35000"/>
                </a:sysClr>
              </a:solidFill>
              <a:latin typeface="Aptos Narrow" panose="02110004020202020204"/>
            </a:endParaRPr>
          </a:p>
        </cx:txPr>
      </cx:axis>
    </cx:plotArea>
    <cx:legend pos="b" align="ctr" overlay="0">
      <cx:txPr>
        <a:bodyPr spcFirstLastPara="1" vertOverflow="ellipsis" horzOverflow="overflow" wrap="square" lIns="0" tIns="0" rIns="0" bIns="0" anchor="ctr" anchorCtr="1"/>
        <a:lstStyle/>
        <a:p>
          <a:pPr algn="ctr" rtl="0">
            <a:defRPr sz="1600"/>
          </a:pPr>
          <a:endParaRPr lang="en-US" sz="1600" b="0" i="0" u="none" strike="noStrike" baseline="0">
            <a:solidFill>
              <a:sysClr val="windowText" lastClr="000000">
                <a:lumMod val="65000"/>
                <a:lumOff val="35000"/>
              </a:sysClr>
            </a:solidFill>
            <a:latin typeface="Aptos Narrow" panose="02110004020202020204"/>
          </a:endParaRPr>
        </a:p>
      </cx:txPr>
    </cx:legend>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_xlchart.v1.21</cx:f>
      </cx:strDim>
      <cx:numDim type="val">
        <cx:f>_xlchart.v1.23</cx:f>
      </cx:numDim>
    </cx:data>
    <cx:data id="1">
      <cx:strDim type="cat">
        <cx:f>_xlchart.v1.21</cx:f>
      </cx:strDim>
      <cx:numDim type="val">
        <cx:f>_xlchart.v1.25</cx:f>
      </cx:numDim>
    </cx:data>
    <cx:data id="2">
      <cx:strDim type="cat">
        <cx:f>_xlchart.v1.21</cx:f>
      </cx:strDim>
      <cx:numDim type="val">
        <cx:f>_xlchart.v1.27</cx:f>
      </cx:numDim>
    </cx:data>
    <cx:data id="3">
      <cx:strDim type="cat">
        <cx:f>_xlchart.v1.21</cx:f>
      </cx:strDim>
      <cx:numDim type="val">
        <cx:f>_xlchart.v1.29</cx:f>
      </cx:numDim>
    </cx:data>
  </cx:chartData>
  <cx:chart>
    <cx:title pos="t" align="ctr" overlay="0">
      <cx:tx>
        <cx:rich>
          <a:bodyPr spcFirstLastPara="1" vertOverflow="ellipsis" horzOverflow="overflow" wrap="square" lIns="0" tIns="0" rIns="0" bIns="0" anchor="ctr" anchorCtr="1"/>
          <a:lstStyle/>
          <a:p>
            <a:pPr rtl="0"/>
            <a:r>
              <a:rPr lang="en-US" sz="1800" b="0" i="0" baseline="0">
                <a:effectLst/>
              </a:rPr>
              <a:t>R^2 Distributions</a:t>
            </a:r>
            <a:endParaRPr lang="en-IE" sz="2000">
              <a:effectLst/>
            </a:endParaRPr>
          </a:p>
        </cx:rich>
      </cx:tx>
    </cx:title>
    <cx:plotArea>
      <cx:plotAreaRegion>
        <cx:series layoutId="boxWhisker" uniqueId="{9E9A4AE2-F187-4633-948B-02CD7429A388}" formatIdx="0">
          <cx:tx>
            <cx:txData>
              <cx:f>_xlchart.v1.22</cx:f>
              <cx:v>alpha R^2</cx:v>
            </cx:txData>
          </cx:tx>
          <cx:dataId val="0"/>
          <cx:layoutPr>
            <cx:visibility nonoutliers="0" outliers="0"/>
            <cx:statistics quartileMethod="exclusive"/>
          </cx:layoutPr>
        </cx:series>
        <cx:series layoutId="boxWhisker" uniqueId="{0CFFA37C-F837-4338-8DC3-BE57EE56EC71}" formatIdx="1">
          <cx:tx>
            <cx:txData>
              <cx:f>_xlchart.v1.24</cx:f>
              <cx:v>epsilon R^2</cx:v>
            </cx:txData>
          </cx:tx>
          <cx:dataId val="1"/>
          <cx:layoutPr>
            <cx:visibility nonoutliers="0" outliers="0"/>
            <cx:statistics quartileMethod="exclusive"/>
          </cx:layoutPr>
        </cx:series>
        <cx:series layoutId="boxWhisker" uniqueId="{AD2386E8-F7D2-49DA-9A96-825DAA83B8BF}" formatIdx="2">
          <cx:tx>
            <cx:txData>
              <cx:f>_xlchart.v1.26</cx:f>
              <cx:v>gamma R^2</cx:v>
            </cx:txData>
          </cx:tx>
          <cx:dataId val="2"/>
          <cx:layoutPr>
            <cx:visibility nonoutliers="0" outliers="0"/>
            <cx:statistics quartileMethod="exclusive"/>
          </cx:layoutPr>
        </cx:series>
        <cx:series layoutId="boxWhisker" uniqueId="{AD326875-123E-4498-BF9D-B751245A2C4E}" formatIdx="3">
          <cx:tx>
            <cx:txData>
              <cx:f>_xlchart.v1.28</cx:f>
              <cx:v>mu R^2</cx:v>
            </cx:txData>
          </cx:tx>
          <cx:dataId val="3"/>
          <cx:layoutPr>
            <cx:visibility nonoutliers="0" outliers="0"/>
            <cx:statistics quartileMethod="exclusive"/>
          </cx:layoutPr>
        </cx:series>
      </cx:plotAreaRegion>
      <cx:axis id="0">
        <cx:catScaling gapWidth="1"/>
        <cx:tickLabels/>
        <cx:txPr>
          <a:bodyPr spcFirstLastPara="1" vertOverflow="ellipsis" horzOverflow="overflow" wrap="square" lIns="0" tIns="0" rIns="0" bIns="0" anchor="ctr" anchorCtr="1"/>
          <a:lstStyle/>
          <a:p>
            <a:pPr algn="ctr" rtl="0">
              <a:defRPr sz="1600"/>
            </a:pPr>
            <a:endParaRPr lang="en-US" sz="1600" b="0" i="0" u="none" strike="noStrike" baseline="0">
              <a:solidFill>
                <a:sysClr val="windowText" lastClr="000000">
                  <a:lumMod val="65000"/>
                  <a:lumOff val="35000"/>
                </a:sysClr>
              </a:solidFill>
              <a:latin typeface="Aptos Narrow" panose="02110004020202020204"/>
            </a:endParaRPr>
          </a:p>
        </cx:txPr>
      </cx:axis>
      <cx:axis id="1">
        <cx:valScaling max="1"/>
        <cx:majorGridlines/>
        <cx:tickLabels/>
        <cx:txPr>
          <a:bodyPr spcFirstLastPara="1" vertOverflow="ellipsis" horzOverflow="overflow" wrap="square" lIns="0" tIns="0" rIns="0" bIns="0" anchor="ctr" anchorCtr="1"/>
          <a:lstStyle/>
          <a:p>
            <a:pPr algn="ctr" rtl="0">
              <a:defRPr sz="1600"/>
            </a:pPr>
            <a:endParaRPr lang="en-US" sz="1600" b="0" i="0" u="none" strike="noStrike" baseline="0">
              <a:solidFill>
                <a:sysClr val="windowText" lastClr="000000">
                  <a:lumMod val="65000"/>
                  <a:lumOff val="35000"/>
                </a:sysClr>
              </a:solidFill>
              <a:latin typeface="Aptos Narrow" panose="02110004020202020204"/>
            </a:endParaRPr>
          </a:p>
        </cx:txPr>
      </cx:axis>
    </cx:plotArea>
    <cx:legend pos="b" align="ctr" overlay="0">
      <cx:txPr>
        <a:bodyPr spcFirstLastPara="1" vertOverflow="ellipsis" horzOverflow="overflow" wrap="square" lIns="0" tIns="0" rIns="0" bIns="0" anchor="ctr" anchorCtr="1"/>
        <a:lstStyle/>
        <a:p>
          <a:pPr algn="ctr" rtl="0">
            <a:defRPr sz="1600"/>
          </a:pPr>
          <a:endParaRPr lang="en-US" sz="1600" b="0" i="0" u="none" strike="noStrike" baseline="0">
            <a:solidFill>
              <a:sysClr val="windowText" lastClr="000000">
                <a:lumMod val="65000"/>
                <a:lumOff val="35000"/>
              </a:sysClr>
            </a:solidFill>
            <a:latin typeface="Aptos Narrow" panose="0211000402020202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4.xml"/><Relationship Id="rId5" Type="http://schemas.microsoft.com/office/2014/relationships/chartEx" Target="../charts/chartEx3.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9</xdr:col>
      <xdr:colOff>123824</xdr:colOff>
      <xdr:row>0</xdr:row>
      <xdr:rowOff>88900</xdr:rowOff>
    </xdr:from>
    <xdr:to>
      <xdr:col>21</xdr:col>
      <xdr:colOff>381000</xdr:colOff>
      <xdr:row>42</xdr:row>
      <xdr:rowOff>162128</xdr:rowOff>
    </xdr:to>
    <xdr:graphicFrame macro="">
      <xdr:nvGraphicFramePr>
        <xdr:cNvPr id="2" name="Chart 1">
          <a:extLst>
            <a:ext uri="{FF2B5EF4-FFF2-40B4-BE49-F238E27FC236}">
              <a16:creationId xmlns:a16="http://schemas.microsoft.com/office/drawing/2014/main" id="{763AFD09-A3C9-445A-29CD-89E9C48B74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absoluteAnchor>
    <xdr:pos x="110689" y="3145873"/>
    <xdr:ext cx="7107340" cy="4916879"/>
    <xdr:graphicFrame macro="">
      <xdr:nvGraphicFramePr>
        <xdr:cNvPr id="5" name="Chart 4">
          <a:extLst>
            <a:ext uri="{FF2B5EF4-FFF2-40B4-BE49-F238E27FC236}">
              <a16:creationId xmlns:a16="http://schemas.microsoft.com/office/drawing/2014/main" id="{DFB87ADB-F5F8-47BF-B6F8-35044673B0B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twoCellAnchor>
    <xdr:from>
      <xdr:col>0</xdr:col>
      <xdr:colOff>118973</xdr:colOff>
      <xdr:row>44</xdr:row>
      <xdr:rowOff>58516</xdr:rowOff>
    </xdr:from>
    <xdr:to>
      <xdr:col>9</xdr:col>
      <xdr:colOff>6343</xdr:colOff>
      <xdr:row>65</xdr:row>
      <xdr:rowOff>64342</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90F90D31-2E98-4868-AE10-373C820DA24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22148" y="8040466"/>
              <a:ext cx="7107320" cy="3809476"/>
            </a:xfrm>
            <a:prstGeom prst="rect">
              <a:avLst/>
            </a:prstGeom>
            <a:solidFill>
              <a:prstClr val="white"/>
            </a:solidFill>
            <a:ln w="1">
              <a:solidFill>
                <a:prstClr val="green"/>
              </a:solidFill>
            </a:ln>
          </xdr:spPr>
          <xdr:txBody>
            <a:bodyPr vertOverflow="clip" horzOverflow="clip"/>
            <a:lstStyle/>
            <a:p>
              <a:r>
                <a:rPr lang="en-I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112889</xdr:colOff>
      <xdr:row>65</xdr:row>
      <xdr:rowOff>141111</xdr:rowOff>
    </xdr:from>
    <xdr:to>
      <xdr:col>9</xdr:col>
      <xdr:colOff>14111</xdr:colOff>
      <xdr:row>86</xdr:row>
      <xdr:rowOff>146936</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E01DA95F-DCAE-4064-8E4B-A9177E4544C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12889" y="11926711"/>
              <a:ext cx="7117997" cy="3799950"/>
            </a:xfrm>
            <a:prstGeom prst="rect">
              <a:avLst/>
            </a:prstGeom>
            <a:solidFill>
              <a:prstClr val="white"/>
            </a:solidFill>
            <a:ln w="1">
              <a:solidFill>
                <a:prstClr val="green"/>
              </a:solidFill>
            </a:ln>
          </xdr:spPr>
          <xdr:txBody>
            <a:bodyPr vertOverflow="clip" horzOverflow="clip"/>
            <a:lstStyle/>
            <a:p>
              <a:r>
                <a:rPr lang="en-I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230480</xdr:colOff>
      <xdr:row>44</xdr:row>
      <xdr:rowOff>70555</xdr:rowOff>
    </xdr:from>
    <xdr:to>
      <xdr:col>21</xdr:col>
      <xdr:colOff>352778</xdr:colOff>
      <xdr:row>86</xdr:row>
      <xdr:rowOff>94074</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69529797-4D43-41D1-8D3D-613B27DDDFB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7450430" y="8049330"/>
              <a:ext cx="7434323" cy="7627644"/>
            </a:xfrm>
            <a:prstGeom prst="rect">
              <a:avLst/>
            </a:prstGeom>
            <a:solidFill>
              <a:prstClr val="white"/>
            </a:solidFill>
            <a:ln w="1">
              <a:solidFill>
                <a:prstClr val="green"/>
              </a:solidFill>
            </a:ln>
          </xdr:spPr>
          <xdr:txBody>
            <a:bodyPr vertOverflow="clip" horzOverflow="clip"/>
            <a:lstStyle/>
            <a:p>
              <a:r>
                <a:rPr lang="en-I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235749</xdr:colOff>
      <xdr:row>87</xdr:row>
      <xdr:rowOff>10095</xdr:rowOff>
    </xdr:from>
    <xdr:to>
      <xdr:col>21</xdr:col>
      <xdr:colOff>354872</xdr:colOff>
      <xdr:row>118</xdr:row>
      <xdr:rowOff>121596</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D8A8285B-691B-4602-BDB5-FDEB194AF66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7458874" y="15770795"/>
              <a:ext cx="7427973" cy="5728076"/>
            </a:xfrm>
            <a:prstGeom prst="rect">
              <a:avLst/>
            </a:prstGeom>
            <a:solidFill>
              <a:prstClr val="white"/>
            </a:solidFill>
            <a:ln w="1">
              <a:solidFill>
                <a:prstClr val="green"/>
              </a:solidFill>
            </a:ln>
          </xdr:spPr>
          <xdr:txBody>
            <a:bodyPr vertOverflow="clip" horzOverflow="clip"/>
            <a:lstStyle/>
            <a:p>
              <a:r>
                <a:rPr lang="en-IE" sz="1100"/>
                <a:t>This chart isn't available in your version of Excel.
Editing this shape or saving this workbook into a different file format will permanently break the chart.</a:t>
              </a:r>
            </a:p>
          </xdr:txBody>
        </xdr:sp>
      </mc:Fallback>
    </mc:AlternateContent>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D5E8531-189F-4487-879A-D5A72CBCAC7C}" name="Table3" displayName="Table3" ref="A11:AB3650" totalsRowShown="0">
  <autoFilter ref="A11:AB3650" xr:uid="{2D5E8531-189F-4487-879A-D5A72CBCAC7C}">
    <filterColumn colId="1">
      <filters>
        <filter val="All"/>
      </filters>
    </filterColumn>
  </autoFilter>
  <sortState xmlns:xlrd2="http://schemas.microsoft.com/office/spreadsheetml/2017/richdata2" ref="A1565:AB1608">
    <sortCondition ref="AA11:AA1612"/>
  </sortState>
  <tableColumns count="28">
    <tableColumn id="1" xr3:uid="{385C1E84-0424-44C0-91F1-04C6D90E41CF}" name="System"/>
    <tableColumn id="2" xr3:uid="{0CB96E7B-C114-4646-AD1E-6355B50D12A5}" name="Group"/>
    <tableColumn id="3" xr3:uid="{3693A43A-CE8A-4457-BE44-3A344CD7AE86}" name="Duration Analysed (days)"/>
    <tableColumn id="4" xr3:uid="{49E679E3-B580-455F-8222-9A501EA7634E}" name="Start Date &amp; Time (date)" dataDxfId="2"/>
    <tableColumn id="5" xr3:uid="{585B5BEC-B4DB-44D1-8E9E-968D7742E006}" name="End Date &amp; Time (date)" dataDxfId="1"/>
    <tableColumn id="6" xr3:uid="{73C60F8A-698C-440F-9713-41F2D2FC231A}" name="Total PBIs (PBIs)"/>
    <tableColumn id="7" xr3:uid="{E1F41B38-06A1-4671-96BD-2DF95B173E77}" name="Filtered PBIs (PBIs)"/>
    <tableColumn id="8" xr3:uid="{567CEF69-DB12-4333-91F6-B95E3837B766}" name="Planned Arrivals (PBIs)"/>
    <tableColumn id="9" xr3:uid="{6FE1B9C8-BCC7-4DC7-A1FA-96FAB1019997}" name="Unplanned Arrivals (PBIs)"/>
    <tableColumn id="10" xr3:uid="{7B131712-6535-48D7-BD86-7C31B874EAB7}" name="Cancelled Arrivals (PBIs)"/>
    <tableColumn id="11" xr3:uid="{76EEBD85-7BE2-4976-9C83-BB1B9201BC34}" name="Net Arrivals (PBIs)"/>
    <tableColumn id="12" xr3:uid="{4744759D-C4ED-4C42-A35E-B4ED65D87E20}" name="Services (PBIs)"/>
    <tableColumn id="13" xr3:uid="{B4FBF6F4-F9B6-41BB-9438-F4F74B0C394F}" name="Measured System Size (PBIs)"/>
    <tableColumn id="14" xr3:uid="{D7DC67D9-68E7-43FD-91D4-4C07EF164198}" name="Planned Arrival Rate - alpha (PBIs/day)"/>
    <tableColumn id="15" xr3:uid="{8C82AEC5-0270-4E3F-B74F-04140B205198}" name="Unplanned Arrival Rate - epsilon (PBIs/day)"/>
    <tableColumn id="16" xr3:uid="{7EA66160-01E6-4EC5-B183-64B1AE93237B}" name="Cancelled Rate - gamma (PBIs/day)"/>
    <tableColumn id="17" xr3:uid="{25EF586B-CFCD-4AD8-BE51-2175E95BB823}" name="Service Rate - mu (PBIs/day)"/>
    <tableColumn id="18" xr3:uid="{9C4A5C62-1088-47F8-B3D1-7A7D0188032F}" name="Psi"/>
    <tableColumn id="19" xr3:uid="{5D1E5842-8AD6-41DC-BFFE-034F0F1E629F}" name="Nu"/>
    <tableColumn id="20" xr3:uid="{725FDE17-E798-4206-A219-5331681FA087}" name="Zeta"/>
    <tableColumn id="21" xr3:uid="{C78C2287-9984-4DA0-BE87-C4162569D90B}" name="Inventory Days"/>
    <tableColumn id="22" xr3:uid="{86F2A9E1-E1BF-4F56-9567-6615A67AE656}" name="Strategy"/>
    <tableColumn id="23" xr3:uid="{76DB7EE4-7CE5-4567-8343-637ED791383E}" name="alpha R^2"/>
    <tableColumn id="24" xr3:uid="{51F882FE-0682-49E4-94D9-A32242F9EC1B}" name="epsilon R^2"/>
    <tableColumn id="25" xr3:uid="{1E64C8A8-5691-457B-9EF2-5FADCC5D4183}" name="gamma R^2"/>
    <tableColumn id="26" xr3:uid="{4CED5B07-30B8-41E2-A139-21E2B9E9B8D2}" name="mu R^2"/>
    <tableColumn id="27" xr3:uid="{5167DAEB-D5B1-46A4-B295-8D0A927D30C9}" name="Date/Time of Analysis" dataDxfId="0"/>
    <tableColumn id="28" xr3:uid="{BFA66D7B-4567-4498-8128-112040C67F28}" name="Notes"/>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71D56-6CE1-4109-894A-E8D1CE14A4C6}">
  <dimension ref="A1:A19"/>
  <sheetViews>
    <sheetView workbookViewId="0">
      <selection activeCell="A7" sqref="A7"/>
    </sheetView>
  </sheetViews>
  <sheetFormatPr defaultRowHeight="14.5" x14ac:dyDescent="0.35"/>
  <cols>
    <col min="1" max="1" width="100.26953125" customWidth="1"/>
  </cols>
  <sheetData>
    <row r="1" spans="1:1" ht="21" x14ac:dyDescent="0.5">
      <c r="A1" s="17" t="s">
        <v>872</v>
      </c>
    </row>
    <row r="2" spans="1:1" x14ac:dyDescent="0.35">
      <c r="A2" s="1" t="s">
        <v>871</v>
      </c>
    </row>
    <row r="3" spans="1:1" x14ac:dyDescent="0.35">
      <c r="A3" s="1" t="s">
        <v>870</v>
      </c>
    </row>
    <row r="4" spans="1:1" ht="72.5" x14ac:dyDescent="0.35">
      <c r="A4" s="18" t="s">
        <v>869</v>
      </c>
    </row>
    <row r="6" spans="1:1" x14ac:dyDescent="0.35">
      <c r="A6" s="1" t="s">
        <v>880</v>
      </c>
    </row>
    <row r="7" spans="1:1" ht="409.5" customHeight="1" x14ac:dyDescent="0.35">
      <c r="A7" s="18" t="s">
        <v>882</v>
      </c>
    </row>
    <row r="9" spans="1:1" x14ac:dyDescent="0.35">
      <c r="A9" s="1" t="s">
        <v>881</v>
      </c>
    </row>
    <row r="10" spans="1:1" ht="43.5" x14ac:dyDescent="0.35">
      <c r="A10" s="16" t="s">
        <v>883</v>
      </c>
    </row>
    <row r="12" spans="1:1" x14ac:dyDescent="0.35">
      <c r="A12" s="1" t="s">
        <v>884</v>
      </c>
    </row>
    <row r="13" spans="1:1" ht="58" x14ac:dyDescent="0.35">
      <c r="A13" s="16" t="s">
        <v>885</v>
      </c>
    </row>
    <row r="15" spans="1:1" x14ac:dyDescent="0.35">
      <c r="A15" s="1" t="s">
        <v>887</v>
      </c>
    </row>
    <row r="16" spans="1:1" x14ac:dyDescent="0.35">
      <c r="A16" t="s">
        <v>886</v>
      </c>
    </row>
    <row r="18" spans="1:1" x14ac:dyDescent="0.35">
      <c r="A18" s="1" t="s">
        <v>888</v>
      </c>
    </row>
    <row r="19" spans="1:1" ht="174" x14ac:dyDescent="0.35">
      <c r="A19" s="16" t="s">
        <v>889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79CCA-656A-4BCB-A86B-754B7AD6F9C9}">
  <sheetPr>
    <tabColor rgb="FFFFFF00"/>
  </sheetPr>
  <dimension ref="A1:AGA475"/>
  <sheetViews>
    <sheetView tabSelected="1" zoomScale="95" workbookViewId="0">
      <selection activeCell="H4" sqref="H4"/>
    </sheetView>
  </sheetViews>
  <sheetFormatPr defaultRowHeight="14.5" x14ac:dyDescent="0.35"/>
  <cols>
    <col min="1" max="1" width="24.36328125" customWidth="1"/>
    <col min="2" max="2" width="18.1796875" customWidth="1"/>
    <col min="3" max="3" width="14.08984375" customWidth="1"/>
    <col min="5" max="5" width="9.54296875" bestFit="1" customWidth="1"/>
    <col min="9" max="9" width="3.08984375" style="3" customWidth="1"/>
    <col min="10" max="859" width="8.7265625" style="3"/>
  </cols>
  <sheetData>
    <row r="1" spans="1:9" ht="15" thickBot="1" x14ac:dyDescent="0.4">
      <c r="A1" s="8" t="s">
        <v>0</v>
      </c>
      <c r="B1" s="8" t="s">
        <v>18</v>
      </c>
      <c r="C1" s="8" t="s">
        <v>20</v>
      </c>
      <c r="D1" s="8" t="s">
        <v>8</v>
      </c>
      <c r="E1" s="1"/>
      <c r="F1" s="1"/>
      <c r="G1" s="1"/>
      <c r="H1" s="1"/>
      <c r="I1"/>
    </row>
    <row r="2" spans="1:9" x14ac:dyDescent="0.35">
      <c r="A2" s="7" t="s">
        <v>1</v>
      </c>
      <c r="B2" s="4">
        <v>6.4390000000000001</v>
      </c>
      <c r="C2" s="4">
        <v>6</v>
      </c>
      <c r="D2" s="7" t="s">
        <v>6</v>
      </c>
      <c r="G2" s="13" t="s">
        <v>309</v>
      </c>
      <c r="I2"/>
    </row>
    <row r="3" spans="1:9" x14ac:dyDescent="0.35">
      <c r="A3" s="7" t="s">
        <v>2</v>
      </c>
      <c r="B3" s="4">
        <v>1.216</v>
      </c>
      <c r="C3" s="4">
        <v>0.5</v>
      </c>
      <c r="D3" s="7" t="s">
        <v>6</v>
      </c>
      <c r="G3" s="14" t="s">
        <v>0</v>
      </c>
      <c r="I3"/>
    </row>
    <row r="4" spans="1:9" ht="15" thickBot="1" x14ac:dyDescent="0.4">
      <c r="A4" s="7" t="s">
        <v>3</v>
      </c>
      <c r="B4" s="4">
        <v>1.2889999999999999</v>
      </c>
      <c r="C4" s="4">
        <v>0.5</v>
      </c>
      <c r="D4" s="7" t="s">
        <v>6</v>
      </c>
      <c r="G4" s="15" t="s">
        <v>310</v>
      </c>
      <c r="I4"/>
    </row>
    <row r="5" spans="1:9" x14ac:dyDescent="0.35">
      <c r="A5" s="7" t="s">
        <v>4</v>
      </c>
      <c r="B5" s="4">
        <v>5.8840000000000003</v>
      </c>
      <c r="C5" s="5">
        <v>6.8</v>
      </c>
      <c r="D5" s="7" t="s">
        <v>6</v>
      </c>
      <c r="I5"/>
    </row>
    <row r="6" spans="1:9" x14ac:dyDescent="0.35">
      <c r="A6" s="7" t="s">
        <v>19</v>
      </c>
      <c r="B6" s="5">
        <v>1007</v>
      </c>
      <c r="C6" s="5">
        <v>500</v>
      </c>
      <c r="D6" s="7" t="s">
        <v>7</v>
      </c>
      <c r="F6" s="20"/>
      <c r="G6" s="20"/>
      <c r="H6" s="20"/>
      <c r="I6"/>
    </row>
    <row r="7" spans="1:9" x14ac:dyDescent="0.35">
      <c r="I7"/>
    </row>
    <row r="8" spans="1:9" x14ac:dyDescent="0.35">
      <c r="A8" s="8" t="s">
        <v>9</v>
      </c>
      <c r="B8" s="8" t="s">
        <v>11</v>
      </c>
      <c r="C8" s="8" t="s">
        <v>20</v>
      </c>
      <c r="D8" s="8" t="s">
        <v>8</v>
      </c>
      <c r="E8" s="8" t="s">
        <v>14</v>
      </c>
      <c r="F8" s="8" t="s">
        <v>15</v>
      </c>
      <c r="G8" s="8" t="s">
        <v>16</v>
      </c>
      <c r="H8" s="8" t="s">
        <v>17</v>
      </c>
      <c r="I8"/>
    </row>
    <row r="9" spans="1:9" x14ac:dyDescent="0.35">
      <c r="A9" s="7" t="s">
        <v>10</v>
      </c>
      <c r="B9" s="11">
        <f>IF(B2+B3&lt;&gt;B4,B5/(B2+B3-B4),"All work cancelled")</f>
        <v>0.9242852654728243</v>
      </c>
      <c r="C9" s="11">
        <f>IF(C2+C3&lt;&gt;C4,C5/(C2+C3-C4),"All work cancelled")</f>
        <v>1.1333333333333333</v>
      </c>
      <c r="D9" s="7"/>
      <c r="E9" s="12">
        <f>AVERAGE(Table3[Psi])</f>
        <v>0.82261765897124306</v>
      </c>
      <c r="F9" s="7">
        <v>18.545000000000002</v>
      </c>
      <c r="G9" s="7">
        <v>-33.25</v>
      </c>
      <c r="H9" s="7">
        <v>0.82399999999999995</v>
      </c>
      <c r="I9"/>
    </row>
    <row r="10" spans="1:9" x14ac:dyDescent="0.35">
      <c r="A10" s="7" t="s">
        <v>12</v>
      </c>
      <c r="B10" s="11">
        <f>IF(B2+B3&lt;&gt;0,B2/(B2+B3),"No work")</f>
        <v>0.84114957544088831</v>
      </c>
      <c r="C10" s="11">
        <f>IF(C2+C3&lt;&gt;0,C2/(C2+C3),"No work")</f>
        <v>0.92307692307692313</v>
      </c>
      <c r="D10" s="7"/>
      <c r="E10" s="12">
        <f>AVERAGE(Table3[Nu])</f>
        <v>0.58330822195220666</v>
      </c>
      <c r="F10" s="7">
        <v>1</v>
      </c>
      <c r="G10" s="7">
        <v>0</v>
      </c>
      <c r="H10" s="7">
        <v>0.58199999999999996</v>
      </c>
      <c r="I10"/>
    </row>
    <row r="11" spans="1:9" x14ac:dyDescent="0.35">
      <c r="A11" s="7" t="s">
        <v>13</v>
      </c>
      <c r="B11" s="11">
        <f>IF(B2+B3&lt;&gt;0,(B2+B3-B4)/(B2+B3),"No work")</f>
        <v>0.8316133246244285</v>
      </c>
      <c r="C11" s="11">
        <f>IF(C2+C3&lt;&gt;0,(C2+C3-C4)/(C2+C3),"No work")</f>
        <v>0.92307692307692313</v>
      </c>
      <c r="D11" s="7"/>
      <c r="E11" s="12">
        <f>AVERAGE(Table3[Zeta])</f>
        <v>0.83487363304981699</v>
      </c>
      <c r="F11" s="7">
        <v>1</v>
      </c>
      <c r="G11" s="7">
        <v>-27.902000000000001</v>
      </c>
      <c r="H11" s="7">
        <v>0.94499999999999995</v>
      </c>
      <c r="I11"/>
    </row>
    <row r="12" spans="1:9" x14ac:dyDescent="0.35">
      <c r="A12" s="7" t="s">
        <v>29</v>
      </c>
      <c r="B12" s="11">
        <f>IF(B5&lt;&gt;0,B6/B5,"No workers - work will never get done")</f>
        <v>171.14208021753907</v>
      </c>
      <c r="C12" s="11">
        <f>IF(C5&lt;&gt;0,C6/C5,"No workers - work will never get done")</f>
        <v>73.529411764705884</v>
      </c>
      <c r="D12" s="7" t="s">
        <v>30</v>
      </c>
      <c r="E12" s="7"/>
      <c r="F12" s="7"/>
      <c r="G12" s="7"/>
      <c r="H12" s="7"/>
      <c r="I12"/>
    </row>
    <row r="13" spans="1:9" x14ac:dyDescent="0.35">
      <c r="I13"/>
    </row>
    <row r="14" spans="1:9" x14ac:dyDescent="0.35">
      <c r="A14" s="8"/>
      <c r="B14" s="8" t="s">
        <v>18</v>
      </c>
      <c r="C14" s="8" t="s">
        <v>20</v>
      </c>
      <c r="D14" s="8" t="s">
        <v>8</v>
      </c>
      <c r="I14"/>
    </row>
    <row r="15" spans="1:9" x14ac:dyDescent="0.35">
      <c r="A15" s="6" t="s">
        <v>21</v>
      </c>
      <c r="B15" s="11" t="str">
        <f>IF(B9&gt;0,IF(B9&gt;1,B6/(B5-(B2+B3-B4)),"Never, Unsustainable system"),ROUND(B6/(B5-(B2+B3-B4)),2)&amp;". Caution - High cancellation rate")</f>
        <v>Never, Unsustainable system</v>
      </c>
      <c r="C15" s="11">
        <f>IF(C9&gt;0,IF(C9&gt;1,C6/(C5-(C2+C3-C4)),"Never, Unsustainable system"),ROUND(C6/(C5-(C2+C3-C4)),2)&amp;". Caution - High cancellation rate")</f>
        <v>625.00000000000011</v>
      </c>
      <c r="D15" s="7" t="s">
        <v>28</v>
      </c>
      <c r="I15"/>
    </row>
    <row r="16" spans="1:9" x14ac:dyDescent="0.35">
      <c r="I16"/>
    </row>
    <row r="17" s="3" customFormat="1" x14ac:dyDescent="0.35"/>
    <row r="18" s="3" customFormat="1" x14ac:dyDescent="0.35"/>
    <row r="19" s="3" customFormat="1" x14ac:dyDescent="0.35"/>
    <row r="20" s="3" customFormat="1" x14ac:dyDescent="0.35"/>
    <row r="21" s="3" customFormat="1" x14ac:dyDescent="0.35"/>
    <row r="22" s="3" customFormat="1" x14ac:dyDescent="0.35"/>
    <row r="23" s="3" customFormat="1" x14ac:dyDescent="0.35"/>
    <row r="24" s="3" customFormat="1" x14ac:dyDescent="0.35"/>
    <row r="25" s="3" customFormat="1" x14ac:dyDescent="0.35"/>
    <row r="26" s="3" customFormat="1" x14ac:dyDescent="0.35"/>
    <row r="27" s="3" customFormat="1" x14ac:dyDescent="0.35"/>
    <row r="28" s="3" customFormat="1" x14ac:dyDescent="0.35"/>
    <row r="29" s="3" customFormat="1" x14ac:dyDescent="0.35"/>
    <row r="30" s="3" customFormat="1" x14ac:dyDescent="0.35"/>
    <row r="31" s="3" customFormat="1" x14ac:dyDescent="0.35"/>
    <row r="32" s="3" customFormat="1" x14ac:dyDescent="0.35"/>
    <row r="33" s="3" customFormat="1" x14ac:dyDescent="0.35"/>
    <row r="34" s="3" customFormat="1" x14ac:dyDescent="0.35"/>
    <row r="35" s="3" customFormat="1" x14ac:dyDescent="0.35"/>
    <row r="36" s="3" customFormat="1" x14ac:dyDescent="0.35"/>
    <row r="37" s="3" customFormat="1" x14ac:dyDescent="0.35"/>
    <row r="38" s="3" customFormat="1" x14ac:dyDescent="0.35"/>
    <row r="39" s="3" customFormat="1" x14ac:dyDescent="0.35"/>
    <row r="40" s="3" customFormat="1" x14ac:dyDescent="0.35"/>
    <row r="41" s="3" customFormat="1" x14ac:dyDescent="0.35"/>
    <row r="42" s="3" customFormat="1" x14ac:dyDescent="0.35"/>
    <row r="43" s="3" customFormat="1" x14ac:dyDescent="0.35"/>
    <row r="44" s="3" customFormat="1" x14ac:dyDescent="0.35"/>
    <row r="45" s="3" customFormat="1" x14ac:dyDescent="0.35"/>
    <row r="46" s="3" customFormat="1" x14ac:dyDescent="0.35"/>
    <row r="47" s="3" customFormat="1" x14ac:dyDescent="0.35"/>
    <row r="48" s="3" customFormat="1" x14ac:dyDescent="0.35"/>
    <row r="49" s="3" customFormat="1" x14ac:dyDescent="0.35"/>
    <row r="50" s="3" customFormat="1" x14ac:dyDescent="0.35"/>
    <row r="51" s="3" customFormat="1" x14ac:dyDescent="0.35"/>
    <row r="52" s="3" customFormat="1" x14ac:dyDescent="0.35"/>
    <row r="53" s="3" customFormat="1" x14ac:dyDescent="0.35"/>
    <row r="54" s="3" customFormat="1" x14ac:dyDescent="0.35"/>
    <row r="55" s="3" customFormat="1" x14ac:dyDescent="0.35"/>
    <row r="56" s="3" customFormat="1" x14ac:dyDescent="0.35"/>
    <row r="57" s="3" customFormat="1" x14ac:dyDescent="0.35"/>
    <row r="58" s="3" customFormat="1" x14ac:dyDescent="0.35"/>
    <row r="59" s="3" customFormat="1" x14ac:dyDescent="0.35"/>
    <row r="60" s="3" customFormat="1" x14ac:dyDescent="0.35"/>
    <row r="61" s="3" customFormat="1" x14ac:dyDescent="0.35"/>
    <row r="62" s="3" customFormat="1" x14ac:dyDescent="0.35"/>
    <row r="63" s="3" customFormat="1" x14ac:dyDescent="0.35"/>
    <row r="64" s="3" customFormat="1" x14ac:dyDescent="0.35"/>
    <row r="65" s="3" customFormat="1" x14ac:dyDescent="0.35"/>
    <row r="66" s="3" customFormat="1" x14ac:dyDescent="0.35"/>
    <row r="67" s="3" customFormat="1" x14ac:dyDescent="0.35"/>
    <row r="68" s="3" customFormat="1" x14ac:dyDescent="0.35"/>
    <row r="69" s="3" customFormat="1" x14ac:dyDescent="0.35"/>
    <row r="70" s="3" customFormat="1" x14ac:dyDescent="0.35"/>
    <row r="71" s="3" customFormat="1" x14ac:dyDescent="0.35"/>
    <row r="72" s="3" customFormat="1" x14ac:dyDescent="0.35"/>
    <row r="73" s="3" customFormat="1" x14ac:dyDescent="0.35"/>
    <row r="74" s="3" customFormat="1" x14ac:dyDescent="0.35"/>
    <row r="75" s="3" customFormat="1" x14ac:dyDescent="0.35"/>
    <row r="76" s="3" customFormat="1" x14ac:dyDescent="0.35"/>
    <row r="77" s="3" customFormat="1" x14ac:dyDescent="0.35"/>
    <row r="78" s="3" customFormat="1" x14ac:dyDescent="0.35"/>
    <row r="79" s="3" customFormat="1" x14ac:dyDescent="0.35"/>
    <row r="80" s="3" customFormat="1" x14ac:dyDescent="0.35"/>
    <row r="81" s="3" customFormat="1" x14ac:dyDescent="0.35"/>
    <row r="82" s="3" customFormat="1" x14ac:dyDescent="0.35"/>
    <row r="83" s="3" customFormat="1" x14ac:dyDescent="0.35"/>
    <row r="84" s="3" customFormat="1" x14ac:dyDescent="0.35"/>
    <row r="85" s="3" customFormat="1" x14ac:dyDescent="0.35"/>
    <row r="86" s="3" customFormat="1" x14ac:dyDescent="0.35"/>
    <row r="87" s="3" customFormat="1" x14ac:dyDescent="0.35"/>
    <row r="88" s="3" customFormat="1" x14ac:dyDescent="0.35"/>
    <row r="89" s="3" customFormat="1" x14ac:dyDescent="0.35"/>
    <row r="90" s="3" customFormat="1" x14ac:dyDescent="0.35"/>
    <row r="91" s="3" customFormat="1" x14ac:dyDescent="0.35"/>
    <row r="92" s="3" customFormat="1" x14ac:dyDescent="0.35"/>
    <row r="93" s="3" customFormat="1" x14ac:dyDescent="0.35"/>
    <row r="94" s="3" customFormat="1" x14ac:dyDescent="0.35"/>
    <row r="95" s="3" customFormat="1" x14ac:dyDescent="0.35"/>
    <row r="96" s="3" customFormat="1" x14ac:dyDescent="0.35"/>
    <row r="97" s="3" customFormat="1" x14ac:dyDescent="0.35"/>
    <row r="98" s="3" customFormat="1" x14ac:dyDescent="0.35"/>
    <row r="99" s="3" customFormat="1" x14ac:dyDescent="0.35"/>
    <row r="100" s="3" customFormat="1" x14ac:dyDescent="0.35"/>
    <row r="101" s="3" customFormat="1" x14ac:dyDescent="0.35"/>
    <row r="102" s="3" customFormat="1" x14ac:dyDescent="0.35"/>
    <row r="103" s="3" customFormat="1" x14ac:dyDescent="0.35"/>
    <row r="104" s="3" customFormat="1" x14ac:dyDescent="0.35"/>
    <row r="105" s="3" customFormat="1" x14ac:dyDescent="0.35"/>
    <row r="106" s="3" customFormat="1" x14ac:dyDescent="0.35"/>
    <row r="107" s="3" customFormat="1" x14ac:dyDescent="0.35"/>
    <row r="108" s="3" customFormat="1" x14ac:dyDescent="0.35"/>
    <row r="109" s="3" customFormat="1" x14ac:dyDescent="0.35"/>
    <row r="110" s="3" customFormat="1" x14ac:dyDescent="0.35"/>
    <row r="111" s="3" customFormat="1" x14ac:dyDescent="0.35"/>
    <row r="112" s="3" customFormat="1" x14ac:dyDescent="0.35"/>
    <row r="113" s="3" customFormat="1" x14ac:dyDescent="0.35"/>
    <row r="114" s="3" customFormat="1" x14ac:dyDescent="0.35"/>
    <row r="115" s="3" customFormat="1" x14ac:dyDescent="0.35"/>
    <row r="116" s="3" customFormat="1" x14ac:dyDescent="0.35"/>
    <row r="117" s="3" customFormat="1" x14ac:dyDescent="0.35"/>
    <row r="118" s="3" customFormat="1" x14ac:dyDescent="0.35"/>
    <row r="119" s="3" customFormat="1" x14ac:dyDescent="0.35"/>
    <row r="120" s="3" customFormat="1" x14ac:dyDescent="0.35"/>
    <row r="121" s="3" customFormat="1" x14ac:dyDescent="0.35"/>
    <row r="122" s="3" customFormat="1" x14ac:dyDescent="0.35"/>
    <row r="123" s="3" customFormat="1" x14ac:dyDescent="0.35"/>
    <row r="124" s="3" customFormat="1" x14ac:dyDescent="0.35"/>
    <row r="125" s="3" customFormat="1" x14ac:dyDescent="0.35"/>
    <row r="126" s="3" customFormat="1" x14ac:dyDescent="0.35"/>
    <row r="127" s="3" customFormat="1" x14ac:dyDescent="0.35"/>
    <row r="128" s="3" customFormat="1" x14ac:dyDescent="0.35"/>
    <row r="129" s="3" customFormat="1" x14ac:dyDescent="0.35"/>
    <row r="130" s="3" customFormat="1" x14ac:dyDescent="0.35"/>
    <row r="131" s="3" customFormat="1" x14ac:dyDescent="0.35"/>
    <row r="132" s="3" customFormat="1" x14ac:dyDescent="0.35"/>
    <row r="133" s="3" customFormat="1" x14ac:dyDescent="0.35"/>
    <row r="134" s="3" customFormat="1" x14ac:dyDescent="0.35"/>
    <row r="135" s="3" customFormat="1" x14ac:dyDescent="0.35"/>
    <row r="136" s="3" customFormat="1" x14ac:dyDescent="0.35"/>
    <row r="137" s="3" customFormat="1" x14ac:dyDescent="0.35"/>
    <row r="138" s="3" customFormat="1" x14ac:dyDescent="0.35"/>
    <row r="139" s="3" customFormat="1" x14ac:dyDescent="0.35"/>
    <row r="140" s="3" customFormat="1" x14ac:dyDescent="0.35"/>
    <row r="141" s="3" customFormat="1" x14ac:dyDescent="0.35"/>
    <row r="142" s="3" customFormat="1" x14ac:dyDescent="0.35"/>
    <row r="143" s="3" customFormat="1" x14ac:dyDescent="0.35"/>
    <row r="144" s="3" customFormat="1" x14ac:dyDescent="0.35"/>
    <row r="145" s="3" customFormat="1" x14ac:dyDescent="0.35"/>
    <row r="146" s="3" customFormat="1" x14ac:dyDescent="0.35"/>
    <row r="147" s="3" customFormat="1" x14ac:dyDescent="0.35"/>
    <row r="148" s="3" customFormat="1" x14ac:dyDescent="0.35"/>
    <row r="149" s="3" customFormat="1" x14ac:dyDescent="0.35"/>
    <row r="150" s="3" customFormat="1" x14ac:dyDescent="0.35"/>
    <row r="151" s="3" customFormat="1" x14ac:dyDescent="0.35"/>
    <row r="152" s="3" customFormat="1" x14ac:dyDescent="0.35"/>
    <row r="153" s="3" customFormat="1" x14ac:dyDescent="0.35"/>
    <row r="154" s="3" customFormat="1" x14ac:dyDescent="0.35"/>
    <row r="155" s="3" customFormat="1" x14ac:dyDescent="0.35"/>
    <row r="156" s="3" customFormat="1" x14ac:dyDescent="0.35"/>
    <row r="157" s="3" customFormat="1" x14ac:dyDescent="0.35"/>
    <row r="158" s="3" customFormat="1" x14ac:dyDescent="0.35"/>
    <row r="159" s="3" customFormat="1" x14ac:dyDescent="0.35"/>
    <row r="160" s="3" customFormat="1" x14ac:dyDescent="0.35"/>
    <row r="161" s="3" customFormat="1" x14ac:dyDescent="0.35"/>
    <row r="162" s="3" customFormat="1" x14ac:dyDescent="0.35"/>
    <row r="163" s="3" customFormat="1" x14ac:dyDescent="0.35"/>
    <row r="164" s="3" customFormat="1" x14ac:dyDescent="0.35"/>
    <row r="165" s="3" customFormat="1" x14ac:dyDescent="0.35"/>
    <row r="166" s="3" customFormat="1" x14ac:dyDescent="0.35"/>
    <row r="167" s="3" customFormat="1" x14ac:dyDescent="0.35"/>
    <row r="168" s="3" customFormat="1" x14ac:dyDescent="0.35"/>
    <row r="169" s="3" customFormat="1" x14ac:dyDescent="0.35"/>
    <row r="170" s="3" customFormat="1" x14ac:dyDescent="0.35"/>
    <row r="171" s="3" customFormat="1" x14ac:dyDescent="0.35"/>
    <row r="172" s="3" customFormat="1" x14ac:dyDescent="0.35"/>
    <row r="173" s="3" customFormat="1" x14ac:dyDescent="0.35"/>
    <row r="174" s="3" customFormat="1" x14ac:dyDescent="0.35"/>
    <row r="175" s="3" customFormat="1" x14ac:dyDescent="0.35"/>
    <row r="176" s="3" customFormat="1" x14ac:dyDescent="0.35"/>
    <row r="177" s="3" customFormat="1" x14ac:dyDescent="0.35"/>
    <row r="178" s="3" customFormat="1" x14ac:dyDescent="0.35"/>
    <row r="179" s="3" customFormat="1" x14ac:dyDescent="0.35"/>
    <row r="180" s="3" customFormat="1" x14ac:dyDescent="0.35"/>
    <row r="181" s="3" customFormat="1" x14ac:dyDescent="0.35"/>
    <row r="182" s="3" customFormat="1" x14ac:dyDescent="0.35"/>
    <row r="183" s="3" customFormat="1" x14ac:dyDescent="0.35"/>
    <row r="184" s="3" customFormat="1" x14ac:dyDescent="0.35"/>
    <row r="185" s="3" customFormat="1" x14ac:dyDescent="0.35"/>
    <row r="186" s="3" customFormat="1" x14ac:dyDescent="0.35"/>
    <row r="187" s="3" customFormat="1" x14ac:dyDescent="0.35"/>
    <row r="188" s="3" customFormat="1" x14ac:dyDescent="0.35"/>
    <row r="189" s="3" customFormat="1" x14ac:dyDescent="0.35"/>
    <row r="190" s="3" customFormat="1" x14ac:dyDescent="0.35"/>
    <row r="191" s="3" customFormat="1" x14ac:dyDescent="0.35"/>
    <row r="192" s="3" customFormat="1" x14ac:dyDescent="0.35"/>
    <row r="193" s="3" customFormat="1" x14ac:dyDescent="0.35"/>
    <row r="194" s="3" customFormat="1" x14ac:dyDescent="0.35"/>
    <row r="195" s="3" customFormat="1" x14ac:dyDescent="0.35"/>
    <row r="196" s="3" customFormat="1" x14ac:dyDescent="0.35"/>
    <row r="197" s="3" customFormat="1" x14ac:dyDescent="0.35"/>
    <row r="198" s="3" customFormat="1" x14ac:dyDescent="0.35"/>
    <row r="199" s="3" customFormat="1" x14ac:dyDescent="0.35"/>
    <row r="200" s="3" customFormat="1" x14ac:dyDescent="0.35"/>
    <row r="201" s="3" customFormat="1" x14ac:dyDescent="0.35"/>
    <row r="202" s="3" customFormat="1" x14ac:dyDescent="0.35"/>
    <row r="203" s="3" customFormat="1" x14ac:dyDescent="0.35"/>
    <row r="204" s="3" customFormat="1" x14ac:dyDescent="0.35"/>
    <row r="205" s="3" customFormat="1" x14ac:dyDescent="0.35"/>
    <row r="206" s="3" customFormat="1" x14ac:dyDescent="0.35"/>
    <row r="207" s="3" customFormat="1" x14ac:dyDescent="0.35"/>
    <row r="208" s="3" customFormat="1" x14ac:dyDescent="0.35"/>
    <row r="209" s="3" customFormat="1" x14ac:dyDescent="0.35"/>
    <row r="210" s="3" customFormat="1" x14ac:dyDescent="0.35"/>
    <row r="211" s="3" customFormat="1" x14ac:dyDescent="0.35"/>
    <row r="212" s="3" customFormat="1" x14ac:dyDescent="0.35"/>
    <row r="213" s="3" customFormat="1" x14ac:dyDescent="0.35"/>
    <row r="214" s="3" customFormat="1" x14ac:dyDescent="0.35"/>
    <row r="215" s="3" customFormat="1" x14ac:dyDescent="0.35"/>
    <row r="216" s="3" customFormat="1" x14ac:dyDescent="0.35"/>
    <row r="217" s="3" customFormat="1" x14ac:dyDescent="0.35"/>
    <row r="218" s="3" customFormat="1" x14ac:dyDescent="0.35"/>
    <row r="219" s="3" customFormat="1" x14ac:dyDescent="0.35"/>
    <row r="220" s="3" customFormat="1" x14ac:dyDescent="0.35"/>
    <row r="221" s="3" customFormat="1" x14ac:dyDescent="0.35"/>
    <row r="222" s="3" customFormat="1" x14ac:dyDescent="0.35"/>
    <row r="223" s="3" customFormat="1" x14ac:dyDescent="0.35"/>
    <row r="224" s="3" customFormat="1" x14ac:dyDescent="0.35"/>
    <row r="225" s="3" customFormat="1" x14ac:dyDescent="0.35"/>
    <row r="226" s="3" customFormat="1" x14ac:dyDescent="0.35"/>
    <row r="227" s="3" customFormat="1" x14ac:dyDescent="0.35"/>
    <row r="228" s="3" customFormat="1" x14ac:dyDescent="0.35"/>
    <row r="229" s="3" customFormat="1" x14ac:dyDescent="0.35"/>
    <row r="230" s="3" customFormat="1" x14ac:dyDescent="0.35"/>
    <row r="231" s="3" customFormat="1" x14ac:dyDescent="0.35"/>
    <row r="232" s="3" customFormat="1" x14ac:dyDescent="0.35"/>
    <row r="233" s="3" customFormat="1" x14ac:dyDescent="0.35"/>
    <row r="234" s="3" customFormat="1" x14ac:dyDescent="0.35"/>
    <row r="235" s="3" customFormat="1" x14ac:dyDescent="0.35"/>
    <row r="236" s="3" customFormat="1" x14ac:dyDescent="0.35"/>
    <row r="237" s="3" customFormat="1" x14ac:dyDescent="0.35"/>
    <row r="238" s="3" customFormat="1" x14ac:dyDescent="0.35"/>
    <row r="239" s="3" customFormat="1" x14ac:dyDescent="0.35"/>
    <row r="240" s="3" customFormat="1" x14ac:dyDescent="0.35"/>
    <row r="241" s="3" customFormat="1" x14ac:dyDescent="0.35"/>
    <row r="242" s="3" customFormat="1" x14ac:dyDescent="0.35"/>
    <row r="243" s="3" customFormat="1" x14ac:dyDescent="0.35"/>
    <row r="244" s="3" customFormat="1" x14ac:dyDescent="0.35"/>
    <row r="245" s="3" customFormat="1" x14ac:dyDescent="0.35"/>
    <row r="246" s="3" customFormat="1" x14ac:dyDescent="0.35"/>
    <row r="247" s="3" customFormat="1" x14ac:dyDescent="0.35"/>
    <row r="248" s="3" customFormat="1" x14ac:dyDescent="0.35"/>
    <row r="249" s="3" customFormat="1" x14ac:dyDescent="0.35"/>
    <row r="250" s="3" customFormat="1" x14ac:dyDescent="0.35"/>
    <row r="251" s="3" customFormat="1" x14ac:dyDescent="0.35"/>
    <row r="252" s="3" customFormat="1" x14ac:dyDescent="0.35"/>
    <row r="253" s="3" customFormat="1" x14ac:dyDescent="0.35"/>
    <row r="254" s="3" customFormat="1" x14ac:dyDescent="0.35"/>
    <row r="255" s="3" customFormat="1" x14ac:dyDescent="0.35"/>
    <row r="256" s="3" customFormat="1" x14ac:dyDescent="0.35"/>
    <row r="257" s="3" customFormat="1" x14ac:dyDescent="0.35"/>
    <row r="258" s="3" customFormat="1" x14ac:dyDescent="0.35"/>
    <row r="259" s="3" customFormat="1" x14ac:dyDescent="0.35"/>
    <row r="260" s="3" customFormat="1" x14ac:dyDescent="0.35"/>
    <row r="261" s="3" customFormat="1" x14ac:dyDescent="0.35"/>
    <row r="262" s="3" customFormat="1" x14ac:dyDescent="0.35"/>
    <row r="263" s="3" customFormat="1" x14ac:dyDescent="0.35"/>
    <row r="264" s="3" customFormat="1" x14ac:dyDescent="0.35"/>
    <row r="265" s="3" customFormat="1" x14ac:dyDescent="0.35"/>
    <row r="266" s="3" customFormat="1" x14ac:dyDescent="0.35"/>
    <row r="267" s="3" customFormat="1" x14ac:dyDescent="0.35"/>
    <row r="268" s="3" customFormat="1" x14ac:dyDescent="0.35"/>
    <row r="269" s="3" customFormat="1" x14ac:dyDescent="0.35"/>
    <row r="270" s="3" customFormat="1" x14ac:dyDescent="0.35"/>
    <row r="271" s="3" customFormat="1" x14ac:dyDescent="0.35"/>
    <row r="272" s="3" customFormat="1" x14ac:dyDescent="0.35"/>
    <row r="273" s="3" customFormat="1" x14ac:dyDescent="0.35"/>
    <row r="274" s="3" customFormat="1" x14ac:dyDescent="0.35"/>
    <row r="275" s="3" customFormat="1" x14ac:dyDescent="0.35"/>
    <row r="276" s="3" customFormat="1" x14ac:dyDescent="0.35"/>
    <row r="277" s="3" customFormat="1" x14ac:dyDescent="0.35"/>
    <row r="278" s="3" customFormat="1" x14ac:dyDescent="0.35"/>
    <row r="279" s="3" customFormat="1" x14ac:dyDescent="0.35"/>
    <row r="280" s="3" customFormat="1" x14ac:dyDescent="0.35"/>
    <row r="281" s="3" customFormat="1" x14ac:dyDescent="0.35"/>
    <row r="282" s="3" customFormat="1" x14ac:dyDescent="0.35"/>
    <row r="283" s="3" customFormat="1" x14ac:dyDescent="0.35"/>
    <row r="284" s="3" customFormat="1" x14ac:dyDescent="0.35"/>
    <row r="285" s="3" customFormat="1" x14ac:dyDescent="0.35"/>
    <row r="286" s="3" customFormat="1" x14ac:dyDescent="0.35"/>
    <row r="287" s="3" customFormat="1" x14ac:dyDescent="0.35"/>
    <row r="288" s="3" customFormat="1" x14ac:dyDescent="0.35"/>
    <row r="289" s="3" customFormat="1" x14ac:dyDescent="0.35"/>
    <row r="290" s="3" customFormat="1" x14ac:dyDescent="0.35"/>
    <row r="291" s="3" customFormat="1" x14ac:dyDescent="0.35"/>
    <row r="292" s="3" customFormat="1" x14ac:dyDescent="0.35"/>
    <row r="293" s="3" customFormat="1" x14ac:dyDescent="0.35"/>
    <row r="294" s="3" customFormat="1" x14ac:dyDescent="0.35"/>
    <row r="295" s="3" customFormat="1" x14ac:dyDescent="0.35"/>
    <row r="296" s="3" customFormat="1" x14ac:dyDescent="0.35"/>
    <row r="297" s="3" customFormat="1" x14ac:dyDescent="0.35"/>
    <row r="298" s="3" customFormat="1" x14ac:dyDescent="0.35"/>
    <row r="299" s="3" customFormat="1" x14ac:dyDescent="0.35"/>
    <row r="300" s="3" customFormat="1" x14ac:dyDescent="0.35"/>
    <row r="301" s="3" customFormat="1" x14ac:dyDescent="0.35"/>
    <row r="302" s="3" customFormat="1" x14ac:dyDescent="0.35"/>
    <row r="303" s="3" customFormat="1" x14ac:dyDescent="0.35"/>
    <row r="304" s="3" customFormat="1" x14ac:dyDescent="0.35"/>
    <row r="305" s="3" customFormat="1" x14ac:dyDescent="0.35"/>
    <row r="306" s="3" customFormat="1" x14ac:dyDescent="0.35"/>
    <row r="307" s="3" customFormat="1" x14ac:dyDescent="0.35"/>
    <row r="308" s="3" customFormat="1" x14ac:dyDescent="0.35"/>
    <row r="309" s="3" customFormat="1" x14ac:dyDescent="0.35"/>
    <row r="310" s="3" customFormat="1" x14ac:dyDescent="0.35"/>
    <row r="311" s="3" customFormat="1" x14ac:dyDescent="0.35"/>
    <row r="312" s="3" customFormat="1" x14ac:dyDescent="0.35"/>
    <row r="313" s="3" customFormat="1" x14ac:dyDescent="0.35"/>
    <row r="314" s="3" customFormat="1" x14ac:dyDescent="0.35"/>
    <row r="315" s="3" customFormat="1" x14ac:dyDescent="0.35"/>
    <row r="316" s="3" customFormat="1" x14ac:dyDescent="0.35"/>
    <row r="317" s="3" customFormat="1" x14ac:dyDescent="0.35"/>
    <row r="318" s="3" customFormat="1" x14ac:dyDescent="0.35"/>
    <row r="319" s="3" customFormat="1" x14ac:dyDescent="0.35"/>
    <row r="320" s="3" customFormat="1" x14ac:dyDescent="0.35"/>
    <row r="321" s="3" customFormat="1" x14ac:dyDescent="0.35"/>
    <row r="322" s="3" customFormat="1" x14ac:dyDescent="0.35"/>
    <row r="323" s="3" customFormat="1" x14ac:dyDescent="0.35"/>
    <row r="324" s="3" customFormat="1" x14ac:dyDescent="0.35"/>
    <row r="325" s="3" customFormat="1" x14ac:dyDescent="0.35"/>
    <row r="326" s="3" customFormat="1" x14ac:dyDescent="0.35"/>
    <row r="327" s="3" customFormat="1" x14ac:dyDescent="0.35"/>
    <row r="328" s="3" customFormat="1" x14ac:dyDescent="0.35"/>
    <row r="329" s="3" customFormat="1" x14ac:dyDescent="0.35"/>
    <row r="330" s="3" customFormat="1" x14ac:dyDescent="0.35"/>
    <row r="331" s="3" customFormat="1" x14ac:dyDescent="0.35"/>
    <row r="332" s="3" customFormat="1" x14ac:dyDescent="0.35"/>
    <row r="333" s="3" customFormat="1" x14ac:dyDescent="0.35"/>
    <row r="334" s="3" customFormat="1" x14ac:dyDescent="0.35"/>
    <row r="335" s="3" customFormat="1" x14ac:dyDescent="0.35"/>
    <row r="336" s="3" customFormat="1" x14ac:dyDescent="0.35"/>
    <row r="337" s="3" customFormat="1" x14ac:dyDescent="0.35"/>
    <row r="338" s="3" customFormat="1" x14ac:dyDescent="0.35"/>
    <row r="339" s="3" customFormat="1" x14ac:dyDescent="0.35"/>
    <row r="340" s="3" customFormat="1" x14ac:dyDescent="0.35"/>
    <row r="341" s="3" customFormat="1" x14ac:dyDescent="0.35"/>
    <row r="342" s="3" customFormat="1" x14ac:dyDescent="0.35"/>
    <row r="343" s="3" customFormat="1" x14ac:dyDescent="0.35"/>
    <row r="344" s="3" customFormat="1" x14ac:dyDescent="0.35"/>
    <row r="345" s="3" customFormat="1" x14ac:dyDescent="0.35"/>
    <row r="346" s="3" customFormat="1" x14ac:dyDescent="0.35"/>
    <row r="347" s="3" customFormat="1" x14ac:dyDescent="0.35"/>
    <row r="348" s="3" customFormat="1" x14ac:dyDescent="0.35"/>
    <row r="349" s="3" customFormat="1" x14ac:dyDescent="0.35"/>
    <row r="350" s="3" customFormat="1" x14ac:dyDescent="0.35"/>
    <row r="351" s="3" customFormat="1" x14ac:dyDescent="0.35"/>
    <row r="352" s="3" customFormat="1" x14ac:dyDescent="0.35"/>
    <row r="353" s="3" customFormat="1" x14ac:dyDescent="0.35"/>
    <row r="354" s="3" customFormat="1" x14ac:dyDescent="0.35"/>
    <row r="355" s="3" customFormat="1" x14ac:dyDescent="0.35"/>
    <row r="356" s="3" customFormat="1" x14ac:dyDescent="0.35"/>
    <row r="357" s="3" customFormat="1" x14ac:dyDescent="0.35"/>
    <row r="358" s="3" customFormat="1" x14ac:dyDescent="0.35"/>
    <row r="359" s="3" customFormat="1" x14ac:dyDescent="0.35"/>
    <row r="360" s="3" customFormat="1" x14ac:dyDescent="0.35"/>
    <row r="361" s="3" customFormat="1" x14ac:dyDescent="0.35"/>
    <row r="362" s="3" customFormat="1" x14ac:dyDescent="0.35"/>
    <row r="363" s="3" customFormat="1" x14ac:dyDescent="0.35"/>
    <row r="364" s="3" customFormat="1" x14ac:dyDescent="0.35"/>
    <row r="365" s="3" customFormat="1" x14ac:dyDescent="0.35"/>
    <row r="366" s="3" customFormat="1" x14ac:dyDescent="0.35"/>
    <row r="367" s="3" customFormat="1" x14ac:dyDescent="0.35"/>
    <row r="368" s="3" customFormat="1" x14ac:dyDescent="0.35"/>
    <row r="369" s="3" customFormat="1" x14ac:dyDescent="0.35"/>
    <row r="370" s="3" customFormat="1" x14ac:dyDescent="0.35"/>
    <row r="371" s="3" customFormat="1" x14ac:dyDescent="0.35"/>
    <row r="372" s="3" customFormat="1" x14ac:dyDescent="0.35"/>
    <row r="373" s="3" customFormat="1" x14ac:dyDescent="0.35"/>
    <row r="374" s="3" customFormat="1" x14ac:dyDescent="0.35"/>
    <row r="375" s="3" customFormat="1" x14ac:dyDescent="0.35"/>
    <row r="376" s="3" customFormat="1" x14ac:dyDescent="0.35"/>
    <row r="377" s="3" customFormat="1" x14ac:dyDescent="0.35"/>
    <row r="378" s="3" customFormat="1" x14ac:dyDescent="0.35"/>
    <row r="379" s="3" customFormat="1" x14ac:dyDescent="0.35"/>
    <row r="380" s="3" customFormat="1" x14ac:dyDescent="0.35"/>
    <row r="381" s="3" customFormat="1" x14ac:dyDescent="0.35"/>
    <row r="382" s="3" customFormat="1" x14ac:dyDescent="0.35"/>
    <row r="383" s="3" customFormat="1" x14ac:dyDescent="0.35"/>
    <row r="384" s="3" customFormat="1" x14ac:dyDescent="0.35"/>
    <row r="385" s="3" customFormat="1" x14ac:dyDescent="0.35"/>
    <row r="386" s="3" customFormat="1" x14ac:dyDescent="0.35"/>
    <row r="387" s="3" customFormat="1" x14ac:dyDescent="0.35"/>
    <row r="388" s="3" customFormat="1" x14ac:dyDescent="0.35"/>
    <row r="389" s="3" customFormat="1" x14ac:dyDescent="0.35"/>
    <row r="390" s="3" customFormat="1" x14ac:dyDescent="0.35"/>
    <row r="391" s="3" customFormat="1" x14ac:dyDescent="0.35"/>
    <row r="392" s="3" customFormat="1" x14ac:dyDescent="0.35"/>
    <row r="393" s="3" customFormat="1" x14ac:dyDescent="0.35"/>
    <row r="394" s="3" customFormat="1" x14ac:dyDescent="0.35"/>
    <row r="395" s="3" customFormat="1" x14ac:dyDescent="0.35"/>
    <row r="396" s="3" customFormat="1" x14ac:dyDescent="0.35"/>
    <row r="397" s="3" customFormat="1" x14ac:dyDescent="0.35"/>
    <row r="398" s="3" customFormat="1" x14ac:dyDescent="0.35"/>
    <row r="399" s="3" customFormat="1" x14ac:dyDescent="0.35"/>
    <row r="400" s="3" customFormat="1" x14ac:dyDescent="0.35"/>
    <row r="401" s="3" customFormat="1" x14ac:dyDescent="0.35"/>
    <row r="402" s="3" customFormat="1" x14ac:dyDescent="0.35"/>
    <row r="403" s="3" customFormat="1" x14ac:dyDescent="0.35"/>
    <row r="404" s="3" customFormat="1" x14ac:dyDescent="0.35"/>
    <row r="405" s="3" customFormat="1" x14ac:dyDescent="0.35"/>
    <row r="406" s="3" customFormat="1" x14ac:dyDescent="0.35"/>
    <row r="407" s="3" customFormat="1" x14ac:dyDescent="0.35"/>
    <row r="408" s="3" customFormat="1" x14ac:dyDescent="0.35"/>
    <row r="409" s="3" customFormat="1" x14ac:dyDescent="0.35"/>
    <row r="410" s="3" customFormat="1" x14ac:dyDescent="0.35"/>
    <row r="411" s="3" customFormat="1" x14ac:dyDescent="0.35"/>
    <row r="412" s="3" customFormat="1" x14ac:dyDescent="0.35"/>
    <row r="413" s="3" customFormat="1" x14ac:dyDescent="0.35"/>
    <row r="414" s="3" customFormat="1" x14ac:dyDescent="0.35"/>
    <row r="415" s="3" customFormat="1" x14ac:dyDescent="0.35"/>
    <row r="416" s="3" customFormat="1" x14ac:dyDescent="0.35"/>
    <row r="417" s="3" customFormat="1" x14ac:dyDescent="0.35"/>
    <row r="418" s="3" customFormat="1" x14ac:dyDescent="0.35"/>
    <row r="419" s="3" customFormat="1" x14ac:dyDescent="0.35"/>
    <row r="420" s="3" customFormat="1" x14ac:dyDescent="0.35"/>
    <row r="421" s="3" customFormat="1" x14ac:dyDescent="0.35"/>
    <row r="422" s="3" customFormat="1" x14ac:dyDescent="0.35"/>
    <row r="423" s="3" customFormat="1" x14ac:dyDescent="0.35"/>
    <row r="424" s="3" customFormat="1" x14ac:dyDescent="0.35"/>
    <row r="425" s="3" customFormat="1" x14ac:dyDescent="0.35"/>
    <row r="426" s="3" customFormat="1" x14ac:dyDescent="0.35"/>
    <row r="427" s="3" customFormat="1" x14ac:dyDescent="0.35"/>
    <row r="428" s="3" customFormat="1" x14ac:dyDescent="0.35"/>
    <row r="429" s="3" customFormat="1" x14ac:dyDescent="0.35"/>
    <row r="430" s="3" customFormat="1" x14ac:dyDescent="0.35"/>
    <row r="431" s="3" customFormat="1" x14ac:dyDescent="0.35"/>
    <row r="432" s="3" customFormat="1" x14ac:dyDescent="0.35"/>
    <row r="433" s="3" customFormat="1" x14ac:dyDescent="0.35"/>
    <row r="434" s="3" customFormat="1" x14ac:dyDescent="0.35"/>
    <row r="435" s="3" customFormat="1" x14ac:dyDescent="0.35"/>
    <row r="436" s="3" customFormat="1" x14ac:dyDescent="0.35"/>
    <row r="437" s="3" customFormat="1" x14ac:dyDescent="0.35"/>
    <row r="438" s="3" customFormat="1" x14ac:dyDescent="0.35"/>
    <row r="439" s="3" customFormat="1" x14ac:dyDescent="0.35"/>
    <row r="440" s="3" customFormat="1" x14ac:dyDescent="0.35"/>
    <row r="441" s="3" customFormat="1" x14ac:dyDescent="0.35"/>
    <row r="442" s="3" customFormat="1" x14ac:dyDescent="0.35"/>
    <row r="443" s="3" customFormat="1" x14ac:dyDescent="0.35"/>
    <row r="444" s="3" customFormat="1" x14ac:dyDescent="0.35"/>
    <row r="445" s="3" customFormat="1" x14ac:dyDescent="0.35"/>
    <row r="446" s="3" customFormat="1" x14ac:dyDescent="0.35"/>
    <row r="447" s="3" customFormat="1" x14ac:dyDescent="0.35"/>
    <row r="448" s="3" customFormat="1" x14ac:dyDescent="0.35"/>
    <row r="449" s="3" customFormat="1" x14ac:dyDescent="0.35"/>
    <row r="450" s="3" customFormat="1" x14ac:dyDescent="0.35"/>
    <row r="451" s="3" customFormat="1" x14ac:dyDescent="0.35"/>
    <row r="452" s="3" customFormat="1" x14ac:dyDescent="0.35"/>
    <row r="453" s="3" customFormat="1" x14ac:dyDescent="0.35"/>
    <row r="454" s="3" customFormat="1" x14ac:dyDescent="0.35"/>
    <row r="455" s="3" customFormat="1" x14ac:dyDescent="0.35"/>
    <row r="456" s="3" customFormat="1" x14ac:dyDescent="0.35"/>
    <row r="457" s="3" customFormat="1" x14ac:dyDescent="0.35"/>
    <row r="458" s="3" customFormat="1" x14ac:dyDescent="0.35"/>
    <row r="459" s="3" customFormat="1" x14ac:dyDescent="0.35"/>
    <row r="460" s="3" customFormat="1" x14ac:dyDescent="0.35"/>
    <row r="461" s="3" customFormat="1" x14ac:dyDescent="0.35"/>
    <row r="462" s="3" customFormat="1" x14ac:dyDescent="0.35"/>
    <row r="463" s="3" customFormat="1" x14ac:dyDescent="0.35"/>
    <row r="464" s="3" customFormat="1" x14ac:dyDescent="0.35"/>
    <row r="465" s="3" customFormat="1" x14ac:dyDescent="0.35"/>
    <row r="466" s="3" customFormat="1" x14ac:dyDescent="0.35"/>
    <row r="467" s="3" customFormat="1" x14ac:dyDescent="0.35"/>
    <row r="468" s="3" customFormat="1" x14ac:dyDescent="0.35"/>
    <row r="469" s="3" customFormat="1" x14ac:dyDescent="0.35"/>
    <row r="470" s="3" customFormat="1" x14ac:dyDescent="0.35"/>
    <row r="471" s="3" customFormat="1" x14ac:dyDescent="0.35"/>
    <row r="472" s="3" customFormat="1" x14ac:dyDescent="0.35"/>
    <row r="473" s="3" customFormat="1" x14ac:dyDescent="0.35"/>
    <row r="474" s="3" customFormat="1" x14ac:dyDescent="0.35"/>
    <row r="475" s="3" customFormat="1" x14ac:dyDescent="0.3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F9B8C-C814-4956-B7E2-C5F5641EFAF0}">
  <sheetPr>
    <tabColor rgb="FF0070C0"/>
  </sheetPr>
  <dimension ref="A1:AC3650"/>
  <sheetViews>
    <sheetView workbookViewId="0">
      <pane xSplit="1" ySplit="11" topLeftCell="P3632" activePane="bottomRight" state="frozen"/>
      <selection pane="topRight" activeCell="B1" sqref="B1"/>
      <selection pane="bottomLeft" activeCell="A9" sqref="A9"/>
      <selection pane="bottomRight" activeCell="R2" sqref="R2:T2"/>
    </sheetView>
  </sheetViews>
  <sheetFormatPr defaultRowHeight="14.5" x14ac:dyDescent="0.35"/>
  <cols>
    <col min="3" max="3" width="22.81640625" customWidth="1"/>
    <col min="4" max="4" width="22.08984375" customWidth="1"/>
    <col min="5" max="5" width="21.1796875" customWidth="1"/>
    <col min="6" max="6" width="15.90625" customWidth="1"/>
    <col min="7" max="7" width="18.08984375" customWidth="1"/>
    <col min="8" max="8" width="20.90625" customWidth="1"/>
    <col min="9" max="9" width="23.08984375" customWidth="1"/>
    <col min="10" max="10" width="22.54296875" customWidth="1"/>
    <col min="11" max="11" width="17.26953125" customWidth="1"/>
    <col min="12" max="12" width="14.81640625" customWidth="1"/>
    <col min="13" max="13" width="25.90625" customWidth="1"/>
    <col min="14" max="14" width="33.36328125" customWidth="1"/>
    <col min="15" max="15" width="36.90625" customWidth="1"/>
    <col min="16" max="16" width="31.08984375" customWidth="1"/>
    <col min="17" max="17" width="31.26953125" customWidth="1"/>
    <col min="18" max="18" width="25.36328125" customWidth="1"/>
    <col min="22" max="22" width="14.54296875" customWidth="1"/>
    <col min="23" max="23" width="9.453125" customWidth="1"/>
    <col min="24" max="24" width="10.7265625" customWidth="1"/>
    <col min="25" max="25" width="12.08984375" customWidth="1"/>
    <col min="26" max="27" width="12.26953125" customWidth="1"/>
    <col min="28" max="28" width="8.81640625" customWidth="1"/>
    <col min="29" max="29" width="20.1796875" customWidth="1"/>
  </cols>
  <sheetData>
    <row r="1" spans="1:29" x14ac:dyDescent="0.35">
      <c r="A1" s="1" t="s">
        <v>14</v>
      </c>
      <c r="B1" s="1"/>
      <c r="C1" s="10">
        <f>AVERAGE(Table3[Duration Analysed (days)])</f>
        <v>1319.0747458092883</v>
      </c>
      <c r="D1" s="10">
        <f>AVERAGE(Table3[Start Date &amp; Time (date)])</f>
        <v>42220.290884871247</v>
      </c>
      <c r="E1" s="10">
        <f>AVERAGE(Table3[End Date &amp; Time (date)])</f>
        <v>43539.79044831956</v>
      </c>
      <c r="F1" s="10">
        <f>AVERAGE(Table3[Total PBIs (PBIs)])</f>
        <v>1787.9800315291645</v>
      </c>
      <c r="G1" s="10">
        <f>AVERAGE(Table3[Filtered PBIs (PBIs)])</f>
        <v>1779.1728849185497</v>
      </c>
      <c r="H1" s="10">
        <f>AVERAGE(Table3[Planned Arrivals (PBIs)])</f>
        <v>430.08656224237427</v>
      </c>
      <c r="I1" s="10">
        <f>AVERAGE(Table3[Unplanned Arrivals (PBIs)])</f>
        <v>532.7400384721077</v>
      </c>
      <c r="J1" s="10">
        <f>AVERAGE(Table3[Cancelled Arrivals (PBIs)])</f>
        <v>258.03105248694698</v>
      </c>
      <c r="K1" s="10">
        <f>AVERAGE(Table3[Net Arrivals (PBIs)])</f>
        <v>1306.249605885444</v>
      </c>
      <c r="L1" s="10">
        <f>AVERAGE(Table3[Services (PBIs)])</f>
        <v>571.37537785105803</v>
      </c>
      <c r="M1" s="10">
        <f>AVERAGE(Table3[Measured System Size (PBIs)])</f>
        <v>133.48969497114592</v>
      </c>
      <c r="N1" s="10">
        <f>AVERAGE(Table3[Planned Arrival Rate - alpha (PBIs/day)])</f>
        <v>0.7025521276595752</v>
      </c>
      <c r="O1" s="10">
        <f>AVERAGE(Table3[Unplanned Arrival Rate - epsilon (PBIs/day)])</f>
        <v>0.6521423487544481</v>
      </c>
      <c r="P1" s="10">
        <f>AVERAGE(Table3[Cancelled Rate - gamma (PBIs/day)])</f>
        <v>0.43088840772817905</v>
      </c>
      <c r="Q1" s="10">
        <f>AVERAGE(Table3[Service Rate - mu (PBIs/day)])</f>
        <v>0.98470000000000357</v>
      </c>
      <c r="R1" s="10">
        <f>AVERAGE(Table3[Psi])</f>
        <v>0.82261765897124306</v>
      </c>
      <c r="S1" s="10">
        <f>AVERAGE(Table3[Nu])</f>
        <v>0.58330822195220666</v>
      </c>
      <c r="T1" s="10">
        <f>AVERAGE(Table3[Zeta])</f>
        <v>0.83487363304981699</v>
      </c>
      <c r="U1" s="10">
        <f>AVERAGE(Table3[Inventory Days])</f>
        <v>993.45986404586438</v>
      </c>
      <c r="V1" s="10"/>
      <c r="W1" s="10">
        <f>AVERAGE(Table3[alpha R^2])</f>
        <v>0.85306418439716492</v>
      </c>
      <c r="X1" s="10">
        <f>AVERAGE(Table3[epsilon R^2])</f>
        <v>0.82435266903914672</v>
      </c>
      <c r="Y1" s="10">
        <f>AVERAGE(Table3[gamma R^2])</f>
        <v>0.43399966688874075</v>
      </c>
      <c r="Z1" s="10">
        <f>AVERAGE(Table3[mu R^2])</f>
        <v>0.83034217687074852</v>
      </c>
      <c r="AA1" s="10">
        <f>AVERAGE(Table3[Date/Time of Analysis])</f>
        <v>45731.740779805361</v>
      </c>
      <c r="AB1" s="10"/>
      <c r="AC1" s="9"/>
    </row>
    <row r="2" spans="1:29" x14ac:dyDescent="0.35">
      <c r="A2" s="1" t="s">
        <v>17</v>
      </c>
      <c r="B2" s="1"/>
      <c r="C2">
        <f>MEDIAN(Table3[Duration Analysed (days)])</f>
        <v>145</v>
      </c>
      <c r="D2">
        <f>MEDIAN(Table3[Start Date &amp; Time (date)])</f>
        <v>42506.580555555556</v>
      </c>
      <c r="E2">
        <f>MEDIAN(Table3[End Date &amp; Time (date)])</f>
        <v>44222.431655092594</v>
      </c>
      <c r="F2">
        <f>MEDIAN(Table3[Total PBIs (PBIs)])</f>
        <v>342</v>
      </c>
      <c r="G2">
        <f>MEDIAN(Table3[Filtered PBIs (PBIs)])</f>
        <v>342</v>
      </c>
      <c r="H2">
        <f>MEDIAN(Table3[Planned Arrivals (PBIs)])</f>
        <v>55</v>
      </c>
      <c r="I2">
        <f>MEDIAN(Table3[Unplanned Arrivals (PBIs)])</f>
        <v>22</v>
      </c>
      <c r="J2">
        <f>MEDIAN(Table3[Cancelled Arrivals (PBIs)])</f>
        <v>1</v>
      </c>
      <c r="K2">
        <f>MEDIAN(Table3[Net Arrivals (PBIs)])</f>
        <v>315</v>
      </c>
      <c r="L2">
        <f>MEDIAN(Table3[Services (PBIs)])</f>
        <v>69</v>
      </c>
      <c r="M2">
        <f>MEDIAN(Table3[Measured System Size (PBIs)])</f>
        <v>8</v>
      </c>
      <c r="N2">
        <f>MEDIAN(Table3[Planned Arrival Rate - alpha (PBIs/day)])</f>
        <v>0.27</v>
      </c>
      <c r="O2">
        <f>MEDIAN(Table3[Unplanned Arrival Rate - epsilon (PBIs/day)])</f>
        <v>0.13800000000000001</v>
      </c>
      <c r="P2">
        <f>MEDIAN(Table3[Cancelled Rate - gamma (PBIs/day)])</f>
        <v>1E-3</v>
      </c>
      <c r="Q2">
        <f>MEDIAN(Table3[Service Rate - mu (PBIs/day)])</f>
        <v>0.3155</v>
      </c>
      <c r="R2">
        <f>MEDIAN(Table3[Psi])</f>
        <v>0.82399999999999995</v>
      </c>
      <c r="S2">
        <f>MEDIAN(Table3[Nu])</f>
        <v>0.58199999999999996</v>
      </c>
      <c r="T2">
        <f>MEDIAN(Table3[Zeta])</f>
        <v>0.94499999999999995</v>
      </c>
      <c r="U2">
        <f>MEDIAN(Table3[Inventory Days])</f>
        <v>241.25800000000001</v>
      </c>
      <c r="W2">
        <f>MEDIAN(Table3[alpha R^2])</f>
        <v>0.92</v>
      </c>
      <c r="X2">
        <f>MEDIAN(Table3[epsilon R^2])</f>
        <v>0.91600000000000004</v>
      </c>
      <c r="Y2">
        <f>MEDIAN(Table3[gamma R^2])</f>
        <v>0.16550000000000001</v>
      </c>
      <c r="Z2">
        <f>MEDIAN(Table3[mu R^2])</f>
        <v>0.90500000000000003</v>
      </c>
      <c r="AA2">
        <f>MEDIAN(Table3[Date/Time of Analysis])</f>
        <v>45733.838869710649</v>
      </c>
      <c r="AC2" s="9"/>
    </row>
    <row r="3" spans="1:29" x14ac:dyDescent="0.35">
      <c r="A3" s="1" t="s">
        <v>308</v>
      </c>
      <c r="B3" s="1"/>
      <c r="C3">
        <f>MODE(Table3[Duration Analysed (days)])</f>
        <v>0</v>
      </c>
      <c r="D3">
        <f>MODE(Table3[Start Date &amp; Time (date)])</f>
        <v>42431.576388888891</v>
      </c>
      <c r="E3">
        <f>MODE(Table3[End Date &amp; Time (date)])</f>
        <v>41612.442361111112</v>
      </c>
      <c r="F3">
        <f>MODE(Table3[Total PBIs (PBIs)])</f>
        <v>338</v>
      </c>
      <c r="G3">
        <f>MODE(Table3[Filtered PBIs (PBIs)])</f>
        <v>114</v>
      </c>
      <c r="H3">
        <f>MODE(Table3[Planned Arrivals (PBIs)])</f>
        <v>1</v>
      </c>
      <c r="I3">
        <f>MODE(Table3[Unplanned Arrivals (PBIs)])</f>
        <v>1</v>
      </c>
      <c r="J3">
        <f>MODE(Table3[Cancelled Arrivals (PBIs)])</f>
        <v>1</v>
      </c>
      <c r="K3">
        <f>MODE(Table3[Net Arrivals (PBIs)])</f>
        <v>114</v>
      </c>
      <c r="L3">
        <f>MODE(Table3[Services (PBIs)])</f>
        <v>1</v>
      </c>
      <c r="M3">
        <f>MODE(Table3[Measured System Size (PBIs)])</f>
        <v>0</v>
      </c>
      <c r="N3">
        <f>MODE(Table3[Planned Arrival Rate - alpha (PBIs/day)])</f>
        <v>0</v>
      </c>
      <c r="O3">
        <f>MODE(Table3[Unplanned Arrival Rate - epsilon (PBIs/day)])</f>
        <v>0</v>
      </c>
      <c r="P3">
        <f>MODE(Table3[Cancelled Rate - gamma (PBIs/day)])</f>
        <v>0</v>
      </c>
      <c r="Q3">
        <f>MODE(Table3[Service Rate - mu (PBIs/day)])</f>
        <v>0</v>
      </c>
      <c r="R3">
        <f>MODE(Table3[Psi])</f>
        <v>1</v>
      </c>
      <c r="S3">
        <f>MODE(Table3[Nu])</f>
        <v>1</v>
      </c>
      <c r="T3">
        <f>MODE(Table3[Zeta])</f>
        <v>1</v>
      </c>
      <c r="U3">
        <f>MODE(Table3[Inventory Days])</f>
        <v>0</v>
      </c>
      <c r="W3">
        <f>MODE(Table3[alpha R^2])</f>
        <v>1</v>
      </c>
      <c r="X3">
        <f>MODE(Table3[epsilon R^2])</f>
        <v>0</v>
      </c>
      <c r="Y3">
        <f>MODE(Table3[gamma R^2])</f>
        <v>0</v>
      </c>
      <c r="Z3">
        <f>MODE(Table3[mu R^2])</f>
        <v>1</v>
      </c>
      <c r="AA3">
        <f>MODE(Table3[Date/Time of Analysis])</f>
        <v>45732.922943217593</v>
      </c>
    </row>
    <row r="4" spans="1:29" x14ac:dyDescent="0.35">
      <c r="A4" s="1"/>
      <c r="B4" s="1"/>
    </row>
    <row r="5" spans="1:29" x14ac:dyDescent="0.35">
      <c r="A5" s="1" t="s">
        <v>311</v>
      </c>
      <c r="B5" s="1"/>
      <c r="C5">
        <f>_xlfn.QUARTILE.EXC(Table3[Duration Analysed (days)],1)</f>
        <v>83</v>
      </c>
      <c r="D5">
        <f>_xlfn.QUARTILE.EXC(Table3[Start Date &amp; Time (date)],1)</f>
        <v>40695.703472222223</v>
      </c>
      <c r="E5">
        <f>_xlfn.QUARTILE.EXC(Table3[End Date &amp; Time (date)],1)</f>
        <v>42565.456250000003</v>
      </c>
      <c r="F5">
        <f>_xlfn.QUARTILE.EXC(Table3[Total PBIs (PBIs)],1)</f>
        <v>135</v>
      </c>
      <c r="G5">
        <f>_xlfn.QUARTILE.EXC(Table3[Filtered PBIs (PBIs)],1)</f>
        <v>131</v>
      </c>
      <c r="H5">
        <f>_xlfn.QUARTILE.EXC(Table3[Planned Arrivals (PBIs)],1)</f>
        <v>2</v>
      </c>
      <c r="I5">
        <f>_xlfn.QUARTILE.EXC(Table3[Unplanned Arrivals (PBIs)],1)</f>
        <v>1</v>
      </c>
      <c r="J5">
        <f>_xlfn.QUARTILE.EXC(Table3[Cancelled Arrivals (PBIs)],1)</f>
        <v>1</v>
      </c>
      <c r="K5">
        <f>_xlfn.QUARTILE.EXC(Table3[Net Arrivals (PBIs)],1)</f>
        <v>122</v>
      </c>
      <c r="L5">
        <f>_xlfn.QUARTILE.EXC(Table3[Services (PBIs)],1)</f>
        <v>5</v>
      </c>
      <c r="M5">
        <f>_xlfn.QUARTILE.EXC(Table3[Measured System Size (PBIs)],1)</f>
        <v>0</v>
      </c>
      <c r="N5">
        <f>_xlfn.QUARTILE.EXC(Table3[Planned Arrival Rate - alpha (PBIs/day)],1)</f>
        <v>6.8250000000000005E-2</v>
      </c>
      <c r="O5">
        <f>_xlfn.QUARTILE.EXC(Table3[Unplanned Arrival Rate - epsilon (PBIs/day)],1)</f>
        <v>3.6999999999999998E-2</v>
      </c>
      <c r="P5">
        <f>_xlfn.QUARTILE.EXC(Table3[Cancelled Rate - gamma (PBIs/day)],1)</f>
        <v>0</v>
      </c>
      <c r="Q5">
        <f>_xlfn.QUARTILE.EXC(Table3[Service Rate - mu (PBIs/day)],1)</f>
        <v>9.2999999999999999E-2</v>
      </c>
      <c r="R5">
        <f>_xlfn.QUARTILE.EXC(Table3[Psi],1)</f>
        <v>0.63200000000000001</v>
      </c>
      <c r="S5">
        <f>_xlfn.QUARTILE.EXC(Table3[Nu],1)</f>
        <v>0.40100000000000002</v>
      </c>
      <c r="T5">
        <f>_xlfn.QUARTILE.EXC(Table3[Zeta],1)</f>
        <v>0.82650000000000001</v>
      </c>
      <c r="U5">
        <f>_xlfn.QUARTILE.EXC(Table3[Inventory Days],1)</f>
        <v>42.155499999999996</v>
      </c>
      <c r="W5">
        <f>_xlfn.QUARTILE.EXC(Table3[alpha R^2],1)</f>
        <v>0.80525000000000002</v>
      </c>
      <c r="X5">
        <f>_xlfn.QUARTILE.EXC(Table3[epsilon R^2],1)</f>
        <v>0.79400000000000004</v>
      </c>
      <c r="Y5">
        <f>_xlfn.QUARTILE.EXC(Table3[gamma R^2],1)</f>
        <v>0</v>
      </c>
      <c r="Z5">
        <f>_xlfn.QUARTILE.EXC(Table3[mu R^2],1)</f>
        <v>0.75924999999999998</v>
      </c>
      <c r="AA5">
        <f>_xlfn.QUARTILE.EXC(Table3[Date/Time of Analysis],1)</f>
        <v>45732.980132013887</v>
      </c>
      <c r="AC5" s="9"/>
    </row>
    <row r="6" spans="1:29" x14ac:dyDescent="0.35">
      <c r="A6" s="1" t="s">
        <v>312</v>
      </c>
      <c r="B6" s="1"/>
      <c r="C6">
        <f>_xlfn.QUARTILE.EXC(Table3[Duration Analysed (days)],3)</f>
        <v>1960</v>
      </c>
      <c r="D6">
        <f>_xlfn.QUARTILE.EXC(Table3[Start Date &amp; Time (date)],3)</f>
        <v>44204.505416666667</v>
      </c>
      <c r="E6">
        <f>_xlfn.QUARTILE.EXC(Table3[End Date &amp; Time (date)],3)</f>
        <v>44559.521064814813</v>
      </c>
      <c r="F6">
        <f>_xlfn.QUARTILE.EXC(Table3[Total PBIs (PBIs)],3)</f>
        <v>1228</v>
      </c>
      <c r="G6">
        <f>_xlfn.QUARTILE.EXC(Table3[Filtered PBIs (PBIs)],3)</f>
        <v>1161</v>
      </c>
      <c r="H6">
        <f>_xlfn.QUARTILE.EXC(Table3[Planned Arrivals (PBIs)],3)</f>
        <v>235</v>
      </c>
      <c r="I6">
        <f>_xlfn.QUARTILE.EXC(Table3[Unplanned Arrivals (PBIs)],3)</f>
        <v>153</v>
      </c>
      <c r="J6">
        <f>_xlfn.QUARTILE.EXC(Table3[Cancelled Arrivals (PBIs)],3)</f>
        <v>24</v>
      </c>
      <c r="K6">
        <f>_xlfn.QUARTILE.EXC(Table3[Net Arrivals (PBIs)],3)</f>
        <v>1018</v>
      </c>
      <c r="L6">
        <f>_xlfn.QUARTILE.EXC(Table3[Services (PBIs)],3)</f>
        <v>295</v>
      </c>
      <c r="M6">
        <f>_xlfn.QUARTILE.EXC(Table3[Measured System Size (PBIs)],3)</f>
        <v>59</v>
      </c>
      <c r="N6">
        <f>_xlfn.QUARTILE.EXC(Table3[Planned Arrival Rate - alpha (PBIs/day)],3)</f>
        <v>0.78300000000000003</v>
      </c>
      <c r="O6">
        <f>_xlfn.QUARTILE.EXC(Table3[Unplanned Arrival Rate - epsilon (PBIs/day)],3)</f>
        <v>0.5</v>
      </c>
      <c r="P6">
        <f>_xlfn.QUARTILE.EXC(Table3[Cancelled Rate - gamma (PBIs/day)],3)</f>
        <v>5.9249999999999997E-2</v>
      </c>
      <c r="Q6">
        <f>_xlfn.QUARTILE.EXC(Table3[Service Rate - mu (PBIs/day)],3)</f>
        <v>1</v>
      </c>
      <c r="R6">
        <f>_xlfn.QUARTILE.EXC(Table3[Psi],3)</f>
        <v>0.97199999999999998</v>
      </c>
      <c r="S6">
        <f>_xlfn.QUARTILE.EXC(Table3[Nu],3)</f>
        <v>0.78550000000000009</v>
      </c>
      <c r="T6">
        <f>_xlfn.QUARTILE.EXC(Table3[Zeta],3)</f>
        <v>1</v>
      </c>
      <c r="U6">
        <f>_xlfn.QUARTILE.EXC(Table3[Inventory Days],3)</f>
        <v>662.05150000000003</v>
      </c>
      <c r="W6">
        <f>_xlfn.QUARTILE.EXC(Table3[alpha R^2],3)</f>
        <v>0.96875</v>
      </c>
      <c r="X6">
        <f>_xlfn.QUARTILE.EXC(Table3[epsilon R^2],3)</f>
        <v>0.96799999999999997</v>
      </c>
      <c r="Y6">
        <f>_xlfn.QUARTILE.EXC(Table3[gamma R^2],3)</f>
        <v>0.91800000000000004</v>
      </c>
      <c r="Z6">
        <f>_xlfn.QUARTILE.EXC(Table3[mu R^2],3)</f>
        <v>0.96699999999999997</v>
      </c>
      <c r="AA6">
        <f>_xlfn.QUARTILE.EXC(Table3[Date/Time of Analysis],3)</f>
        <v>45733.998227025462</v>
      </c>
      <c r="AC6" s="9"/>
    </row>
    <row r="7" spans="1:29" x14ac:dyDescent="0.35">
      <c r="A7" s="1"/>
      <c r="B7" s="1"/>
    </row>
    <row r="8" spans="1:29" x14ac:dyDescent="0.35">
      <c r="A8" s="1" t="s">
        <v>16</v>
      </c>
      <c r="B8" s="1"/>
      <c r="C8">
        <f>MIN(Table3[Duration Analysed (days)])</f>
        <v>0</v>
      </c>
      <c r="D8">
        <f>MIN(Table3[Start Date &amp; Time (date)])</f>
        <v>30281.099305555555</v>
      </c>
      <c r="E8">
        <f>MIN(Table3[End Date &amp; Time (date)])</f>
        <v>37801.923611111109</v>
      </c>
      <c r="F8">
        <f>MIN(Table3[Total PBIs (PBIs)])</f>
        <v>30</v>
      </c>
      <c r="G8">
        <f>MIN(Table3[Filtered PBIs (PBIs)])</f>
        <v>30</v>
      </c>
      <c r="H8">
        <f>MIN(Table3[Planned Arrivals (PBIs)])</f>
        <v>0</v>
      </c>
      <c r="I8">
        <f>MIN(Table3[Unplanned Arrivals (PBIs)])</f>
        <v>0</v>
      </c>
      <c r="J8">
        <f>MIN(Table3[Cancelled Arrivals (PBIs)])</f>
        <v>0</v>
      </c>
      <c r="K8">
        <f>MIN(Table3[Net Arrivals (PBIs)])</f>
        <v>5</v>
      </c>
      <c r="L8">
        <f>MIN(Table3[Services (PBIs)])</f>
        <v>0</v>
      </c>
      <c r="M8">
        <f>MIN(Table3[Measured System Size (PBIs)])</f>
        <v>-2460</v>
      </c>
      <c r="N8">
        <f>MIN(Table3[Planned Arrival Rate - alpha (PBIs/day)])</f>
        <v>0</v>
      </c>
      <c r="O8">
        <f>MIN(Table3[Unplanned Arrival Rate - epsilon (PBIs/day)])</f>
        <v>0</v>
      </c>
      <c r="P8">
        <f>MIN(Table3[Cancelled Rate - gamma (PBIs/day)])</f>
        <v>0</v>
      </c>
      <c r="Q8">
        <f>MIN(Table3[Service Rate - mu (PBIs/day)])</f>
        <v>0</v>
      </c>
      <c r="R8">
        <f>MIN(Table3[Psi])</f>
        <v>-33.25</v>
      </c>
      <c r="S8">
        <f>MIN(Table3[Nu])</f>
        <v>0</v>
      </c>
      <c r="T8">
        <f>MIN(Table3[Zeta])</f>
        <v>-27.902000000000001</v>
      </c>
      <c r="U8">
        <f>MIN(Table3[Inventory Days])</f>
        <v>0</v>
      </c>
      <c r="W8">
        <f>MIN(Table3[alpha R^2])</f>
        <v>0</v>
      </c>
      <c r="X8">
        <f>MIN(Table3[epsilon R^2])</f>
        <v>0</v>
      </c>
      <c r="Y8">
        <f>MIN(Table3[gamma R^2])</f>
        <v>0</v>
      </c>
      <c r="Z8">
        <f>MIN(Table3[mu R^2])</f>
        <v>0</v>
      </c>
      <c r="AA8">
        <f>MIN(Table3[Date/Time of Analysis])</f>
        <v>45713.607352766201</v>
      </c>
      <c r="AC8" s="9"/>
    </row>
    <row r="9" spans="1:29" x14ac:dyDescent="0.35">
      <c r="A9" s="1" t="s">
        <v>15</v>
      </c>
      <c r="B9" s="1"/>
      <c r="C9">
        <f>MAX(Table3[Duration Analysed (days)])</f>
        <v>14284</v>
      </c>
      <c r="D9">
        <f>MAX(Table3[Start Date &amp; Time (date)])</f>
        <v>45526.347222222219</v>
      </c>
      <c r="E9">
        <f>MAX(Table3[End Date &amp; Time (date)])</f>
        <v>45623.614583333336</v>
      </c>
      <c r="F9">
        <f>MAX(Table3[Total PBIs (PBIs)])</f>
        <v>213845</v>
      </c>
      <c r="G9">
        <f>MAX(Table3[Filtered PBIs (PBIs)])</f>
        <v>213845</v>
      </c>
      <c r="H9">
        <f>MAX(Table3[Planned Arrivals (PBIs)])</f>
        <v>74900</v>
      </c>
      <c r="I9">
        <f>MAX(Table3[Unplanned Arrivals (PBIs)])</f>
        <v>213845</v>
      </c>
      <c r="J9">
        <f>MAX(Table3[Cancelled Arrivals (PBIs)])</f>
        <v>180180</v>
      </c>
      <c r="K9">
        <f>MAX(Table3[Net Arrivals (PBIs)])</f>
        <v>61315</v>
      </c>
      <c r="L9">
        <f>MAX(Table3[Services (PBIs)])</f>
        <v>58548</v>
      </c>
      <c r="M9">
        <f>MAX(Table3[Measured System Size (PBIs)])</f>
        <v>18998</v>
      </c>
      <c r="N9">
        <f>MAX(Table3[Planned Arrival Rate - alpha (PBIs/day)])</f>
        <v>33.421999999999997</v>
      </c>
      <c r="O9">
        <f>MAX(Table3[Unplanned Arrival Rate - epsilon (PBIs/day)])</f>
        <v>93.349000000000004</v>
      </c>
      <c r="P9">
        <f>MAX(Table3[Cancelled Rate - gamma (PBIs/day)])</f>
        <v>162</v>
      </c>
      <c r="Q9">
        <f>MAX(Table3[Service Rate - mu (PBIs/day)])</f>
        <v>125</v>
      </c>
      <c r="R9">
        <f>MAX(Table3[Psi])</f>
        <v>18.545000000000002</v>
      </c>
      <c r="S9">
        <f>MAX(Table3[Nu])</f>
        <v>1</v>
      </c>
      <c r="T9">
        <f>MAX(Table3[Zeta])</f>
        <v>1</v>
      </c>
      <c r="U9">
        <f>MAX(Table3[Inventory Days])</f>
        <v>411318.18199999997</v>
      </c>
      <c r="W9">
        <f>MAX(Table3[alpha R^2])</f>
        <v>1</v>
      </c>
      <c r="X9">
        <f>MAX(Table3[epsilon R^2])</f>
        <v>1</v>
      </c>
      <c r="Y9">
        <f>MAX(Table3[gamma R^2])</f>
        <v>1</v>
      </c>
      <c r="Z9">
        <f>MAX(Table3[mu R^2])</f>
        <v>1</v>
      </c>
      <c r="AA9">
        <f>MAX(Table3[Date/Time of Analysis])</f>
        <v>45734.041952175925</v>
      </c>
      <c r="AC9" s="9"/>
    </row>
    <row r="11" spans="1:29" x14ac:dyDescent="0.35">
      <c r="A11" t="s">
        <v>31</v>
      </c>
      <c r="B11" t="s">
        <v>315</v>
      </c>
      <c r="C11" t="s">
        <v>32</v>
      </c>
      <c r="D11" t="s">
        <v>33</v>
      </c>
      <c r="E11" t="s">
        <v>34</v>
      </c>
      <c r="F11" t="s">
        <v>35</v>
      </c>
      <c r="G11" t="s">
        <v>36</v>
      </c>
      <c r="H11" t="s">
        <v>37</v>
      </c>
      <c r="I11" t="s">
        <v>38</v>
      </c>
      <c r="J11" t="s">
        <v>39</v>
      </c>
      <c r="K11" t="s">
        <v>40</v>
      </c>
      <c r="L11" t="s">
        <v>41</v>
      </c>
      <c r="M11" t="s">
        <v>42</v>
      </c>
      <c r="N11" t="s">
        <v>43</v>
      </c>
      <c r="O11" t="s">
        <v>44</v>
      </c>
      <c r="P11" t="s">
        <v>45</v>
      </c>
      <c r="Q11" t="s">
        <v>46</v>
      </c>
      <c r="R11" t="s">
        <v>47</v>
      </c>
      <c r="S11" t="s">
        <v>48</v>
      </c>
      <c r="T11" t="s">
        <v>49</v>
      </c>
      <c r="U11" t="s">
        <v>29</v>
      </c>
      <c r="V11" t="s">
        <v>50</v>
      </c>
      <c r="W11" t="s">
        <v>51</v>
      </c>
      <c r="X11" t="s">
        <v>52</v>
      </c>
      <c r="Y11" t="s">
        <v>53</v>
      </c>
      <c r="Z11" t="s">
        <v>54</v>
      </c>
      <c r="AA11" t="s">
        <v>55</v>
      </c>
      <c r="AB11" t="s">
        <v>56</v>
      </c>
    </row>
    <row r="12" spans="1:29" x14ac:dyDescent="0.35">
      <c r="A12" t="s">
        <v>57</v>
      </c>
      <c r="B12" t="s">
        <v>313</v>
      </c>
      <c r="C12">
        <v>1330</v>
      </c>
      <c r="D12" s="9">
        <v>44165.600694444445</v>
      </c>
      <c r="E12" s="9">
        <v>45495.634722222225</v>
      </c>
      <c r="F12">
        <v>883</v>
      </c>
      <c r="G12">
        <v>883</v>
      </c>
      <c r="H12">
        <v>658</v>
      </c>
      <c r="I12">
        <v>225</v>
      </c>
      <c r="J12">
        <v>163</v>
      </c>
      <c r="K12">
        <v>720</v>
      </c>
      <c r="L12">
        <v>686</v>
      </c>
      <c r="M12">
        <v>34</v>
      </c>
      <c r="N12">
        <v>0.68</v>
      </c>
      <c r="O12">
        <v>0.22500000000000001</v>
      </c>
      <c r="P12">
        <v>0.161</v>
      </c>
      <c r="Q12">
        <v>0.68600000000000005</v>
      </c>
      <c r="R12">
        <v>0.92200000000000004</v>
      </c>
      <c r="S12">
        <v>0.751</v>
      </c>
      <c r="T12">
        <v>0.82199999999999995</v>
      </c>
      <c r="U12">
        <v>49.563000000000002</v>
      </c>
      <c r="V12" t="s">
        <v>58</v>
      </c>
      <c r="W12">
        <v>0.98</v>
      </c>
      <c r="X12">
        <v>0.94899999999999995</v>
      </c>
      <c r="Y12">
        <v>0.98</v>
      </c>
      <c r="Z12">
        <v>0.97799999999999998</v>
      </c>
      <c r="AA12" s="9">
        <v>45713.607352766201</v>
      </c>
      <c r="AB12" t="s">
        <v>873</v>
      </c>
      <c r="AC12" s="9"/>
    </row>
    <row r="13" spans="1:29" x14ac:dyDescent="0.35">
      <c r="A13" t="s">
        <v>59</v>
      </c>
      <c r="B13" t="s">
        <v>313</v>
      </c>
      <c r="C13">
        <v>1479</v>
      </c>
      <c r="D13" s="9">
        <v>44109.356249999997</v>
      </c>
      <c r="E13" s="9">
        <v>45588.808333333334</v>
      </c>
      <c r="F13">
        <v>1697</v>
      </c>
      <c r="G13">
        <v>1697</v>
      </c>
      <c r="H13">
        <v>1200</v>
      </c>
      <c r="I13">
        <v>497</v>
      </c>
      <c r="J13">
        <v>334</v>
      </c>
      <c r="K13">
        <v>1363</v>
      </c>
      <c r="L13">
        <v>1300</v>
      </c>
      <c r="M13">
        <v>63</v>
      </c>
      <c r="N13">
        <v>1.08</v>
      </c>
      <c r="O13">
        <v>0.42</v>
      </c>
      <c r="P13">
        <v>0.28499999999999998</v>
      </c>
      <c r="Q13">
        <v>1.1220000000000001</v>
      </c>
      <c r="R13">
        <v>0.92300000000000004</v>
      </c>
      <c r="S13">
        <v>0.72</v>
      </c>
      <c r="T13">
        <v>0.81</v>
      </c>
      <c r="U13">
        <v>56.15</v>
      </c>
      <c r="V13" t="s">
        <v>58</v>
      </c>
      <c r="W13">
        <v>0.98899999999999999</v>
      </c>
      <c r="X13">
        <v>0.98599999999999999</v>
      </c>
      <c r="Y13">
        <v>0.98</v>
      </c>
      <c r="Z13">
        <v>0.99299999999999999</v>
      </c>
      <c r="AA13" s="9">
        <v>45713.607427986113</v>
      </c>
      <c r="AB13" t="s">
        <v>873</v>
      </c>
      <c r="AC13" s="9"/>
    </row>
    <row r="14" spans="1:29" x14ac:dyDescent="0.35">
      <c r="A14" t="s">
        <v>60</v>
      </c>
      <c r="B14" t="s">
        <v>313</v>
      </c>
      <c r="C14">
        <v>1101</v>
      </c>
      <c r="D14" s="9">
        <v>44502.698611111111</v>
      </c>
      <c r="E14" s="9">
        <v>45604.643750000003</v>
      </c>
      <c r="F14">
        <v>1110</v>
      </c>
      <c r="G14">
        <v>1110</v>
      </c>
      <c r="H14">
        <v>1110</v>
      </c>
      <c r="I14">
        <v>0</v>
      </c>
      <c r="J14">
        <v>216</v>
      </c>
      <c r="K14">
        <v>894</v>
      </c>
      <c r="L14">
        <v>68</v>
      </c>
      <c r="M14">
        <v>826</v>
      </c>
      <c r="N14">
        <v>1.1679999999999999</v>
      </c>
      <c r="O14">
        <v>0</v>
      </c>
      <c r="P14">
        <v>0.21299999999999999</v>
      </c>
      <c r="Q14">
        <v>7.4999999999999997E-2</v>
      </c>
      <c r="R14">
        <v>7.9000000000000001E-2</v>
      </c>
      <c r="S14">
        <v>1</v>
      </c>
      <c r="T14">
        <v>0.81799999999999995</v>
      </c>
      <c r="U14">
        <v>11013.333000000001</v>
      </c>
      <c r="V14" t="s">
        <v>58</v>
      </c>
      <c r="W14">
        <v>0.99099999999999999</v>
      </c>
      <c r="X14">
        <v>0</v>
      </c>
      <c r="Y14">
        <v>0.97199999999999998</v>
      </c>
      <c r="Z14">
        <v>0.98799999999999999</v>
      </c>
      <c r="AA14" s="9">
        <v>45713.607498518519</v>
      </c>
      <c r="AB14" t="s">
        <v>873</v>
      </c>
      <c r="AC14" s="9"/>
    </row>
    <row r="15" spans="1:29" x14ac:dyDescent="0.35">
      <c r="A15" t="s">
        <v>61</v>
      </c>
      <c r="B15" t="s">
        <v>313</v>
      </c>
      <c r="C15">
        <v>1380</v>
      </c>
      <c r="D15" s="9">
        <v>44223.4375</v>
      </c>
      <c r="E15" s="9">
        <v>45603.786111111112</v>
      </c>
      <c r="F15">
        <v>1273</v>
      </c>
      <c r="G15">
        <v>1273</v>
      </c>
      <c r="H15">
        <v>918</v>
      </c>
      <c r="I15">
        <v>355</v>
      </c>
      <c r="J15">
        <v>96</v>
      </c>
      <c r="K15">
        <v>1177</v>
      </c>
      <c r="L15">
        <v>1013</v>
      </c>
      <c r="M15">
        <v>164</v>
      </c>
      <c r="N15">
        <v>0.57199999999999995</v>
      </c>
      <c r="O15">
        <v>0.249</v>
      </c>
      <c r="P15">
        <v>0.10299999999999999</v>
      </c>
      <c r="Q15">
        <v>0.64900000000000002</v>
      </c>
      <c r="R15">
        <v>0.90400000000000003</v>
      </c>
      <c r="S15">
        <v>0.69699999999999995</v>
      </c>
      <c r="T15">
        <v>0.875</v>
      </c>
      <c r="U15">
        <v>252.696</v>
      </c>
      <c r="V15" t="s">
        <v>58</v>
      </c>
      <c r="W15">
        <v>0.95199999999999996</v>
      </c>
      <c r="X15">
        <v>0.92500000000000004</v>
      </c>
      <c r="Y15">
        <v>0.68400000000000005</v>
      </c>
      <c r="Z15">
        <v>0.95899999999999996</v>
      </c>
      <c r="AA15" s="9">
        <v>45713.607572743058</v>
      </c>
      <c r="AB15" t="s">
        <v>873</v>
      </c>
      <c r="AC15" s="9"/>
    </row>
    <row r="16" spans="1:29" hidden="1" x14ac:dyDescent="0.35">
      <c r="A16" t="s">
        <v>61</v>
      </c>
      <c r="B16" t="s">
        <v>314</v>
      </c>
      <c r="C16">
        <v>99</v>
      </c>
      <c r="D16" s="9">
        <v>45504.557638888888</v>
      </c>
      <c r="E16" s="9">
        <v>45603.786111111112</v>
      </c>
      <c r="F16" t="s">
        <v>874</v>
      </c>
      <c r="G16" t="s">
        <v>874</v>
      </c>
      <c r="H16">
        <v>114</v>
      </c>
      <c r="I16">
        <v>55</v>
      </c>
      <c r="J16">
        <v>10</v>
      </c>
      <c r="K16" t="s">
        <v>875</v>
      </c>
      <c r="L16">
        <v>149</v>
      </c>
      <c r="M16">
        <v>9</v>
      </c>
      <c r="N16">
        <v>1.1759999999999999</v>
      </c>
      <c r="O16">
        <v>0.60399999999999998</v>
      </c>
      <c r="P16">
        <v>0.14000000000000001</v>
      </c>
      <c r="Q16">
        <v>1.5109999999999999</v>
      </c>
      <c r="R16">
        <v>0.92100000000000004</v>
      </c>
      <c r="S16">
        <v>0.66100000000000003</v>
      </c>
      <c r="T16">
        <v>0.92100000000000004</v>
      </c>
      <c r="U16">
        <v>108.53700000000001</v>
      </c>
      <c r="V16" t="s">
        <v>58</v>
      </c>
      <c r="W16">
        <v>0.96899999999999997</v>
      </c>
      <c r="X16">
        <v>0.93100000000000005</v>
      </c>
      <c r="Y16">
        <v>0.54100000000000004</v>
      </c>
      <c r="Z16">
        <v>0.99099999999999999</v>
      </c>
      <c r="AA16" s="9">
        <v>45713.607588865743</v>
      </c>
      <c r="AB16" t="s">
        <v>873</v>
      </c>
      <c r="AC16" s="9"/>
    </row>
    <row r="17" spans="1:29" x14ac:dyDescent="0.35">
      <c r="A17" t="s">
        <v>62</v>
      </c>
      <c r="B17" t="s">
        <v>313</v>
      </c>
      <c r="C17">
        <v>1173</v>
      </c>
      <c r="D17" s="9">
        <v>44449.577777777777</v>
      </c>
      <c r="E17" s="9">
        <v>45623.504861111112</v>
      </c>
      <c r="F17">
        <v>8200</v>
      </c>
      <c r="G17">
        <v>7174</v>
      </c>
      <c r="H17">
        <v>4768</v>
      </c>
      <c r="I17">
        <v>2406</v>
      </c>
      <c r="J17">
        <v>776</v>
      </c>
      <c r="K17">
        <v>6398</v>
      </c>
      <c r="L17">
        <v>5104</v>
      </c>
      <c r="M17">
        <v>1294</v>
      </c>
      <c r="N17">
        <v>5.6950000000000003</v>
      </c>
      <c r="O17">
        <v>2.92</v>
      </c>
      <c r="P17">
        <v>1</v>
      </c>
      <c r="Q17">
        <v>6.569</v>
      </c>
      <c r="R17">
        <v>0.86299999999999999</v>
      </c>
      <c r="S17">
        <v>0.66100000000000003</v>
      </c>
      <c r="T17">
        <v>0.88400000000000001</v>
      </c>
      <c r="U17">
        <v>196.98599999999999</v>
      </c>
      <c r="V17" t="s">
        <v>58</v>
      </c>
      <c r="W17">
        <v>0.98</v>
      </c>
      <c r="X17">
        <v>0.98699999999999999</v>
      </c>
      <c r="Y17">
        <v>0.98199999999999998</v>
      </c>
      <c r="Z17">
        <v>0.98799999999999999</v>
      </c>
      <c r="AA17" s="9">
        <v>45713.607677569446</v>
      </c>
      <c r="AB17" t="s">
        <v>873</v>
      </c>
      <c r="AC17" s="9"/>
    </row>
    <row r="18" spans="1:29" hidden="1" x14ac:dyDescent="0.35">
      <c r="A18" t="s">
        <v>62</v>
      </c>
      <c r="B18" t="s">
        <v>314</v>
      </c>
      <c r="C18">
        <v>100</v>
      </c>
      <c r="D18" s="9">
        <v>45523.43472222222</v>
      </c>
      <c r="E18" s="9">
        <v>45623.504861111112</v>
      </c>
      <c r="F18" t="s">
        <v>874</v>
      </c>
      <c r="G18" t="s">
        <v>874</v>
      </c>
      <c r="H18">
        <v>764</v>
      </c>
      <c r="I18">
        <v>291</v>
      </c>
      <c r="J18">
        <v>124</v>
      </c>
      <c r="K18" t="s">
        <v>875</v>
      </c>
      <c r="L18">
        <v>876</v>
      </c>
      <c r="M18">
        <v>56</v>
      </c>
      <c r="N18">
        <v>7.3049999999999997</v>
      </c>
      <c r="O18">
        <v>3.0009999999999999</v>
      </c>
      <c r="P18">
        <v>1.306</v>
      </c>
      <c r="Q18">
        <v>9.202</v>
      </c>
      <c r="R18">
        <v>1.022</v>
      </c>
      <c r="S18">
        <v>0.70899999999999996</v>
      </c>
      <c r="T18">
        <v>0.873</v>
      </c>
      <c r="U18">
        <v>140.62200000000001</v>
      </c>
      <c r="V18" t="s">
        <v>64</v>
      </c>
      <c r="W18">
        <v>0.996</v>
      </c>
      <c r="X18">
        <v>0.98899999999999999</v>
      </c>
      <c r="Y18">
        <v>0.98199999999999998</v>
      </c>
      <c r="Z18">
        <v>0.996</v>
      </c>
      <c r="AA18" s="9">
        <v>45713.607695416664</v>
      </c>
      <c r="AB18" t="s">
        <v>873</v>
      </c>
      <c r="AC18" s="9"/>
    </row>
    <row r="19" spans="1:29" x14ac:dyDescent="0.35">
      <c r="A19" t="s">
        <v>63</v>
      </c>
      <c r="B19" t="s">
        <v>313</v>
      </c>
      <c r="C19">
        <v>4676</v>
      </c>
      <c r="D19" s="9">
        <v>40847.660416666666</v>
      </c>
      <c r="E19" s="9">
        <v>45524.352777777778</v>
      </c>
      <c r="F19">
        <v>7765</v>
      </c>
      <c r="G19">
        <v>7765</v>
      </c>
      <c r="H19">
        <v>6360</v>
      </c>
      <c r="I19">
        <v>1405</v>
      </c>
      <c r="J19">
        <v>2119</v>
      </c>
      <c r="K19">
        <v>5646</v>
      </c>
      <c r="L19">
        <v>5543</v>
      </c>
      <c r="M19">
        <v>103</v>
      </c>
      <c r="N19">
        <v>2.0470000000000002</v>
      </c>
      <c r="O19">
        <v>0.44400000000000001</v>
      </c>
      <c r="P19">
        <v>0.72199999999999998</v>
      </c>
      <c r="Q19">
        <v>1.7749999999999999</v>
      </c>
      <c r="R19">
        <v>1.0029999999999999</v>
      </c>
      <c r="S19">
        <v>0.82199999999999995</v>
      </c>
      <c r="T19">
        <v>0.71</v>
      </c>
      <c r="U19">
        <v>58.027999999999999</v>
      </c>
      <c r="V19" t="s">
        <v>64</v>
      </c>
      <c r="W19">
        <v>0.95399999999999996</v>
      </c>
      <c r="X19">
        <v>0.97299999999999998</v>
      </c>
      <c r="Y19">
        <v>0.89300000000000002</v>
      </c>
      <c r="Z19">
        <v>0.95199999999999996</v>
      </c>
      <c r="AA19" s="9">
        <v>45713.607782025465</v>
      </c>
      <c r="AB19" t="s">
        <v>873</v>
      </c>
      <c r="AC19" s="9"/>
    </row>
    <row r="20" spans="1:29" x14ac:dyDescent="0.35">
      <c r="A20" t="s">
        <v>65</v>
      </c>
      <c r="B20" t="s">
        <v>313</v>
      </c>
      <c r="C20">
        <v>4083</v>
      </c>
      <c r="D20" s="9">
        <v>41183.223611111112</v>
      </c>
      <c r="E20" s="9">
        <v>45266.399305555555</v>
      </c>
      <c r="F20">
        <v>483</v>
      </c>
      <c r="G20">
        <v>483</v>
      </c>
      <c r="H20">
        <v>277</v>
      </c>
      <c r="I20">
        <v>206</v>
      </c>
      <c r="J20">
        <v>34</v>
      </c>
      <c r="K20">
        <v>449</v>
      </c>
      <c r="L20">
        <v>430</v>
      </c>
      <c r="M20">
        <v>19</v>
      </c>
      <c r="N20">
        <v>0.11899999999999999</v>
      </c>
      <c r="O20">
        <v>0.08</v>
      </c>
      <c r="P20">
        <v>1.6E-2</v>
      </c>
      <c r="Q20">
        <v>0.16500000000000001</v>
      </c>
      <c r="R20">
        <v>0.90200000000000002</v>
      </c>
      <c r="S20">
        <v>0.59799999999999998</v>
      </c>
      <c r="T20">
        <v>0.92</v>
      </c>
      <c r="U20">
        <v>115.152</v>
      </c>
      <c r="V20" t="s">
        <v>58</v>
      </c>
      <c r="W20">
        <v>0.79900000000000004</v>
      </c>
      <c r="X20">
        <v>0.95799999999999996</v>
      </c>
      <c r="Y20">
        <v>0.97899999999999998</v>
      </c>
      <c r="Z20">
        <v>0.90500000000000003</v>
      </c>
      <c r="AA20" s="9">
        <v>45713.607857824078</v>
      </c>
      <c r="AB20" t="s">
        <v>873</v>
      </c>
      <c r="AC20" s="9"/>
    </row>
    <row r="21" spans="1:29" x14ac:dyDescent="0.35">
      <c r="A21" t="s">
        <v>66</v>
      </c>
      <c r="B21" t="s">
        <v>313</v>
      </c>
      <c r="C21">
        <v>5579</v>
      </c>
      <c r="D21" s="9">
        <v>39860.946527777778</v>
      </c>
      <c r="E21" s="9">
        <v>45440.324999999997</v>
      </c>
      <c r="F21">
        <v>2502</v>
      </c>
      <c r="G21">
        <v>2502</v>
      </c>
      <c r="H21">
        <v>1353</v>
      </c>
      <c r="I21">
        <v>1149</v>
      </c>
      <c r="J21">
        <v>401</v>
      </c>
      <c r="K21">
        <v>2101</v>
      </c>
      <c r="L21">
        <v>1490</v>
      </c>
      <c r="M21">
        <v>611</v>
      </c>
      <c r="N21">
        <v>0.50800000000000001</v>
      </c>
      <c r="O21">
        <v>0.46300000000000002</v>
      </c>
      <c r="P21">
        <v>0.14799999999999999</v>
      </c>
      <c r="Q21">
        <v>0.61899999999999999</v>
      </c>
      <c r="R21">
        <v>0.752</v>
      </c>
      <c r="S21">
        <v>0.52300000000000002</v>
      </c>
      <c r="T21">
        <v>0.84799999999999998</v>
      </c>
      <c r="U21">
        <v>987.07600000000002</v>
      </c>
      <c r="V21" t="s">
        <v>58</v>
      </c>
      <c r="W21">
        <v>0.84899999999999998</v>
      </c>
      <c r="X21">
        <v>0.96199999999999997</v>
      </c>
      <c r="Y21">
        <v>0.92200000000000004</v>
      </c>
      <c r="Z21">
        <v>0.89700000000000002</v>
      </c>
      <c r="AA21" s="9">
        <v>45713.607934490741</v>
      </c>
      <c r="AB21" t="s">
        <v>873</v>
      </c>
      <c r="AC21" s="9"/>
    </row>
    <row r="22" spans="1:29" x14ac:dyDescent="0.35">
      <c r="A22" t="s">
        <v>67</v>
      </c>
      <c r="B22" t="s">
        <v>313</v>
      </c>
      <c r="C22">
        <v>2764</v>
      </c>
      <c r="D22" s="9">
        <v>42759.4375</v>
      </c>
      <c r="E22" s="9">
        <v>45523.48333333333</v>
      </c>
      <c r="F22">
        <v>246</v>
      </c>
      <c r="G22">
        <v>246</v>
      </c>
      <c r="H22">
        <v>108</v>
      </c>
      <c r="I22">
        <v>138</v>
      </c>
      <c r="J22">
        <v>6</v>
      </c>
      <c r="K22">
        <v>240</v>
      </c>
      <c r="L22">
        <v>236</v>
      </c>
      <c r="M22">
        <v>5</v>
      </c>
      <c r="N22">
        <v>3.3000000000000002E-2</v>
      </c>
      <c r="O22">
        <v>5.1999999999999998E-2</v>
      </c>
      <c r="P22">
        <v>3.0000000000000001E-3</v>
      </c>
      <c r="Q22">
        <v>0.08</v>
      </c>
      <c r="R22">
        <v>0.97599999999999998</v>
      </c>
      <c r="S22">
        <v>0.38800000000000001</v>
      </c>
      <c r="T22">
        <v>0.96499999999999997</v>
      </c>
      <c r="U22">
        <v>62.5</v>
      </c>
      <c r="V22" t="s">
        <v>58</v>
      </c>
      <c r="W22">
        <v>0.97899999999999998</v>
      </c>
      <c r="X22">
        <v>0.92200000000000004</v>
      </c>
      <c r="Y22">
        <v>0.93799999999999994</v>
      </c>
      <c r="Z22">
        <v>0.95899999999999996</v>
      </c>
      <c r="AA22" s="9">
        <v>45713.608006273149</v>
      </c>
      <c r="AB22" t="s">
        <v>873</v>
      </c>
      <c r="AC22" s="9"/>
    </row>
    <row r="23" spans="1:29" x14ac:dyDescent="0.35">
      <c r="A23" t="s">
        <v>68</v>
      </c>
      <c r="B23" t="s">
        <v>313</v>
      </c>
      <c r="C23">
        <v>1051</v>
      </c>
      <c r="D23" s="9">
        <v>44553.245138888888</v>
      </c>
      <c r="E23" s="9">
        <v>45604.893750000003</v>
      </c>
      <c r="F23">
        <v>756</v>
      </c>
      <c r="G23">
        <v>756</v>
      </c>
      <c r="H23">
        <v>730</v>
      </c>
      <c r="I23">
        <v>26</v>
      </c>
      <c r="J23">
        <v>164</v>
      </c>
      <c r="K23">
        <v>592</v>
      </c>
      <c r="L23">
        <v>373</v>
      </c>
      <c r="M23">
        <v>219</v>
      </c>
      <c r="N23">
        <v>0.70299999999999996</v>
      </c>
      <c r="O23">
        <v>2.7E-2</v>
      </c>
      <c r="P23">
        <v>0.17199999999999999</v>
      </c>
      <c r="Q23">
        <v>0.371</v>
      </c>
      <c r="R23">
        <v>0.66500000000000004</v>
      </c>
      <c r="S23">
        <v>0.96299999999999997</v>
      </c>
      <c r="T23">
        <v>0.76400000000000001</v>
      </c>
      <c r="U23">
        <v>590.29600000000005</v>
      </c>
      <c r="V23" t="s">
        <v>58</v>
      </c>
      <c r="W23">
        <v>0.98299999999999998</v>
      </c>
      <c r="X23">
        <v>0.96899999999999997</v>
      </c>
      <c r="Y23">
        <v>0.95599999999999996</v>
      </c>
      <c r="Z23">
        <v>0.96799999999999997</v>
      </c>
      <c r="AA23" s="9">
        <v>45713.608085659725</v>
      </c>
      <c r="AB23" t="s">
        <v>873</v>
      </c>
      <c r="AC23" s="9"/>
    </row>
    <row r="24" spans="1:29" x14ac:dyDescent="0.35">
      <c r="A24" t="s">
        <v>69</v>
      </c>
      <c r="B24" t="s">
        <v>313</v>
      </c>
      <c r="C24">
        <v>3971</v>
      </c>
      <c r="D24" s="9">
        <v>41611.567361111112</v>
      </c>
      <c r="E24" s="9">
        <v>45583.529861111114</v>
      </c>
      <c r="F24">
        <v>812</v>
      </c>
      <c r="G24">
        <v>812</v>
      </c>
      <c r="H24">
        <v>495</v>
      </c>
      <c r="I24">
        <v>317</v>
      </c>
      <c r="J24">
        <v>242</v>
      </c>
      <c r="K24">
        <v>570</v>
      </c>
      <c r="L24">
        <v>469</v>
      </c>
      <c r="M24">
        <v>101</v>
      </c>
      <c r="N24">
        <v>0.17399999999999999</v>
      </c>
      <c r="O24">
        <v>0.122</v>
      </c>
      <c r="P24">
        <v>7.4999999999999997E-2</v>
      </c>
      <c r="Q24">
        <v>0.159</v>
      </c>
      <c r="R24">
        <v>0.71899999999999997</v>
      </c>
      <c r="S24">
        <v>0.58799999999999997</v>
      </c>
      <c r="T24">
        <v>0.747</v>
      </c>
      <c r="U24">
        <v>635.22</v>
      </c>
      <c r="V24" t="s">
        <v>58</v>
      </c>
      <c r="W24">
        <v>0.94599999999999995</v>
      </c>
      <c r="X24">
        <v>0.77800000000000002</v>
      </c>
      <c r="Y24">
        <v>0.96399999999999997</v>
      </c>
      <c r="Z24">
        <v>0.89900000000000002</v>
      </c>
      <c r="AA24" s="9">
        <v>45713.608162013887</v>
      </c>
      <c r="AB24" t="s">
        <v>873</v>
      </c>
      <c r="AC24" s="9"/>
    </row>
    <row r="25" spans="1:29" hidden="1" x14ac:dyDescent="0.35">
      <c r="A25" t="s">
        <v>69</v>
      </c>
      <c r="B25" t="s">
        <v>314</v>
      </c>
      <c r="C25">
        <v>98</v>
      </c>
      <c r="D25" s="9">
        <v>45485.477083333331</v>
      </c>
      <c r="E25" s="9">
        <v>45583.529861111114</v>
      </c>
      <c r="F25" t="s">
        <v>874</v>
      </c>
      <c r="G25" t="s">
        <v>874</v>
      </c>
      <c r="H25">
        <v>7</v>
      </c>
      <c r="I25">
        <v>3</v>
      </c>
      <c r="J25">
        <v>34</v>
      </c>
      <c r="K25" t="s">
        <v>875</v>
      </c>
      <c r="L25">
        <v>7</v>
      </c>
      <c r="M25">
        <v>-32</v>
      </c>
      <c r="N25">
        <v>0.04</v>
      </c>
      <c r="O25">
        <v>5.8000000000000003E-2</v>
      </c>
      <c r="P25">
        <v>0.20100000000000001</v>
      </c>
      <c r="Q25">
        <v>7.8E-2</v>
      </c>
      <c r="R25">
        <v>-0.75700000000000001</v>
      </c>
      <c r="S25">
        <v>0.40799999999999997</v>
      </c>
      <c r="T25">
        <v>-1.0509999999999999</v>
      </c>
      <c r="U25">
        <v>1294.8720000000001</v>
      </c>
      <c r="V25" t="s">
        <v>58</v>
      </c>
      <c r="W25">
        <v>0.76200000000000001</v>
      </c>
      <c r="X25">
        <v>0.77800000000000002</v>
      </c>
      <c r="Y25">
        <v>0.28799999999999998</v>
      </c>
      <c r="Z25">
        <v>0.69499999999999995</v>
      </c>
      <c r="AA25" s="9">
        <v>45713.608177627313</v>
      </c>
      <c r="AB25" t="s">
        <v>873</v>
      </c>
      <c r="AC25" s="9"/>
    </row>
    <row r="26" spans="1:29" x14ac:dyDescent="0.35">
      <c r="A26" t="s">
        <v>70</v>
      </c>
      <c r="B26" t="s">
        <v>313</v>
      </c>
      <c r="C26">
        <v>1396</v>
      </c>
      <c r="D26" s="9">
        <v>44208.149305555555</v>
      </c>
      <c r="E26" s="9">
        <v>45604.652083333334</v>
      </c>
      <c r="F26">
        <v>311</v>
      </c>
      <c r="G26">
        <v>311</v>
      </c>
      <c r="H26">
        <v>300</v>
      </c>
      <c r="I26">
        <v>11</v>
      </c>
      <c r="J26">
        <v>31</v>
      </c>
      <c r="K26">
        <v>280</v>
      </c>
      <c r="L26">
        <v>216</v>
      </c>
      <c r="M26">
        <v>64</v>
      </c>
      <c r="N26">
        <v>0.184</v>
      </c>
      <c r="O26">
        <v>2.1999999999999999E-2</v>
      </c>
      <c r="P26">
        <v>2.3E-2</v>
      </c>
      <c r="Q26">
        <v>0.13700000000000001</v>
      </c>
      <c r="R26">
        <v>0.749</v>
      </c>
      <c r="S26">
        <v>0.89300000000000002</v>
      </c>
      <c r="T26">
        <v>0.88800000000000001</v>
      </c>
      <c r="U26">
        <v>467.15300000000002</v>
      </c>
      <c r="V26" t="s">
        <v>58</v>
      </c>
      <c r="W26">
        <v>0.95099999999999996</v>
      </c>
      <c r="X26">
        <v>0.96299999999999997</v>
      </c>
      <c r="Y26">
        <v>0.56899999999999995</v>
      </c>
      <c r="Z26">
        <v>0.92300000000000004</v>
      </c>
      <c r="AA26" s="9">
        <v>45713.6082518287</v>
      </c>
      <c r="AB26" t="s">
        <v>873</v>
      </c>
      <c r="AC26" s="9"/>
    </row>
    <row r="27" spans="1:29" hidden="1" x14ac:dyDescent="0.35">
      <c r="A27" t="s">
        <v>70</v>
      </c>
      <c r="B27" t="s">
        <v>314</v>
      </c>
      <c r="C27">
        <v>95</v>
      </c>
      <c r="D27" s="9">
        <v>45509.490972222222</v>
      </c>
      <c r="E27" s="9">
        <v>45604.652083333334</v>
      </c>
      <c r="F27" t="s">
        <v>874</v>
      </c>
      <c r="G27" t="s">
        <v>874</v>
      </c>
      <c r="H27">
        <v>42</v>
      </c>
      <c r="I27">
        <v>4</v>
      </c>
      <c r="J27">
        <v>14</v>
      </c>
      <c r="K27" t="s">
        <v>875</v>
      </c>
      <c r="L27">
        <v>40</v>
      </c>
      <c r="M27">
        <v>-7</v>
      </c>
      <c r="N27">
        <v>0.42599999999999999</v>
      </c>
      <c r="O27">
        <v>6.2E-2</v>
      </c>
      <c r="P27">
        <v>0.11700000000000001</v>
      </c>
      <c r="Q27">
        <v>0.47399999999999998</v>
      </c>
      <c r="R27">
        <v>1.278</v>
      </c>
      <c r="S27">
        <v>0.873</v>
      </c>
      <c r="T27">
        <v>0.76</v>
      </c>
      <c r="U27">
        <v>135.02099999999999</v>
      </c>
      <c r="V27" t="s">
        <v>64</v>
      </c>
      <c r="W27">
        <v>0.96599999999999997</v>
      </c>
      <c r="X27">
        <v>0.92</v>
      </c>
      <c r="Y27">
        <v>0.70399999999999996</v>
      </c>
      <c r="Z27">
        <v>0.89900000000000002</v>
      </c>
      <c r="AA27" s="9">
        <v>45713.608268310185</v>
      </c>
      <c r="AB27" t="s">
        <v>873</v>
      </c>
      <c r="AC27" s="9"/>
    </row>
    <row r="28" spans="1:29" x14ac:dyDescent="0.35">
      <c r="A28" t="s">
        <v>71</v>
      </c>
      <c r="B28" t="s">
        <v>313</v>
      </c>
      <c r="C28">
        <v>1896</v>
      </c>
      <c r="D28" s="9">
        <v>43706.547222222223</v>
      </c>
      <c r="E28" s="9">
        <v>45603.443749999999</v>
      </c>
      <c r="F28">
        <v>335</v>
      </c>
      <c r="G28">
        <v>270</v>
      </c>
      <c r="H28">
        <v>258</v>
      </c>
      <c r="I28">
        <v>12</v>
      </c>
      <c r="J28">
        <v>50</v>
      </c>
      <c r="K28">
        <v>220</v>
      </c>
      <c r="L28">
        <v>75</v>
      </c>
      <c r="M28">
        <v>145</v>
      </c>
      <c r="N28">
        <v>0.19</v>
      </c>
      <c r="O28">
        <v>1.0999999999999999E-2</v>
      </c>
      <c r="P28">
        <v>4.2000000000000003E-2</v>
      </c>
      <c r="Q28">
        <v>6.0999999999999999E-2</v>
      </c>
      <c r="R28">
        <v>0.38400000000000001</v>
      </c>
      <c r="S28">
        <v>0.94499999999999995</v>
      </c>
      <c r="T28">
        <v>0.79100000000000004</v>
      </c>
      <c r="U28">
        <v>2377.049</v>
      </c>
      <c r="V28" t="s">
        <v>58</v>
      </c>
      <c r="W28">
        <v>0.85099999999999998</v>
      </c>
      <c r="X28">
        <v>0.91500000000000004</v>
      </c>
      <c r="Y28">
        <v>0.88200000000000001</v>
      </c>
      <c r="Z28">
        <v>0.95899999999999996</v>
      </c>
      <c r="AA28" s="9">
        <v>45713.608344363427</v>
      </c>
      <c r="AB28" t="s">
        <v>873</v>
      </c>
      <c r="AC28" s="9"/>
    </row>
    <row r="29" spans="1:29" x14ac:dyDescent="0.35">
      <c r="A29" t="s">
        <v>72</v>
      </c>
      <c r="B29" t="s">
        <v>313</v>
      </c>
      <c r="C29">
        <v>3612</v>
      </c>
      <c r="D29" s="9">
        <v>41753.563194444447</v>
      </c>
      <c r="E29" s="9">
        <v>45365.670138888891</v>
      </c>
      <c r="F29">
        <v>1197</v>
      </c>
      <c r="G29">
        <v>1197</v>
      </c>
      <c r="H29">
        <v>672</v>
      </c>
      <c r="I29">
        <v>525</v>
      </c>
      <c r="J29">
        <v>164</v>
      </c>
      <c r="K29">
        <v>1033</v>
      </c>
      <c r="L29">
        <v>699</v>
      </c>
      <c r="M29">
        <v>334</v>
      </c>
      <c r="N29">
        <v>0.56299999999999994</v>
      </c>
      <c r="O29">
        <v>0.33600000000000002</v>
      </c>
      <c r="P29">
        <v>0.03</v>
      </c>
      <c r="Q29">
        <v>0.55000000000000004</v>
      </c>
      <c r="R29">
        <v>0.63300000000000001</v>
      </c>
      <c r="S29">
        <v>0.626</v>
      </c>
      <c r="T29">
        <v>0.96699999999999997</v>
      </c>
      <c r="U29">
        <v>607.27300000000002</v>
      </c>
      <c r="V29" t="s">
        <v>58</v>
      </c>
      <c r="W29">
        <v>0.80100000000000005</v>
      </c>
      <c r="X29">
        <v>0.66400000000000003</v>
      </c>
      <c r="Y29">
        <v>0.83599999999999997</v>
      </c>
      <c r="Z29">
        <v>0.80400000000000005</v>
      </c>
      <c r="AA29" s="9">
        <v>45713.608420555553</v>
      </c>
      <c r="AB29" t="s">
        <v>873</v>
      </c>
      <c r="AC29" s="9"/>
    </row>
    <row r="30" spans="1:29" x14ac:dyDescent="0.35">
      <c r="A30" t="s">
        <v>73</v>
      </c>
      <c r="B30" t="s">
        <v>313</v>
      </c>
      <c r="C30">
        <v>1112</v>
      </c>
      <c r="D30" s="9">
        <v>44216.246527777781</v>
      </c>
      <c r="E30" s="9">
        <v>45328.728472222225</v>
      </c>
      <c r="F30">
        <v>292</v>
      </c>
      <c r="G30">
        <v>283</v>
      </c>
      <c r="H30">
        <v>227</v>
      </c>
      <c r="I30">
        <v>56</v>
      </c>
      <c r="J30">
        <v>6</v>
      </c>
      <c r="K30">
        <v>277</v>
      </c>
      <c r="L30">
        <v>249</v>
      </c>
      <c r="M30">
        <v>28</v>
      </c>
      <c r="N30">
        <v>0.35599999999999998</v>
      </c>
      <c r="O30">
        <v>0.126</v>
      </c>
      <c r="P30">
        <v>0</v>
      </c>
      <c r="Q30">
        <v>0.37</v>
      </c>
      <c r="R30">
        <v>0.76800000000000002</v>
      </c>
      <c r="S30">
        <v>0.73899999999999999</v>
      </c>
      <c r="T30">
        <v>1</v>
      </c>
      <c r="U30">
        <v>75.676000000000002</v>
      </c>
      <c r="V30" t="s">
        <v>58</v>
      </c>
      <c r="W30">
        <v>0.67700000000000005</v>
      </c>
      <c r="X30">
        <v>0.93200000000000005</v>
      </c>
      <c r="Y30">
        <v>0</v>
      </c>
      <c r="Z30">
        <v>0.69399999999999995</v>
      </c>
      <c r="AA30" s="9">
        <v>45713.608492638887</v>
      </c>
      <c r="AB30" t="s">
        <v>873</v>
      </c>
      <c r="AC30" s="9"/>
    </row>
    <row r="31" spans="1:29" x14ac:dyDescent="0.35">
      <c r="A31" t="s">
        <v>74</v>
      </c>
      <c r="B31" t="s">
        <v>313</v>
      </c>
      <c r="C31">
        <v>1952</v>
      </c>
      <c r="D31" s="9">
        <v>43605.890277777777</v>
      </c>
      <c r="E31" s="9">
        <v>45558.154166666667</v>
      </c>
      <c r="F31">
        <v>974</v>
      </c>
      <c r="G31">
        <v>872</v>
      </c>
      <c r="H31">
        <v>766</v>
      </c>
      <c r="I31">
        <v>106</v>
      </c>
      <c r="J31">
        <v>87</v>
      </c>
      <c r="K31">
        <v>785</v>
      </c>
      <c r="L31">
        <v>668</v>
      </c>
      <c r="M31">
        <v>117</v>
      </c>
      <c r="N31">
        <v>0.46300000000000002</v>
      </c>
      <c r="O31">
        <v>6.6000000000000003E-2</v>
      </c>
      <c r="P31">
        <v>8.2000000000000003E-2</v>
      </c>
      <c r="Q31">
        <v>0.41299999999999998</v>
      </c>
      <c r="R31">
        <v>0.92400000000000004</v>
      </c>
      <c r="S31">
        <v>0.875</v>
      </c>
      <c r="T31">
        <v>0.84499999999999997</v>
      </c>
      <c r="U31">
        <v>283.29300000000001</v>
      </c>
      <c r="V31" t="s">
        <v>58</v>
      </c>
      <c r="W31">
        <v>0.98799999999999999</v>
      </c>
      <c r="X31">
        <v>0.94199999999999995</v>
      </c>
      <c r="Y31">
        <v>0.76200000000000001</v>
      </c>
      <c r="Z31">
        <v>0.99099999999999999</v>
      </c>
      <c r="AA31" s="9">
        <v>45713.608569826392</v>
      </c>
      <c r="AB31" t="s">
        <v>873</v>
      </c>
      <c r="AC31" s="9"/>
    </row>
    <row r="32" spans="1:29" x14ac:dyDescent="0.35">
      <c r="A32" t="s">
        <v>75</v>
      </c>
      <c r="B32" t="s">
        <v>313</v>
      </c>
      <c r="C32">
        <v>5555</v>
      </c>
      <c r="D32" s="9">
        <v>40031.338888888888</v>
      </c>
      <c r="E32" s="9">
        <v>45587.308333333334</v>
      </c>
      <c r="F32">
        <v>2140</v>
      </c>
      <c r="G32">
        <v>2140</v>
      </c>
      <c r="H32">
        <v>1406</v>
      </c>
      <c r="I32">
        <v>734</v>
      </c>
      <c r="J32">
        <v>228</v>
      </c>
      <c r="K32">
        <v>1912</v>
      </c>
      <c r="L32">
        <v>1456</v>
      </c>
      <c r="M32">
        <v>456</v>
      </c>
      <c r="N32">
        <v>0.46700000000000003</v>
      </c>
      <c r="O32">
        <v>0.218</v>
      </c>
      <c r="P32">
        <v>5.8000000000000003E-2</v>
      </c>
      <c r="Q32">
        <v>0.47299999999999998</v>
      </c>
      <c r="R32">
        <v>0.754</v>
      </c>
      <c r="S32">
        <v>0.68200000000000005</v>
      </c>
      <c r="T32">
        <v>0.91500000000000004</v>
      </c>
      <c r="U32">
        <v>964.05899999999997</v>
      </c>
      <c r="V32" t="s">
        <v>58</v>
      </c>
      <c r="W32">
        <v>0.81699999999999995</v>
      </c>
      <c r="X32">
        <v>0.84799999999999998</v>
      </c>
      <c r="Y32">
        <v>0.83299999999999996</v>
      </c>
      <c r="Z32">
        <v>0.84899999999999998</v>
      </c>
      <c r="AA32" s="9">
        <v>45713.608643969907</v>
      </c>
      <c r="AB32" t="s">
        <v>873</v>
      </c>
      <c r="AC32" s="9"/>
    </row>
    <row r="33" spans="1:29" x14ac:dyDescent="0.35">
      <c r="A33" t="s">
        <v>76</v>
      </c>
      <c r="B33" t="s">
        <v>313</v>
      </c>
      <c r="C33">
        <v>2218</v>
      </c>
      <c r="D33" s="9">
        <v>43385.613888888889</v>
      </c>
      <c r="E33" s="9">
        <v>45604.527777777781</v>
      </c>
      <c r="F33">
        <v>404</v>
      </c>
      <c r="G33">
        <v>366</v>
      </c>
      <c r="H33">
        <v>348</v>
      </c>
      <c r="I33">
        <v>18</v>
      </c>
      <c r="J33">
        <v>106</v>
      </c>
      <c r="K33">
        <v>260</v>
      </c>
      <c r="L33">
        <v>204</v>
      </c>
      <c r="M33">
        <v>56</v>
      </c>
      <c r="N33">
        <v>0.27</v>
      </c>
      <c r="O33">
        <v>1.6E-2</v>
      </c>
      <c r="P33">
        <v>0.09</v>
      </c>
      <c r="Q33">
        <v>0.16800000000000001</v>
      </c>
      <c r="R33">
        <v>0.85699999999999998</v>
      </c>
      <c r="S33">
        <v>0.94399999999999995</v>
      </c>
      <c r="T33">
        <v>0.68500000000000005</v>
      </c>
      <c r="U33">
        <v>333.33300000000003</v>
      </c>
      <c r="V33" t="s">
        <v>58</v>
      </c>
      <c r="W33">
        <v>0.95799999999999996</v>
      </c>
      <c r="X33">
        <v>0.81599999999999995</v>
      </c>
      <c r="Y33">
        <v>0.94199999999999995</v>
      </c>
      <c r="Z33">
        <v>0.95699999999999996</v>
      </c>
      <c r="AA33" s="9">
        <v>45713.608719756943</v>
      </c>
      <c r="AB33" t="s">
        <v>873</v>
      </c>
      <c r="AC33" s="9"/>
    </row>
    <row r="34" spans="1:29" x14ac:dyDescent="0.35">
      <c r="A34" t="s">
        <v>77</v>
      </c>
      <c r="B34" t="s">
        <v>313</v>
      </c>
      <c r="C34">
        <v>1994</v>
      </c>
      <c r="D34" s="9">
        <v>43614.54583333333</v>
      </c>
      <c r="E34" s="9">
        <v>45609.425694444442</v>
      </c>
      <c r="F34">
        <v>459</v>
      </c>
      <c r="G34">
        <v>386</v>
      </c>
      <c r="H34">
        <v>348</v>
      </c>
      <c r="I34">
        <v>38</v>
      </c>
      <c r="J34">
        <v>88</v>
      </c>
      <c r="K34">
        <v>298</v>
      </c>
      <c r="L34">
        <v>227</v>
      </c>
      <c r="M34">
        <v>71</v>
      </c>
      <c r="N34">
        <v>0.189</v>
      </c>
      <c r="O34">
        <v>2.7E-2</v>
      </c>
      <c r="P34">
        <v>8.8999999999999996E-2</v>
      </c>
      <c r="Q34">
        <v>0.13800000000000001</v>
      </c>
      <c r="R34">
        <v>1.087</v>
      </c>
      <c r="S34">
        <v>0.875</v>
      </c>
      <c r="T34">
        <v>0.58799999999999997</v>
      </c>
      <c r="U34">
        <v>514.49300000000005</v>
      </c>
      <c r="V34" t="s">
        <v>64</v>
      </c>
      <c r="W34">
        <v>0.95899999999999996</v>
      </c>
      <c r="X34">
        <v>0.63500000000000001</v>
      </c>
      <c r="Y34">
        <v>0.94899999999999995</v>
      </c>
      <c r="Z34">
        <v>0.96199999999999997</v>
      </c>
      <c r="AA34" s="9">
        <v>45713.608799837966</v>
      </c>
      <c r="AB34" t="s">
        <v>873</v>
      </c>
      <c r="AC34" s="9"/>
    </row>
    <row r="35" spans="1:29" hidden="1" x14ac:dyDescent="0.35">
      <c r="A35" t="s">
        <v>77</v>
      </c>
      <c r="B35" t="s">
        <v>314</v>
      </c>
      <c r="C35">
        <v>85</v>
      </c>
      <c r="D35" s="9">
        <v>45523.804166666669</v>
      </c>
      <c r="E35" s="9">
        <v>45609.425694444442</v>
      </c>
      <c r="F35" t="s">
        <v>874</v>
      </c>
      <c r="G35" t="s">
        <v>874</v>
      </c>
      <c r="H35">
        <v>29</v>
      </c>
      <c r="I35">
        <v>7</v>
      </c>
      <c r="J35">
        <v>22</v>
      </c>
      <c r="K35" t="s">
        <v>875</v>
      </c>
      <c r="L35">
        <v>19</v>
      </c>
      <c r="M35">
        <v>-6</v>
      </c>
      <c r="N35">
        <v>0.35699999999999998</v>
      </c>
      <c r="O35">
        <v>6.8000000000000005E-2</v>
      </c>
      <c r="P35">
        <v>0.41399999999999998</v>
      </c>
      <c r="Q35">
        <v>0.20399999999999999</v>
      </c>
      <c r="R35">
        <v>18.545000000000002</v>
      </c>
      <c r="S35">
        <v>0.84</v>
      </c>
      <c r="T35">
        <v>2.5999999999999999E-2</v>
      </c>
      <c r="U35">
        <v>348.03899999999999</v>
      </c>
      <c r="V35" t="s">
        <v>64</v>
      </c>
      <c r="W35">
        <v>0.94199999999999995</v>
      </c>
      <c r="X35">
        <v>0.97499999999999998</v>
      </c>
      <c r="Y35">
        <v>0.57899999999999996</v>
      </c>
      <c r="Z35">
        <v>0.94199999999999995</v>
      </c>
      <c r="AA35" s="9">
        <v>45713.608815335647</v>
      </c>
      <c r="AB35" t="s">
        <v>873</v>
      </c>
      <c r="AC35" s="9"/>
    </row>
    <row r="36" spans="1:29" x14ac:dyDescent="0.35">
      <c r="A36" t="s">
        <v>78</v>
      </c>
      <c r="B36" t="s">
        <v>313</v>
      </c>
      <c r="C36">
        <v>3836</v>
      </c>
      <c r="D36" s="9">
        <v>41753.263888888891</v>
      </c>
      <c r="E36" s="9">
        <v>45589.443749999999</v>
      </c>
      <c r="F36">
        <v>2189</v>
      </c>
      <c r="G36">
        <v>2189</v>
      </c>
      <c r="H36">
        <v>1866</v>
      </c>
      <c r="I36">
        <v>323</v>
      </c>
      <c r="J36">
        <v>40</v>
      </c>
      <c r="K36">
        <v>2149</v>
      </c>
      <c r="L36">
        <v>2028</v>
      </c>
      <c r="M36">
        <v>121</v>
      </c>
      <c r="N36">
        <v>1.0640000000000001</v>
      </c>
      <c r="O36">
        <v>0.114</v>
      </c>
      <c r="P36">
        <v>4.9000000000000002E-2</v>
      </c>
      <c r="Q36">
        <v>0.97099999999999997</v>
      </c>
      <c r="R36">
        <v>0.86</v>
      </c>
      <c r="S36">
        <v>0.90300000000000002</v>
      </c>
      <c r="T36">
        <v>0.95799999999999996</v>
      </c>
      <c r="U36">
        <v>124.614</v>
      </c>
      <c r="V36" t="s">
        <v>58</v>
      </c>
      <c r="W36">
        <v>0.90100000000000002</v>
      </c>
      <c r="X36">
        <v>0.96499999999999997</v>
      </c>
      <c r="Y36">
        <v>0.81799999999999995</v>
      </c>
      <c r="Z36">
        <v>0.90100000000000002</v>
      </c>
      <c r="AA36" s="9">
        <v>45713.608891446762</v>
      </c>
      <c r="AB36" t="s">
        <v>873</v>
      </c>
      <c r="AC36" s="9"/>
    </row>
    <row r="37" spans="1:29" x14ac:dyDescent="0.35">
      <c r="A37" t="s">
        <v>79</v>
      </c>
      <c r="B37" t="s">
        <v>313</v>
      </c>
      <c r="C37">
        <v>5571</v>
      </c>
      <c r="D37" s="9">
        <v>40002.269444444442</v>
      </c>
      <c r="E37" s="9">
        <v>45573.70416666667</v>
      </c>
      <c r="F37">
        <v>435</v>
      </c>
      <c r="G37">
        <v>435</v>
      </c>
      <c r="H37">
        <v>195</v>
      </c>
      <c r="I37">
        <v>240</v>
      </c>
      <c r="J37">
        <v>45</v>
      </c>
      <c r="K37">
        <v>390</v>
      </c>
      <c r="L37">
        <v>365</v>
      </c>
      <c r="M37">
        <v>25</v>
      </c>
      <c r="N37">
        <v>3.5999999999999997E-2</v>
      </c>
      <c r="O37">
        <v>4.5999999999999999E-2</v>
      </c>
      <c r="P37">
        <v>0.01</v>
      </c>
      <c r="Q37">
        <v>6.8000000000000005E-2</v>
      </c>
      <c r="R37">
        <v>0.94399999999999995</v>
      </c>
      <c r="S37">
        <v>0.439</v>
      </c>
      <c r="T37">
        <v>0.878</v>
      </c>
      <c r="U37">
        <v>367.64699999999999</v>
      </c>
      <c r="V37" t="s">
        <v>58</v>
      </c>
      <c r="W37">
        <v>0.93200000000000005</v>
      </c>
      <c r="X37">
        <v>0.9</v>
      </c>
      <c r="Y37">
        <v>0.97799999999999998</v>
      </c>
      <c r="Z37">
        <v>0.90500000000000003</v>
      </c>
      <c r="AA37" s="9">
        <v>45713.608965474537</v>
      </c>
      <c r="AB37" t="s">
        <v>873</v>
      </c>
      <c r="AC37" s="9"/>
    </row>
    <row r="38" spans="1:29" x14ac:dyDescent="0.35">
      <c r="A38" t="s">
        <v>80</v>
      </c>
      <c r="B38" t="s">
        <v>313</v>
      </c>
      <c r="C38">
        <v>1396</v>
      </c>
      <c r="D38" s="9">
        <v>44207.632638888892</v>
      </c>
      <c r="E38" s="9">
        <v>45603.761805555558</v>
      </c>
      <c r="F38">
        <v>423</v>
      </c>
      <c r="G38">
        <v>370</v>
      </c>
      <c r="H38">
        <v>357</v>
      </c>
      <c r="I38">
        <v>13</v>
      </c>
      <c r="J38">
        <v>74</v>
      </c>
      <c r="K38">
        <v>296</v>
      </c>
      <c r="L38">
        <v>213</v>
      </c>
      <c r="M38">
        <v>83</v>
      </c>
      <c r="N38">
        <v>0.25</v>
      </c>
      <c r="O38">
        <v>0.01</v>
      </c>
      <c r="P38">
        <v>5.0999999999999997E-2</v>
      </c>
      <c r="Q38">
        <v>0.14599999999999999</v>
      </c>
      <c r="R38">
        <v>0.69899999999999995</v>
      </c>
      <c r="S38">
        <v>0.96199999999999997</v>
      </c>
      <c r="T38">
        <v>0.80400000000000005</v>
      </c>
      <c r="U38">
        <v>568.49300000000005</v>
      </c>
      <c r="V38" t="s">
        <v>58</v>
      </c>
      <c r="W38">
        <v>0.95599999999999996</v>
      </c>
      <c r="X38">
        <v>0.94699999999999995</v>
      </c>
      <c r="Y38">
        <v>0.77600000000000002</v>
      </c>
      <c r="Z38">
        <v>0.91200000000000003</v>
      </c>
      <c r="AA38" s="9">
        <v>45713.609043159726</v>
      </c>
      <c r="AB38" t="s">
        <v>873</v>
      </c>
      <c r="AC38" s="9"/>
    </row>
    <row r="39" spans="1:29" x14ac:dyDescent="0.35">
      <c r="A39" t="s">
        <v>81</v>
      </c>
      <c r="B39" t="s">
        <v>313</v>
      </c>
      <c r="C39">
        <v>4190</v>
      </c>
      <c r="D39" s="9">
        <v>40144.981944444444</v>
      </c>
      <c r="E39" s="9">
        <v>44335.30972222222</v>
      </c>
      <c r="F39">
        <v>722</v>
      </c>
      <c r="G39">
        <v>722</v>
      </c>
      <c r="H39">
        <v>284</v>
      </c>
      <c r="I39">
        <v>438</v>
      </c>
      <c r="J39">
        <v>353</v>
      </c>
      <c r="K39">
        <v>369</v>
      </c>
      <c r="L39">
        <v>369</v>
      </c>
      <c r="M39">
        <v>0</v>
      </c>
      <c r="N39">
        <v>0.09</v>
      </c>
      <c r="O39">
        <v>0.159</v>
      </c>
      <c r="P39">
        <v>6.2E-2</v>
      </c>
      <c r="Q39">
        <v>0.14899999999999999</v>
      </c>
      <c r="R39">
        <v>0.79700000000000004</v>
      </c>
      <c r="S39">
        <v>0.36099999999999999</v>
      </c>
      <c r="T39">
        <v>0.751</v>
      </c>
      <c r="U39">
        <v>0</v>
      </c>
      <c r="V39" t="s">
        <v>82</v>
      </c>
      <c r="W39">
        <v>0.95499999999999996</v>
      </c>
      <c r="X39">
        <v>0.95799999999999996</v>
      </c>
      <c r="Y39">
        <v>0.63300000000000001</v>
      </c>
      <c r="Z39">
        <v>0.92400000000000004</v>
      </c>
      <c r="AA39" s="9">
        <v>45713.609116388892</v>
      </c>
      <c r="AB39" t="s">
        <v>873</v>
      </c>
      <c r="AC39" s="9"/>
    </row>
    <row r="40" spans="1:29" x14ac:dyDescent="0.35">
      <c r="A40" t="s">
        <v>83</v>
      </c>
      <c r="B40" t="s">
        <v>313</v>
      </c>
      <c r="C40">
        <v>3749</v>
      </c>
      <c r="D40" s="9">
        <v>39801.320833333331</v>
      </c>
      <c r="E40" s="9">
        <v>43550.478472222225</v>
      </c>
      <c r="F40">
        <v>452</v>
      </c>
      <c r="G40">
        <v>452</v>
      </c>
      <c r="H40">
        <v>147</v>
      </c>
      <c r="I40">
        <v>305</v>
      </c>
      <c r="J40">
        <v>69</v>
      </c>
      <c r="K40">
        <v>383</v>
      </c>
      <c r="L40">
        <v>378</v>
      </c>
      <c r="M40">
        <v>5</v>
      </c>
      <c r="N40">
        <v>4.5999999999999999E-2</v>
      </c>
      <c r="O40">
        <v>8.1000000000000003E-2</v>
      </c>
      <c r="P40">
        <v>1.7999999999999999E-2</v>
      </c>
      <c r="Q40">
        <v>0.113</v>
      </c>
      <c r="R40">
        <v>1.0369999999999999</v>
      </c>
      <c r="S40">
        <v>0.36199999999999999</v>
      </c>
      <c r="T40">
        <v>0.85799999999999998</v>
      </c>
      <c r="U40">
        <v>44.247999999999998</v>
      </c>
      <c r="V40" t="s">
        <v>64</v>
      </c>
      <c r="W40">
        <v>0.98499999999999999</v>
      </c>
      <c r="X40">
        <v>0.94</v>
      </c>
      <c r="Y40">
        <v>0.96799999999999997</v>
      </c>
      <c r="Z40">
        <v>0.97199999999999998</v>
      </c>
      <c r="AA40" s="9">
        <v>45713.609195115743</v>
      </c>
      <c r="AB40" t="s">
        <v>873</v>
      </c>
      <c r="AC40" s="9"/>
    </row>
    <row r="41" spans="1:29" x14ac:dyDescent="0.35">
      <c r="A41" t="s">
        <v>84</v>
      </c>
      <c r="B41" t="s">
        <v>313</v>
      </c>
      <c r="C41">
        <v>1306</v>
      </c>
      <c r="D41" s="9">
        <v>44305.305555555555</v>
      </c>
      <c r="E41" s="9">
        <v>45611.626388888886</v>
      </c>
      <c r="F41">
        <v>606</v>
      </c>
      <c r="G41">
        <v>604</v>
      </c>
      <c r="H41">
        <v>331</v>
      </c>
      <c r="I41">
        <v>273</v>
      </c>
      <c r="J41">
        <v>51</v>
      </c>
      <c r="K41">
        <v>553</v>
      </c>
      <c r="L41">
        <v>520</v>
      </c>
      <c r="M41">
        <v>33</v>
      </c>
      <c r="N41">
        <v>0.217</v>
      </c>
      <c r="O41">
        <v>0.26600000000000001</v>
      </c>
      <c r="P41">
        <v>4.5999999999999999E-2</v>
      </c>
      <c r="Q41">
        <v>0.39400000000000002</v>
      </c>
      <c r="R41">
        <v>0.90200000000000002</v>
      </c>
      <c r="S41">
        <v>0.44900000000000001</v>
      </c>
      <c r="T41">
        <v>0.90500000000000003</v>
      </c>
      <c r="U41">
        <v>83.756</v>
      </c>
      <c r="V41" t="s">
        <v>58</v>
      </c>
      <c r="W41">
        <v>0.63800000000000001</v>
      </c>
      <c r="X41">
        <v>0.17599999999999999</v>
      </c>
      <c r="Y41">
        <v>0.92100000000000004</v>
      </c>
      <c r="Z41">
        <v>0.41</v>
      </c>
      <c r="AA41" s="9">
        <v>45713.609297627314</v>
      </c>
      <c r="AB41" t="s">
        <v>873</v>
      </c>
      <c r="AC41" s="9"/>
    </row>
    <row r="42" spans="1:29" hidden="1" x14ac:dyDescent="0.35">
      <c r="A42" t="s">
        <v>84</v>
      </c>
      <c r="B42" t="s">
        <v>314</v>
      </c>
      <c r="C42">
        <v>87</v>
      </c>
      <c r="D42" s="9">
        <v>45524.309027777781</v>
      </c>
      <c r="E42" s="9">
        <v>45611.626388888886</v>
      </c>
      <c r="F42" t="s">
        <v>874</v>
      </c>
      <c r="G42" t="s">
        <v>874</v>
      </c>
      <c r="H42">
        <v>52</v>
      </c>
      <c r="I42">
        <v>3</v>
      </c>
      <c r="J42">
        <v>8</v>
      </c>
      <c r="K42" t="s">
        <v>875</v>
      </c>
      <c r="L42">
        <v>25</v>
      </c>
      <c r="M42">
        <v>23</v>
      </c>
      <c r="N42">
        <v>0.52300000000000002</v>
      </c>
      <c r="O42">
        <v>0.03</v>
      </c>
      <c r="P42">
        <v>0.28399999999999997</v>
      </c>
      <c r="Q42">
        <v>0.32300000000000001</v>
      </c>
      <c r="R42">
        <v>1.2010000000000001</v>
      </c>
      <c r="S42">
        <v>0.94599999999999995</v>
      </c>
      <c r="T42">
        <v>0.48599999999999999</v>
      </c>
      <c r="U42">
        <v>102.167</v>
      </c>
      <c r="V42" t="s">
        <v>64</v>
      </c>
      <c r="W42">
        <v>0.89600000000000002</v>
      </c>
      <c r="X42">
        <v>0.99099999999999999</v>
      </c>
      <c r="Y42">
        <v>0.59199999999999997</v>
      </c>
      <c r="Z42">
        <v>0.91800000000000004</v>
      </c>
      <c r="AA42" s="9">
        <v>45713.609320069445</v>
      </c>
      <c r="AB42" t="s">
        <v>873</v>
      </c>
      <c r="AC42" s="9"/>
    </row>
    <row r="43" spans="1:29" x14ac:dyDescent="0.35">
      <c r="A43" t="s">
        <v>85</v>
      </c>
      <c r="B43" t="s">
        <v>313</v>
      </c>
      <c r="C43">
        <v>1239</v>
      </c>
      <c r="D43" s="9">
        <v>44369.488888888889</v>
      </c>
      <c r="E43" s="9">
        <v>45608.613194444442</v>
      </c>
      <c r="F43">
        <v>791</v>
      </c>
      <c r="G43">
        <v>725</v>
      </c>
      <c r="H43">
        <v>712</v>
      </c>
      <c r="I43">
        <v>13</v>
      </c>
      <c r="J43">
        <v>98</v>
      </c>
      <c r="K43">
        <v>627</v>
      </c>
      <c r="L43">
        <v>508</v>
      </c>
      <c r="M43">
        <v>119</v>
      </c>
      <c r="N43">
        <v>0.58599999999999997</v>
      </c>
      <c r="O43">
        <v>1.0999999999999999E-2</v>
      </c>
      <c r="P43">
        <v>7.6999999999999999E-2</v>
      </c>
      <c r="Q43">
        <v>0.436</v>
      </c>
      <c r="R43">
        <v>0.83799999999999997</v>
      </c>
      <c r="S43">
        <v>0.98199999999999998</v>
      </c>
      <c r="T43">
        <v>0.871</v>
      </c>
      <c r="U43">
        <v>272.93599999999998</v>
      </c>
      <c r="V43" t="s">
        <v>58</v>
      </c>
      <c r="W43">
        <v>0.96399999999999997</v>
      </c>
      <c r="X43">
        <v>0.82299999999999995</v>
      </c>
      <c r="Y43">
        <v>0.96499999999999997</v>
      </c>
      <c r="Z43">
        <v>0.96799999999999997</v>
      </c>
      <c r="AA43" s="9">
        <v>45713.609412349535</v>
      </c>
      <c r="AB43" t="s">
        <v>873</v>
      </c>
      <c r="AC43" s="9"/>
    </row>
    <row r="44" spans="1:29" x14ac:dyDescent="0.35">
      <c r="A44" t="s">
        <v>86</v>
      </c>
      <c r="B44" t="s">
        <v>313</v>
      </c>
      <c r="C44">
        <v>4138</v>
      </c>
      <c r="D44" s="9">
        <v>41464.209722222222</v>
      </c>
      <c r="E44" s="9">
        <v>45602.430555555555</v>
      </c>
      <c r="F44">
        <v>602</v>
      </c>
      <c r="G44">
        <v>602</v>
      </c>
      <c r="H44">
        <v>95</v>
      </c>
      <c r="I44">
        <v>507</v>
      </c>
      <c r="J44">
        <v>47</v>
      </c>
      <c r="K44">
        <v>555</v>
      </c>
      <c r="L44">
        <v>531</v>
      </c>
      <c r="M44">
        <v>24</v>
      </c>
      <c r="N44">
        <v>3.3000000000000002E-2</v>
      </c>
      <c r="O44">
        <v>0.17299999999999999</v>
      </c>
      <c r="P44">
        <v>1.6E-2</v>
      </c>
      <c r="Q44">
        <v>0.157</v>
      </c>
      <c r="R44">
        <v>0.82599999999999996</v>
      </c>
      <c r="S44">
        <v>0.16</v>
      </c>
      <c r="T44">
        <v>0.92200000000000004</v>
      </c>
      <c r="U44">
        <v>152.86600000000001</v>
      </c>
      <c r="V44" t="s">
        <v>58</v>
      </c>
      <c r="W44">
        <v>0.66400000000000003</v>
      </c>
      <c r="X44">
        <v>0.92500000000000004</v>
      </c>
      <c r="Y44">
        <v>0.92200000000000004</v>
      </c>
      <c r="Z44">
        <v>0.97199999999999998</v>
      </c>
      <c r="AA44" s="9">
        <v>45713.60949534722</v>
      </c>
      <c r="AB44" t="s">
        <v>873</v>
      </c>
      <c r="AC44" s="9"/>
    </row>
    <row r="45" spans="1:29" x14ac:dyDescent="0.35">
      <c r="A45" t="s">
        <v>87</v>
      </c>
      <c r="B45" t="s">
        <v>313</v>
      </c>
      <c r="C45">
        <v>2440</v>
      </c>
      <c r="D45" s="9">
        <v>42615.530555555553</v>
      </c>
      <c r="E45" s="9">
        <v>45056.390972222223</v>
      </c>
      <c r="F45">
        <v>216</v>
      </c>
      <c r="G45">
        <v>216</v>
      </c>
      <c r="H45">
        <v>177</v>
      </c>
      <c r="I45">
        <v>39</v>
      </c>
      <c r="J45">
        <v>90</v>
      </c>
      <c r="K45">
        <v>126</v>
      </c>
      <c r="L45">
        <v>119</v>
      </c>
      <c r="M45">
        <v>7</v>
      </c>
      <c r="N45">
        <v>0.58199999999999996</v>
      </c>
      <c r="O45">
        <v>0.02</v>
      </c>
      <c r="P45">
        <v>2.9000000000000001E-2</v>
      </c>
      <c r="Q45">
        <v>6.3E-2</v>
      </c>
      <c r="R45">
        <v>0.11</v>
      </c>
      <c r="S45">
        <v>0.96699999999999997</v>
      </c>
      <c r="T45">
        <v>0.95199999999999996</v>
      </c>
      <c r="U45">
        <v>111.111</v>
      </c>
      <c r="V45" t="s">
        <v>58</v>
      </c>
      <c r="W45">
        <v>0.97</v>
      </c>
      <c r="X45">
        <v>0.216</v>
      </c>
      <c r="Y45">
        <v>0.27900000000000003</v>
      </c>
      <c r="Z45">
        <v>0.23100000000000001</v>
      </c>
      <c r="AA45" s="9">
        <v>45713.609573796297</v>
      </c>
      <c r="AB45" t="s">
        <v>873</v>
      </c>
      <c r="AC45" s="9"/>
    </row>
    <row r="46" spans="1:29" x14ac:dyDescent="0.35">
      <c r="A46" t="s">
        <v>88</v>
      </c>
      <c r="B46" t="s">
        <v>313</v>
      </c>
      <c r="C46">
        <v>1788</v>
      </c>
      <c r="D46" s="9">
        <v>43815.474999999999</v>
      </c>
      <c r="E46" s="9">
        <v>45603.701388888891</v>
      </c>
      <c r="F46">
        <v>89</v>
      </c>
      <c r="G46">
        <v>89</v>
      </c>
      <c r="H46">
        <v>72</v>
      </c>
      <c r="I46">
        <v>17</v>
      </c>
      <c r="J46">
        <v>3</v>
      </c>
      <c r="K46">
        <v>86</v>
      </c>
      <c r="L46">
        <v>14</v>
      </c>
      <c r="M46">
        <v>72</v>
      </c>
      <c r="N46">
        <v>0.04</v>
      </c>
      <c r="O46">
        <v>3.1E-2</v>
      </c>
      <c r="P46">
        <v>8.9999999999999993E-3</v>
      </c>
      <c r="Q46">
        <v>4.2999999999999997E-2</v>
      </c>
      <c r="R46">
        <v>0.69399999999999995</v>
      </c>
      <c r="S46">
        <v>0.56299999999999994</v>
      </c>
      <c r="T46">
        <v>0.873</v>
      </c>
      <c r="U46">
        <v>1674.4190000000001</v>
      </c>
      <c r="V46" t="s">
        <v>58</v>
      </c>
      <c r="W46">
        <v>0.81599999999999995</v>
      </c>
      <c r="X46">
        <v>0.95</v>
      </c>
      <c r="Y46">
        <v>0.96499999999999997</v>
      </c>
      <c r="Z46">
        <v>0.85699999999999998</v>
      </c>
      <c r="AA46" s="9">
        <v>45713.609656817127</v>
      </c>
      <c r="AB46" t="s">
        <v>873</v>
      </c>
      <c r="AC46" s="9"/>
    </row>
    <row r="47" spans="1:29" hidden="1" x14ac:dyDescent="0.35">
      <c r="A47" t="s">
        <v>88</v>
      </c>
      <c r="B47" t="s">
        <v>314</v>
      </c>
      <c r="C47">
        <v>92</v>
      </c>
      <c r="D47" s="9">
        <v>45511.589583333334</v>
      </c>
      <c r="E47" s="9">
        <v>45603.701388888891</v>
      </c>
      <c r="F47" t="s">
        <v>874</v>
      </c>
      <c r="G47" t="s">
        <v>874</v>
      </c>
      <c r="H47">
        <v>11</v>
      </c>
      <c r="I47">
        <v>7</v>
      </c>
      <c r="J47">
        <v>2</v>
      </c>
      <c r="K47" t="s">
        <v>875</v>
      </c>
      <c r="L47">
        <v>10</v>
      </c>
      <c r="M47">
        <v>7</v>
      </c>
      <c r="N47">
        <v>0.14199999999999999</v>
      </c>
      <c r="O47">
        <v>7.0000000000000007E-2</v>
      </c>
      <c r="P47">
        <v>1.4E-2</v>
      </c>
      <c r="Q47">
        <v>7.6999999999999999E-2</v>
      </c>
      <c r="R47">
        <v>0.38900000000000001</v>
      </c>
      <c r="S47">
        <v>0.67</v>
      </c>
      <c r="T47">
        <v>0.93400000000000005</v>
      </c>
      <c r="U47">
        <v>935.06500000000005</v>
      </c>
      <c r="V47" t="s">
        <v>58</v>
      </c>
      <c r="W47">
        <v>0.84899999999999998</v>
      </c>
      <c r="X47">
        <v>0.755</v>
      </c>
      <c r="Y47">
        <v>1</v>
      </c>
      <c r="Z47">
        <v>0.79200000000000004</v>
      </c>
      <c r="AA47" s="9">
        <v>45713.609673125</v>
      </c>
      <c r="AB47" t="s">
        <v>873</v>
      </c>
      <c r="AC47" s="9"/>
    </row>
    <row r="48" spans="1:29" x14ac:dyDescent="0.35">
      <c r="A48" t="s">
        <v>89</v>
      </c>
      <c r="B48" t="s">
        <v>313</v>
      </c>
      <c r="C48">
        <v>1161</v>
      </c>
      <c r="D48" s="9">
        <v>44439.726388888892</v>
      </c>
      <c r="E48" s="9">
        <v>45601.431944444441</v>
      </c>
      <c r="F48">
        <v>166</v>
      </c>
      <c r="G48">
        <v>166</v>
      </c>
      <c r="H48">
        <v>163</v>
      </c>
      <c r="I48">
        <v>3</v>
      </c>
      <c r="J48">
        <v>9</v>
      </c>
      <c r="K48">
        <v>157</v>
      </c>
      <c r="L48">
        <v>91</v>
      </c>
      <c r="M48">
        <v>66</v>
      </c>
      <c r="N48">
        <v>0.28199999999999997</v>
      </c>
      <c r="O48">
        <v>1.4E-2</v>
      </c>
      <c r="P48">
        <v>3.7999999999999999E-2</v>
      </c>
      <c r="Q48">
        <v>0.318</v>
      </c>
      <c r="R48">
        <v>1.2330000000000001</v>
      </c>
      <c r="S48">
        <v>0.95299999999999996</v>
      </c>
      <c r="T48">
        <v>0.872</v>
      </c>
      <c r="U48">
        <v>207.547</v>
      </c>
      <c r="V48" t="s">
        <v>64</v>
      </c>
      <c r="W48">
        <v>0.72599999999999998</v>
      </c>
      <c r="X48">
        <v>0.97199999999999998</v>
      </c>
      <c r="Y48">
        <v>0.88700000000000001</v>
      </c>
      <c r="Z48">
        <v>0.98299999999999998</v>
      </c>
      <c r="AA48" s="9">
        <v>45713.609757662038</v>
      </c>
      <c r="AB48" t="s">
        <v>873</v>
      </c>
      <c r="AC48" s="9"/>
    </row>
    <row r="49" spans="1:29" x14ac:dyDescent="0.35">
      <c r="A49" t="s">
        <v>90</v>
      </c>
      <c r="B49" t="s">
        <v>313</v>
      </c>
      <c r="C49">
        <v>3464</v>
      </c>
      <c r="D49" s="9">
        <v>42116.315972222219</v>
      </c>
      <c r="E49" s="9">
        <v>45581.281944444447</v>
      </c>
      <c r="F49">
        <v>1333</v>
      </c>
      <c r="G49">
        <v>1333</v>
      </c>
      <c r="H49">
        <v>193</v>
      </c>
      <c r="I49">
        <v>1140</v>
      </c>
      <c r="J49">
        <v>161</v>
      </c>
      <c r="K49">
        <v>1172</v>
      </c>
      <c r="L49">
        <v>840</v>
      </c>
      <c r="M49">
        <v>332</v>
      </c>
      <c r="N49">
        <v>8.3000000000000004E-2</v>
      </c>
      <c r="O49">
        <v>0.48599999999999999</v>
      </c>
      <c r="P49">
        <v>7.2999999999999995E-2</v>
      </c>
      <c r="Q49">
        <v>0.34200000000000003</v>
      </c>
      <c r="R49">
        <v>0.69</v>
      </c>
      <c r="S49">
        <v>0.14599999999999999</v>
      </c>
      <c r="T49">
        <v>0.872</v>
      </c>
      <c r="U49">
        <v>970.76</v>
      </c>
      <c r="V49" t="s">
        <v>58</v>
      </c>
      <c r="W49">
        <v>0.89400000000000002</v>
      </c>
      <c r="X49">
        <v>0.86299999999999999</v>
      </c>
      <c r="Y49">
        <v>0.89800000000000002</v>
      </c>
      <c r="Z49">
        <v>0.83699999999999997</v>
      </c>
      <c r="AA49" s="9">
        <v>45713.609841956022</v>
      </c>
      <c r="AB49" t="s">
        <v>873</v>
      </c>
      <c r="AC49" s="9"/>
    </row>
    <row r="50" spans="1:29" x14ac:dyDescent="0.35">
      <c r="A50" t="s">
        <v>91</v>
      </c>
      <c r="B50" t="s">
        <v>313</v>
      </c>
      <c r="C50">
        <v>1183</v>
      </c>
      <c r="D50" s="9">
        <v>44420.350694444445</v>
      </c>
      <c r="E50" s="9">
        <v>45604.270833333336</v>
      </c>
      <c r="F50">
        <v>164</v>
      </c>
      <c r="G50">
        <v>164</v>
      </c>
      <c r="H50">
        <v>141</v>
      </c>
      <c r="I50">
        <v>23</v>
      </c>
      <c r="J50">
        <v>6</v>
      </c>
      <c r="K50">
        <v>158</v>
      </c>
      <c r="L50">
        <v>112</v>
      </c>
      <c r="M50">
        <v>46</v>
      </c>
      <c r="N50">
        <v>0.16700000000000001</v>
      </c>
      <c r="O50">
        <v>1.7999999999999999E-2</v>
      </c>
      <c r="P50">
        <v>1.0999999999999999E-2</v>
      </c>
      <c r="Q50">
        <v>0.14099999999999999</v>
      </c>
      <c r="R50">
        <v>0.81</v>
      </c>
      <c r="S50">
        <v>0.90300000000000002</v>
      </c>
      <c r="T50">
        <v>0.94099999999999995</v>
      </c>
      <c r="U50">
        <v>326.24099999999999</v>
      </c>
      <c r="V50" t="s">
        <v>58</v>
      </c>
      <c r="W50">
        <v>0.78700000000000003</v>
      </c>
      <c r="X50">
        <v>0.94699999999999995</v>
      </c>
      <c r="Y50">
        <v>0.77300000000000002</v>
      </c>
      <c r="Z50">
        <v>0.89600000000000002</v>
      </c>
      <c r="AA50" s="9">
        <v>45713.609921805553</v>
      </c>
      <c r="AB50" t="s">
        <v>873</v>
      </c>
      <c r="AC50" s="9"/>
    </row>
    <row r="51" spans="1:29" x14ac:dyDescent="0.35">
      <c r="A51" t="s">
        <v>92</v>
      </c>
      <c r="B51" t="s">
        <v>313</v>
      </c>
      <c r="C51">
        <v>495</v>
      </c>
      <c r="D51" s="9">
        <v>44469.431944444441</v>
      </c>
      <c r="E51" s="9">
        <v>44965.056250000001</v>
      </c>
      <c r="F51">
        <v>111</v>
      </c>
      <c r="G51">
        <v>99</v>
      </c>
      <c r="H51">
        <v>93</v>
      </c>
      <c r="I51">
        <v>6</v>
      </c>
      <c r="J51">
        <v>33</v>
      </c>
      <c r="K51">
        <v>66</v>
      </c>
      <c r="L51">
        <v>41</v>
      </c>
      <c r="M51">
        <v>25</v>
      </c>
      <c r="N51">
        <v>0.442</v>
      </c>
      <c r="O51">
        <v>3.6999999999999998E-2</v>
      </c>
      <c r="P51">
        <v>5.3999999999999999E-2</v>
      </c>
      <c r="Q51">
        <v>0.155</v>
      </c>
      <c r="R51">
        <v>0.36499999999999999</v>
      </c>
      <c r="S51">
        <v>0.92300000000000004</v>
      </c>
      <c r="T51">
        <v>0.88700000000000001</v>
      </c>
      <c r="U51">
        <v>161.29</v>
      </c>
      <c r="V51" t="s">
        <v>58</v>
      </c>
      <c r="W51">
        <v>0.91700000000000004</v>
      </c>
      <c r="X51">
        <v>0.79</v>
      </c>
      <c r="Y51">
        <v>9.8000000000000004E-2</v>
      </c>
      <c r="Z51">
        <v>0.749</v>
      </c>
      <c r="AA51" s="9">
        <v>45713.609996342595</v>
      </c>
      <c r="AB51" t="s">
        <v>873</v>
      </c>
      <c r="AC51" s="9"/>
    </row>
    <row r="52" spans="1:29" x14ac:dyDescent="0.35">
      <c r="A52" t="s">
        <v>93</v>
      </c>
      <c r="B52" t="s">
        <v>313</v>
      </c>
      <c r="C52">
        <v>1350</v>
      </c>
      <c r="D52" s="9">
        <v>44239.615972222222</v>
      </c>
      <c r="E52" s="9">
        <v>45590.518750000003</v>
      </c>
      <c r="F52">
        <v>250</v>
      </c>
      <c r="G52">
        <v>250</v>
      </c>
      <c r="H52">
        <v>154</v>
      </c>
      <c r="I52">
        <v>96</v>
      </c>
      <c r="J52">
        <v>113</v>
      </c>
      <c r="K52">
        <v>137</v>
      </c>
      <c r="L52">
        <v>136</v>
      </c>
      <c r="M52">
        <v>1</v>
      </c>
      <c r="N52">
        <v>0.152</v>
      </c>
      <c r="O52">
        <v>0.104</v>
      </c>
      <c r="P52">
        <v>0.161</v>
      </c>
      <c r="Q52">
        <v>0.24399999999999999</v>
      </c>
      <c r="R52">
        <v>2.5680000000000001</v>
      </c>
      <c r="S52">
        <v>0.59399999999999997</v>
      </c>
      <c r="T52">
        <v>0.371</v>
      </c>
      <c r="U52">
        <v>4.0979999999999999</v>
      </c>
      <c r="V52" t="s">
        <v>94</v>
      </c>
      <c r="W52">
        <v>0.83499999999999996</v>
      </c>
      <c r="X52">
        <v>0.92200000000000004</v>
      </c>
      <c r="Y52">
        <v>0.53200000000000003</v>
      </c>
      <c r="Z52">
        <v>0.96199999999999997</v>
      </c>
      <c r="AA52" s="9">
        <v>45713.610084131942</v>
      </c>
      <c r="AB52" t="s">
        <v>873</v>
      </c>
      <c r="AC52" s="9"/>
    </row>
    <row r="53" spans="1:29" x14ac:dyDescent="0.35">
      <c r="A53" t="s">
        <v>95</v>
      </c>
      <c r="B53" t="s">
        <v>313</v>
      </c>
      <c r="C53">
        <v>1431</v>
      </c>
      <c r="D53" s="9">
        <v>44173.131249999999</v>
      </c>
      <c r="E53" s="9">
        <v>45604.379166666666</v>
      </c>
      <c r="F53">
        <v>798</v>
      </c>
      <c r="G53">
        <v>798</v>
      </c>
      <c r="H53">
        <v>749</v>
      </c>
      <c r="I53">
        <v>49</v>
      </c>
      <c r="J53">
        <v>59</v>
      </c>
      <c r="K53">
        <v>739</v>
      </c>
      <c r="L53">
        <v>587</v>
      </c>
      <c r="M53">
        <v>152</v>
      </c>
      <c r="N53">
        <v>0.504</v>
      </c>
      <c r="O53">
        <v>3.3000000000000002E-2</v>
      </c>
      <c r="P53">
        <v>5.2999999999999999E-2</v>
      </c>
      <c r="Q53">
        <v>0.41399999999999998</v>
      </c>
      <c r="R53">
        <v>0.85499999999999998</v>
      </c>
      <c r="S53">
        <v>0.93899999999999995</v>
      </c>
      <c r="T53">
        <v>0.90100000000000002</v>
      </c>
      <c r="U53">
        <v>367.15</v>
      </c>
      <c r="V53" t="s">
        <v>58</v>
      </c>
      <c r="W53">
        <v>0.99</v>
      </c>
      <c r="X53">
        <v>0.81399999999999995</v>
      </c>
      <c r="Y53">
        <v>0.97499999999999998</v>
      </c>
      <c r="Z53">
        <v>0.99399999999999999</v>
      </c>
      <c r="AA53" s="9">
        <v>45713.610174687499</v>
      </c>
      <c r="AB53" t="s">
        <v>873</v>
      </c>
      <c r="AC53" s="9"/>
    </row>
    <row r="54" spans="1:29" hidden="1" x14ac:dyDescent="0.35">
      <c r="A54" t="s">
        <v>95</v>
      </c>
      <c r="B54" t="s">
        <v>314</v>
      </c>
      <c r="C54">
        <v>94</v>
      </c>
      <c r="D54" s="9">
        <v>45510.258333333331</v>
      </c>
      <c r="E54" s="9">
        <v>45604.379166666666</v>
      </c>
      <c r="F54" t="s">
        <v>874</v>
      </c>
      <c r="G54" t="s">
        <v>874</v>
      </c>
      <c r="H54">
        <v>53</v>
      </c>
      <c r="I54">
        <v>10</v>
      </c>
      <c r="J54">
        <v>4</v>
      </c>
      <c r="K54" t="s">
        <v>875</v>
      </c>
      <c r="L54">
        <v>39</v>
      </c>
      <c r="M54">
        <v>19</v>
      </c>
      <c r="N54">
        <v>0.54800000000000004</v>
      </c>
      <c r="O54">
        <v>0.107</v>
      </c>
      <c r="P54">
        <v>8.5999999999999993E-2</v>
      </c>
      <c r="Q54">
        <v>0.38800000000000001</v>
      </c>
      <c r="R54">
        <v>0.68200000000000005</v>
      </c>
      <c r="S54">
        <v>0.83699999999999997</v>
      </c>
      <c r="T54">
        <v>0.86899999999999999</v>
      </c>
      <c r="U54">
        <v>391.75299999999999</v>
      </c>
      <c r="V54" t="s">
        <v>58</v>
      </c>
      <c r="W54">
        <v>0.91100000000000003</v>
      </c>
      <c r="X54">
        <v>0.94899999999999995</v>
      </c>
      <c r="Y54">
        <v>0.876</v>
      </c>
      <c r="Z54">
        <v>0.97</v>
      </c>
      <c r="AA54" s="9">
        <v>45713.610195277775</v>
      </c>
      <c r="AB54" t="s">
        <v>873</v>
      </c>
      <c r="AC54" s="9"/>
    </row>
    <row r="55" spans="1:29" x14ac:dyDescent="0.35">
      <c r="A55" t="s">
        <v>96</v>
      </c>
      <c r="B55" t="s">
        <v>313</v>
      </c>
      <c r="C55">
        <v>3196</v>
      </c>
      <c r="D55" s="9">
        <v>42394.599305555559</v>
      </c>
      <c r="E55" s="9">
        <v>45590.816666666666</v>
      </c>
      <c r="F55">
        <v>351</v>
      </c>
      <c r="G55">
        <v>351</v>
      </c>
      <c r="H55">
        <v>231</v>
      </c>
      <c r="I55">
        <v>120</v>
      </c>
      <c r="J55">
        <v>38</v>
      </c>
      <c r="K55">
        <v>313</v>
      </c>
      <c r="L55">
        <v>302</v>
      </c>
      <c r="M55">
        <v>11</v>
      </c>
      <c r="N55">
        <v>6.8000000000000005E-2</v>
      </c>
      <c r="O55">
        <v>4.1000000000000002E-2</v>
      </c>
      <c r="P55">
        <v>1.2999999999999999E-2</v>
      </c>
      <c r="Q55">
        <v>9.1999999999999998E-2</v>
      </c>
      <c r="R55">
        <v>0.95799999999999996</v>
      </c>
      <c r="S55">
        <v>0.624</v>
      </c>
      <c r="T55">
        <v>0.88100000000000001</v>
      </c>
      <c r="U55">
        <v>119.565</v>
      </c>
      <c r="V55" t="s">
        <v>58</v>
      </c>
      <c r="W55">
        <v>0.88</v>
      </c>
      <c r="X55">
        <v>0.89100000000000001</v>
      </c>
      <c r="Y55">
        <v>0.93</v>
      </c>
      <c r="Z55">
        <v>0.871</v>
      </c>
      <c r="AA55" s="9">
        <v>45713.610275486113</v>
      </c>
      <c r="AB55" t="s">
        <v>873</v>
      </c>
      <c r="AC55" s="9"/>
    </row>
    <row r="56" spans="1:29" x14ac:dyDescent="0.35">
      <c r="A56" t="s">
        <v>97</v>
      </c>
      <c r="B56" t="s">
        <v>313</v>
      </c>
      <c r="C56">
        <v>1417</v>
      </c>
      <c r="D56" s="9">
        <v>43955.092361111114</v>
      </c>
      <c r="E56" s="9">
        <v>45372.87222222222</v>
      </c>
      <c r="F56">
        <v>78</v>
      </c>
      <c r="G56">
        <v>78</v>
      </c>
      <c r="H56">
        <v>72</v>
      </c>
      <c r="I56">
        <v>6</v>
      </c>
      <c r="J56">
        <v>0</v>
      </c>
      <c r="K56">
        <v>78</v>
      </c>
      <c r="L56">
        <v>42</v>
      </c>
      <c r="M56">
        <v>36</v>
      </c>
      <c r="N56">
        <v>5.8000000000000003E-2</v>
      </c>
      <c r="O56">
        <v>5.0000000000000001E-3</v>
      </c>
      <c r="P56">
        <v>0</v>
      </c>
      <c r="Q56">
        <v>3.4000000000000002E-2</v>
      </c>
      <c r="R56">
        <v>0.54</v>
      </c>
      <c r="S56">
        <v>0.92100000000000004</v>
      </c>
      <c r="T56">
        <v>1</v>
      </c>
      <c r="U56">
        <v>1058.8240000000001</v>
      </c>
      <c r="V56" t="s">
        <v>58</v>
      </c>
      <c r="W56">
        <v>0.84599999999999997</v>
      </c>
      <c r="X56">
        <v>0.75</v>
      </c>
      <c r="Y56">
        <v>0</v>
      </c>
      <c r="Z56">
        <v>0.94199999999999995</v>
      </c>
      <c r="AA56" s="9">
        <v>45713.610354328703</v>
      </c>
      <c r="AB56" t="s">
        <v>873</v>
      </c>
      <c r="AC56" s="9"/>
    </row>
    <row r="57" spans="1:29" x14ac:dyDescent="0.35">
      <c r="A57" t="s">
        <v>98</v>
      </c>
      <c r="B57" t="s">
        <v>313</v>
      </c>
      <c r="C57">
        <v>2079</v>
      </c>
      <c r="D57" s="9">
        <v>43530.405555555553</v>
      </c>
      <c r="E57" s="9">
        <v>45609.786111111112</v>
      </c>
      <c r="F57">
        <v>11789</v>
      </c>
      <c r="G57">
        <v>10975</v>
      </c>
      <c r="H57">
        <v>7472</v>
      </c>
      <c r="I57">
        <v>3503</v>
      </c>
      <c r="J57">
        <v>1484</v>
      </c>
      <c r="K57">
        <v>9491</v>
      </c>
      <c r="L57">
        <v>7065</v>
      </c>
      <c r="M57">
        <v>2426</v>
      </c>
      <c r="N57">
        <v>8.7899999999999991</v>
      </c>
      <c r="O57">
        <v>3.226</v>
      </c>
      <c r="P57">
        <v>1.871</v>
      </c>
      <c r="Q57">
        <v>8.1519999999999992</v>
      </c>
      <c r="R57">
        <v>0.80400000000000005</v>
      </c>
      <c r="S57">
        <v>0.73199999999999998</v>
      </c>
      <c r="T57">
        <v>0.84399999999999997</v>
      </c>
      <c r="U57">
        <v>297.596</v>
      </c>
      <c r="V57" t="s">
        <v>58</v>
      </c>
      <c r="W57">
        <v>0.98199999999999998</v>
      </c>
      <c r="X57">
        <v>0.92500000000000004</v>
      </c>
      <c r="Y57">
        <v>0.91800000000000004</v>
      </c>
      <c r="Z57">
        <v>0.95499999999999996</v>
      </c>
      <c r="AA57" s="9">
        <v>45713.610459236108</v>
      </c>
      <c r="AB57" t="s">
        <v>873</v>
      </c>
      <c r="AC57" s="9"/>
    </row>
    <row r="58" spans="1:29" hidden="1" x14ac:dyDescent="0.35">
      <c r="A58" t="s">
        <v>98</v>
      </c>
      <c r="B58" t="s">
        <v>314</v>
      </c>
      <c r="C58">
        <v>100</v>
      </c>
      <c r="D58" s="9">
        <v>45509.61041666667</v>
      </c>
      <c r="E58" s="9">
        <v>45609.786111111112</v>
      </c>
      <c r="F58" t="s">
        <v>874</v>
      </c>
      <c r="G58" t="s">
        <v>874</v>
      </c>
      <c r="H58">
        <v>1582</v>
      </c>
      <c r="I58">
        <v>330</v>
      </c>
      <c r="J58">
        <v>153</v>
      </c>
      <c r="K58" t="s">
        <v>875</v>
      </c>
      <c r="L58">
        <v>1480</v>
      </c>
      <c r="M58">
        <v>280</v>
      </c>
      <c r="N58">
        <v>14.394</v>
      </c>
      <c r="O58">
        <v>3.1619999999999999</v>
      </c>
      <c r="P58">
        <v>1.454</v>
      </c>
      <c r="Q58">
        <v>13.811999999999999</v>
      </c>
      <c r="R58">
        <v>0.85799999999999998</v>
      </c>
      <c r="S58">
        <v>0.82</v>
      </c>
      <c r="T58">
        <v>0.91700000000000004</v>
      </c>
      <c r="U58">
        <v>175.64400000000001</v>
      </c>
      <c r="V58" t="s">
        <v>58</v>
      </c>
      <c r="W58">
        <v>0.96</v>
      </c>
      <c r="X58">
        <v>0.98799999999999999</v>
      </c>
      <c r="Y58">
        <v>0.97899999999999998</v>
      </c>
      <c r="Z58">
        <v>0.996</v>
      </c>
      <c r="AA58" s="9">
        <v>45713.61047861111</v>
      </c>
      <c r="AB58" t="s">
        <v>873</v>
      </c>
      <c r="AC58" s="9"/>
    </row>
    <row r="59" spans="1:29" x14ac:dyDescent="0.35">
      <c r="A59" t="s">
        <v>99</v>
      </c>
      <c r="B59" t="s">
        <v>313</v>
      </c>
      <c r="C59">
        <v>1702</v>
      </c>
      <c r="D59" s="9">
        <v>43887.138888888891</v>
      </c>
      <c r="E59" s="9">
        <v>45589.466666666667</v>
      </c>
      <c r="F59">
        <v>167</v>
      </c>
      <c r="G59">
        <v>167</v>
      </c>
      <c r="H59">
        <v>162</v>
      </c>
      <c r="I59">
        <v>5</v>
      </c>
      <c r="J59">
        <v>25</v>
      </c>
      <c r="K59">
        <v>142</v>
      </c>
      <c r="L59">
        <v>97</v>
      </c>
      <c r="M59">
        <v>45</v>
      </c>
      <c r="N59">
        <v>0.13300000000000001</v>
      </c>
      <c r="O59">
        <v>1.2E-2</v>
      </c>
      <c r="P59">
        <v>3.9E-2</v>
      </c>
      <c r="Q59">
        <v>8.1000000000000003E-2</v>
      </c>
      <c r="R59">
        <v>0.76400000000000001</v>
      </c>
      <c r="S59">
        <v>0.91700000000000004</v>
      </c>
      <c r="T59">
        <v>0.73099999999999998</v>
      </c>
      <c r="U59">
        <v>555.55600000000004</v>
      </c>
      <c r="V59" t="s">
        <v>58</v>
      </c>
      <c r="W59">
        <v>0.748</v>
      </c>
      <c r="X59">
        <v>0.93799999999999994</v>
      </c>
      <c r="Y59">
        <v>0.70399999999999996</v>
      </c>
      <c r="Z59">
        <v>0.70799999999999996</v>
      </c>
      <c r="AA59" s="9">
        <v>45713.610554259256</v>
      </c>
      <c r="AB59" t="s">
        <v>873</v>
      </c>
      <c r="AC59" s="9"/>
    </row>
    <row r="60" spans="1:29" x14ac:dyDescent="0.35">
      <c r="A60" t="s">
        <v>100</v>
      </c>
      <c r="B60" t="s">
        <v>313</v>
      </c>
      <c r="C60">
        <v>664</v>
      </c>
      <c r="D60" s="9">
        <v>44938.381249999999</v>
      </c>
      <c r="E60" s="9">
        <v>45603.318749999999</v>
      </c>
      <c r="F60">
        <v>117</v>
      </c>
      <c r="G60">
        <v>117</v>
      </c>
      <c r="H60">
        <v>90</v>
      </c>
      <c r="I60">
        <v>27</v>
      </c>
      <c r="J60">
        <v>5</v>
      </c>
      <c r="K60">
        <v>112</v>
      </c>
      <c r="L60">
        <v>66</v>
      </c>
      <c r="M60">
        <v>46</v>
      </c>
      <c r="N60">
        <v>0.13700000000000001</v>
      </c>
      <c r="O60">
        <v>4.2999999999999997E-2</v>
      </c>
      <c r="P60">
        <v>1.7999999999999999E-2</v>
      </c>
      <c r="Q60">
        <v>0.1</v>
      </c>
      <c r="R60">
        <v>0.61699999999999999</v>
      </c>
      <c r="S60">
        <v>0.76100000000000001</v>
      </c>
      <c r="T60">
        <v>0.9</v>
      </c>
      <c r="U60">
        <v>460</v>
      </c>
      <c r="V60" t="s">
        <v>58</v>
      </c>
      <c r="W60">
        <v>0.98299999999999998</v>
      </c>
      <c r="X60">
        <v>0.94699999999999995</v>
      </c>
      <c r="Y60">
        <v>0.95599999999999996</v>
      </c>
      <c r="Z60">
        <v>0.98799999999999999</v>
      </c>
      <c r="AA60" s="9">
        <v>45713.610632916665</v>
      </c>
      <c r="AB60" t="s">
        <v>873</v>
      </c>
      <c r="AC60" s="9"/>
    </row>
    <row r="61" spans="1:29" x14ac:dyDescent="0.35">
      <c r="A61" t="s">
        <v>101</v>
      </c>
      <c r="B61" t="s">
        <v>313</v>
      </c>
      <c r="C61">
        <v>2395</v>
      </c>
      <c r="D61" s="9">
        <v>43213.74722222222</v>
      </c>
      <c r="E61" s="9">
        <v>45608.893055555556</v>
      </c>
      <c r="F61">
        <v>1331</v>
      </c>
      <c r="G61">
        <v>1218</v>
      </c>
      <c r="H61">
        <v>1169</v>
      </c>
      <c r="I61">
        <v>49</v>
      </c>
      <c r="J61">
        <v>194</v>
      </c>
      <c r="K61">
        <v>1024</v>
      </c>
      <c r="L61">
        <v>650</v>
      </c>
      <c r="M61">
        <v>374</v>
      </c>
      <c r="N61">
        <v>0.70299999999999996</v>
      </c>
      <c r="O61">
        <v>4.5999999999999999E-2</v>
      </c>
      <c r="P61">
        <v>0.14199999999999999</v>
      </c>
      <c r="Q61">
        <v>0.42899999999999999</v>
      </c>
      <c r="R61">
        <v>0.70699999999999996</v>
      </c>
      <c r="S61">
        <v>0.93899999999999995</v>
      </c>
      <c r="T61">
        <v>0.81</v>
      </c>
      <c r="U61">
        <v>871.79499999999996</v>
      </c>
      <c r="V61" t="s">
        <v>58</v>
      </c>
      <c r="W61">
        <v>0.97799999999999998</v>
      </c>
      <c r="X61">
        <v>0.93500000000000005</v>
      </c>
      <c r="Y61">
        <v>0.96299999999999997</v>
      </c>
      <c r="Z61">
        <v>0.96699999999999997</v>
      </c>
      <c r="AA61" s="9">
        <v>45713.610714224538</v>
      </c>
      <c r="AB61" t="s">
        <v>873</v>
      </c>
      <c r="AC61" s="9"/>
    </row>
    <row r="62" spans="1:29" hidden="1" x14ac:dyDescent="0.35">
      <c r="A62" t="s">
        <v>101</v>
      </c>
      <c r="B62" t="s">
        <v>314</v>
      </c>
      <c r="C62">
        <v>99</v>
      </c>
      <c r="D62" s="9">
        <v>45509.338194444441</v>
      </c>
      <c r="E62" s="9">
        <v>45608.893055555556</v>
      </c>
      <c r="F62" t="s">
        <v>874</v>
      </c>
      <c r="G62" t="s">
        <v>874</v>
      </c>
      <c r="H62">
        <v>107</v>
      </c>
      <c r="I62">
        <v>3</v>
      </c>
      <c r="J62">
        <v>9</v>
      </c>
      <c r="K62" t="s">
        <v>875</v>
      </c>
      <c r="L62">
        <v>63</v>
      </c>
      <c r="M62">
        <v>37</v>
      </c>
      <c r="N62">
        <v>0.96899999999999997</v>
      </c>
      <c r="O62">
        <v>4.3999999999999997E-2</v>
      </c>
      <c r="P62">
        <v>9.8000000000000004E-2</v>
      </c>
      <c r="Q62">
        <v>0.59199999999999997</v>
      </c>
      <c r="R62">
        <v>0.64700000000000002</v>
      </c>
      <c r="S62">
        <v>0.95699999999999996</v>
      </c>
      <c r="T62">
        <v>0.90300000000000002</v>
      </c>
      <c r="U62">
        <v>631.75699999999995</v>
      </c>
      <c r="V62" t="s">
        <v>58</v>
      </c>
      <c r="W62">
        <v>0.97799999999999998</v>
      </c>
      <c r="X62">
        <v>0.999</v>
      </c>
      <c r="Y62">
        <v>0.84199999999999997</v>
      </c>
      <c r="Z62">
        <v>0.93500000000000005</v>
      </c>
      <c r="AA62" s="9">
        <v>45713.610730474538</v>
      </c>
      <c r="AB62" t="s">
        <v>873</v>
      </c>
      <c r="AC62" s="9"/>
    </row>
    <row r="63" spans="1:29" x14ac:dyDescent="0.35">
      <c r="A63" t="s">
        <v>102</v>
      </c>
      <c r="B63" t="s">
        <v>313</v>
      </c>
      <c r="C63">
        <v>734</v>
      </c>
      <c r="D63" s="9">
        <v>44868.504166666666</v>
      </c>
      <c r="E63" s="9">
        <v>45603.397222222222</v>
      </c>
      <c r="F63">
        <v>263</v>
      </c>
      <c r="G63">
        <v>263</v>
      </c>
      <c r="H63">
        <v>157</v>
      </c>
      <c r="I63">
        <v>106</v>
      </c>
      <c r="J63">
        <v>13</v>
      </c>
      <c r="K63">
        <v>250</v>
      </c>
      <c r="L63">
        <v>186</v>
      </c>
      <c r="M63">
        <v>64</v>
      </c>
      <c r="N63">
        <v>0.498</v>
      </c>
      <c r="O63">
        <v>0.20300000000000001</v>
      </c>
      <c r="P63">
        <v>4.2999999999999997E-2</v>
      </c>
      <c r="Q63">
        <v>0.63900000000000001</v>
      </c>
      <c r="R63">
        <v>0.97099999999999997</v>
      </c>
      <c r="S63">
        <v>0.71</v>
      </c>
      <c r="T63">
        <v>0.93899999999999995</v>
      </c>
      <c r="U63">
        <v>100.15600000000001</v>
      </c>
      <c r="V63" t="s">
        <v>58</v>
      </c>
      <c r="W63">
        <v>0.97099999999999997</v>
      </c>
      <c r="X63">
        <v>0.77300000000000002</v>
      </c>
      <c r="Y63">
        <v>0.92200000000000004</v>
      </c>
      <c r="Z63">
        <v>0.98</v>
      </c>
      <c r="AA63" s="9">
        <v>45713.610810682869</v>
      </c>
      <c r="AB63" t="s">
        <v>873</v>
      </c>
      <c r="AC63" s="9"/>
    </row>
    <row r="64" spans="1:29" hidden="1" x14ac:dyDescent="0.35">
      <c r="A64" t="s">
        <v>102</v>
      </c>
      <c r="B64" t="s">
        <v>314</v>
      </c>
      <c r="C64">
        <v>98</v>
      </c>
      <c r="D64" s="9">
        <v>45505.152777777781</v>
      </c>
      <c r="E64" s="9">
        <v>45603.397222222222</v>
      </c>
      <c r="F64" t="s">
        <v>874</v>
      </c>
      <c r="G64" t="s">
        <v>874</v>
      </c>
      <c r="H64">
        <v>74</v>
      </c>
      <c r="I64">
        <v>33</v>
      </c>
      <c r="J64">
        <v>5</v>
      </c>
      <c r="K64" t="s">
        <v>875</v>
      </c>
      <c r="L64">
        <v>83</v>
      </c>
      <c r="M64">
        <v>18</v>
      </c>
      <c r="N64">
        <v>0.77</v>
      </c>
      <c r="O64">
        <v>0.33800000000000002</v>
      </c>
      <c r="P64">
        <v>7.0999999999999994E-2</v>
      </c>
      <c r="Q64">
        <v>0.84499999999999997</v>
      </c>
      <c r="R64">
        <v>0.81499999999999995</v>
      </c>
      <c r="S64">
        <v>0.69499999999999995</v>
      </c>
      <c r="T64">
        <v>0.93600000000000005</v>
      </c>
      <c r="U64">
        <v>75.739999999999995</v>
      </c>
      <c r="V64" t="s">
        <v>58</v>
      </c>
      <c r="W64">
        <v>0.93300000000000005</v>
      </c>
      <c r="X64">
        <v>0.95699999999999996</v>
      </c>
      <c r="Y64">
        <v>0.97399999999999998</v>
      </c>
      <c r="Z64">
        <v>0.90700000000000003</v>
      </c>
      <c r="AA64" s="9">
        <v>45713.610826458331</v>
      </c>
      <c r="AB64" t="s">
        <v>873</v>
      </c>
      <c r="AC64" s="9"/>
    </row>
    <row r="65" spans="1:29" x14ac:dyDescent="0.35">
      <c r="A65" t="s">
        <v>103</v>
      </c>
      <c r="B65" t="s">
        <v>313</v>
      </c>
      <c r="C65">
        <v>1743</v>
      </c>
      <c r="D65" s="9">
        <v>43865.758333333331</v>
      </c>
      <c r="E65" s="9">
        <v>45609.478472222225</v>
      </c>
      <c r="F65">
        <v>1637</v>
      </c>
      <c r="G65">
        <v>1364</v>
      </c>
      <c r="H65">
        <v>1324</v>
      </c>
      <c r="I65">
        <v>40</v>
      </c>
      <c r="J65">
        <v>367</v>
      </c>
      <c r="K65">
        <v>997</v>
      </c>
      <c r="L65">
        <v>657</v>
      </c>
      <c r="M65">
        <v>340</v>
      </c>
      <c r="N65">
        <v>1.056</v>
      </c>
      <c r="O65">
        <v>2.5000000000000001E-2</v>
      </c>
      <c r="P65">
        <v>0.35</v>
      </c>
      <c r="Q65">
        <v>0.53100000000000003</v>
      </c>
      <c r="R65">
        <v>0.72599999999999998</v>
      </c>
      <c r="S65">
        <v>0.97699999999999998</v>
      </c>
      <c r="T65">
        <v>0.67600000000000005</v>
      </c>
      <c r="U65">
        <v>640.30100000000004</v>
      </c>
      <c r="V65" t="s">
        <v>58</v>
      </c>
      <c r="W65">
        <v>0.89200000000000002</v>
      </c>
      <c r="X65">
        <v>0.73599999999999999</v>
      </c>
      <c r="Y65">
        <v>0.85199999999999998</v>
      </c>
      <c r="Z65">
        <v>0.95899999999999996</v>
      </c>
      <c r="AA65" s="9">
        <v>45713.610910324074</v>
      </c>
      <c r="AB65" t="s">
        <v>873</v>
      </c>
      <c r="AC65" s="9"/>
    </row>
    <row r="66" spans="1:29" hidden="1" x14ac:dyDescent="0.35">
      <c r="A66" t="s">
        <v>103</v>
      </c>
      <c r="B66" t="s">
        <v>314</v>
      </c>
      <c r="C66">
        <v>99</v>
      </c>
      <c r="D66" s="9">
        <v>45510.058333333334</v>
      </c>
      <c r="E66" s="9">
        <v>45609.478472222225</v>
      </c>
      <c r="F66" t="s">
        <v>874</v>
      </c>
      <c r="G66" t="s">
        <v>874</v>
      </c>
      <c r="H66">
        <v>99</v>
      </c>
      <c r="I66">
        <v>5</v>
      </c>
      <c r="J66">
        <v>13</v>
      </c>
      <c r="K66" t="s">
        <v>875</v>
      </c>
      <c r="L66">
        <v>63</v>
      </c>
      <c r="M66">
        <v>29</v>
      </c>
      <c r="N66">
        <v>1.0329999999999999</v>
      </c>
      <c r="O66">
        <v>9.5000000000000001E-2</v>
      </c>
      <c r="P66">
        <v>0.11700000000000001</v>
      </c>
      <c r="Q66">
        <v>0.63700000000000001</v>
      </c>
      <c r="R66">
        <v>0.63</v>
      </c>
      <c r="S66">
        <v>0.91600000000000004</v>
      </c>
      <c r="T66">
        <v>0.89600000000000002</v>
      </c>
      <c r="U66">
        <v>533.75199999999995</v>
      </c>
      <c r="V66" t="s">
        <v>58</v>
      </c>
      <c r="W66">
        <v>0.97699999999999998</v>
      </c>
      <c r="X66">
        <v>0.86099999999999999</v>
      </c>
      <c r="Y66">
        <v>0.92200000000000004</v>
      </c>
      <c r="Z66">
        <v>0.97</v>
      </c>
      <c r="AA66" s="9">
        <v>45713.610926666668</v>
      </c>
      <c r="AB66" t="s">
        <v>873</v>
      </c>
      <c r="AC66" s="9"/>
    </row>
    <row r="67" spans="1:29" x14ac:dyDescent="0.35">
      <c r="A67" t="s">
        <v>104</v>
      </c>
      <c r="B67" t="s">
        <v>313</v>
      </c>
      <c r="C67">
        <v>1750</v>
      </c>
      <c r="D67" s="9">
        <v>43853.795138888891</v>
      </c>
      <c r="E67" s="9">
        <v>45604.789583333331</v>
      </c>
      <c r="F67">
        <v>3508</v>
      </c>
      <c r="G67">
        <v>3508</v>
      </c>
      <c r="H67">
        <v>2441</v>
      </c>
      <c r="I67">
        <v>1067</v>
      </c>
      <c r="J67">
        <v>417</v>
      </c>
      <c r="K67">
        <v>3091</v>
      </c>
      <c r="L67">
        <v>2394</v>
      </c>
      <c r="M67">
        <v>697</v>
      </c>
      <c r="N67">
        <v>1.4139999999999999</v>
      </c>
      <c r="O67">
        <v>0.66500000000000004</v>
      </c>
      <c r="P67">
        <v>0.28499999999999998</v>
      </c>
      <c r="Q67">
        <v>1.5780000000000001</v>
      </c>
      <c r="R67">
        <v>0.88</v>
      </c>
      <c r="S67">
        <v>0.68</v>
      </c>
      <c r="T67">
        <v>0.86299999999999999</v>
      </c>
      <c r="U67">
        <v>441.69799999999998</v>
      </c>
      <c r="V67" t="s">
        <v>58</v>
      </c>
      <c r="W67">
        <v>0.98099999999999998</v>
      </c>
      <c r="X67">
        <v>0.97299999999999998</v>
      </c>
      <c r="Y67">
        <v>0.94</v>
      </c>
      <c r="Z67">
        <v>0.99299999999999999</v>
      </c>
      <c r="AA67" s="9">
        <v>45713.611016446761</v>
      </c>
      <c r="AB67" t="s">
        <v>873</v>
      </c>
      <c r="AC67" s="9"/>
    </row>
    <row r="68" spans="1:29" hidden="1" x14ac:dyDescent="0.35">
      <c r="A68" t="s">
        <v>104</v>
      </c>
      <c r="B68" t="s">
        <v>314</v>
      </c>
      <c r="C68">
        <v>99</v>
      </c>
      <c r="D68" s="9">
        <v>45505.35833333333</v>
      </c>
      <c r="E68" s="9">
        <v>45604.789583333331</v>
      </c>
      <c r="F68" t="s">
        <v>874</v>
      </c>
      <c r="G68" t="s">
        <v>874</v>
      </c>
      <c r="H68">
        <v>148</v>
      </c>
      <c r="I68">
        <v>46</v>
      </c>
      <c r="J68">
        <v>45</v>
      </c>
      <c r="K68" t="s">
        <v>875</v>
      </c>
      <c r="L68">
        <v>149</v>
      </c>
      <c r="M68">
        <v>1</v>
      </c>
      <c r="N68">
        <v>1.6040000000000001</v>
      </c>
      <c r="O68">
        <v>0.438</v>
      </c>
      <c r="P68">
        <v>0.51900000000000002</v>
      </c>
      <c r="Q68">
        <v>1.6870000000000001</v>
      </c>
      <c r="R68">
        <v>1.1080000000000001</v>
      </c>
      <c r="S68">
        <v>0.78600000000000003</v>
      </c>
      <c r="T68">
        <v>0.746</v>
      </c>
      <c r="U68">
        <v>413.15899999999999</v>
      </c>
      <c r="V68" t="s">
        <v>64</v>
      </c>
      <c r="W68">
        <v>0.98099999999999998</v>
      </c>
      <c r="X68">
        <v>0.995</v>
      </c>
      <c r="Y68">
        <v>0.79300000000000004</v>
      </c>
      <c r="Z68">
        <v>0.97799999999999998</v>
      </c>
      <c r="AA68" s="9">
        <v>45713.611033078705</v>
      </c>
      <c r="AB68" t="s">
        <v>873</v>
      </c>
      <c r="AC68" s="9"/>
    </row>
    <row r="69" spans="1:29" x14ac:dyDescent="0.35">
      <c r="A69" t="s">
        <v>105</v>
      </c>
      <c r="B69" t="s">
        <v>313</v>
      </c>
      <c r="C69">
        <v>1346</v>
      </c>
      <c r="D69" s="9">
        <v>44256.518055555556</v>
      </c>
      <c r="E69" s="9">
        <v>45603.299305555556</v>
      </c>
      <c r="F69">
        <v>1315</v>
      </c>
      <c r="G69">
        <v>1315</v>
      </c>
      <c r="H69">
        <v>1289</v>
      </c>
      <c r="I69">
        <v>26</v>
      </c>
      <c r="J69">
        <v>69</v>
      </c>
      <c r="K69">
        <v>1246</v>
      </c>
      <c r="L69">
        <v>959</v>
      </c>
      <c r="M69">
        <v>287</v>
      </c>
      <c r="N69">
        <v>1.3260000000000001</v>
      </c>
      <c r="O69">
        <v>3.5999999999999997E-2</v>
      </c>
      <c r="P69">
        <v>8.5000000000000006E-2</v>
      </c>
      <c r="Q69">
        <v>1.0369999999999999</v>
      </c>
      <c r="R69">
        <v>0.81200000000000006</v>
      </c>
      <c r="S69">
        <v>0.97399999999999998</v>
      </c>
      <c r="T69">
        <v>0.93799999999999994</v>
      </c>
      <c r="U69">
        <v>276.76</v>
      </c>
      <c r="V69" t="s">
        <v>58</v>
      </c>
      <c r="W69">
        <v>0.99299999999999999</v>
      </c>
      <c r="X69">
        <v>0.83699999999999997</v>
      </c>
      <c r="Y69">
        <v>0.96099999999999997</v>
      </c>
      <c r="Z69">
        <v>0.996</v>
      </c>
      <c r="AA69" s="9">
        <v>45713.611116238426</v>
      </c>
      <c r="AB69" t="s">
        <v>873</v>
      </c>
      <c r="AC69" s="9"/>
    </row>
    <row r="70" spans="1:29" x14ac:dyDescent="0.35">
      <c r="A70" t="s">
        <v>106</v>
      </c>
      <c r="B70" t="s">
        <v>313</v>
      </c>
      <c r="C70">
        <v>333</v>
      </c>
      <c r="D70" s="9">
        <v>45273.541666666664</v>
      </c>
      <c r="E70" s="9">
        <v>45606.836111111108</v>
      </c>
      <c r="F70">
        <v>1247</v>
      </c>
      <c r="G70">
        <v>1247</v>
      </c>
      <c r="H70">
        <v>1247</v>
      </c>
      <c r="I70">
        <v>0</v>
      </c>
      <c r="J70">
        <v>0</v>
      </c>
      <c r="K70">
        <v>1247</v>
      </c>
      <c r="L70">
        <v>1070</v>
      </c>
      <c r="M70">
        <v>177</v>
      </c>
      <c r="N70">
        <v>3.528</v>
      </c>
      <c r="O70">
        <v>0</v>
      </c>
      <c r="P70">
        <v>0</v>
      </c>
      <c r="Q70">
        <v>3.4329999999999998</v>
      </c>
      <c r="R70">
        <v>0.97299999999999998</v>
      </c>
      <c r="S70">
        <v>1</v>
      </c>
      <c r="T70">
        <v>1</v>
      </c>
      <c r="U70">
        <v>51.558</v>
      </c>
      <c r="V70" t="s">
        <v>58</v>
      </c>
      <c r="W70">
        <v>0.996</v>
      </c>
      <c r="X70">
        <v>0</v>
      </c>
      <c r="Y70">
        <v>0</v>
      </c>
      <c r="Z70">
        <v>0.99399999999999999</v>
      </c>
      <c r="AA70" s="9">
        <v>45713.611194398145</v>
      </c>
      <c r="AB70" t="s">
        <v>873</v>
      </c>
      <c r="AC70" s="9"/>
    </row>
    <row r="71" spans="1:29" x14ac:dyDescent="0.35">
      <c r="A71" t="s">
        <v>107</v>
      </c>
      <c r="B71" t="s">
        <v>313</v>
      </c>
      <c r="C71">
        <v>2388</v>
      </c>
      <c r="D71" s="9">
        <v>43221.75277777778</v>
      </c>
      <c r="E71" s="9">
        <v>45610.039583333331</v>
      </c>
      <c r="F71">
        <v>3804</v>
      </c>
      <c r="G71">
        <v>3687</v>
      </c>
      <c r="H71">
        <v>2126</v>
      </c>
      <c r="I71">
        <v>1561</v>
      </c>
      <c r="J71">
        <v>649</v>
      </c>
      <c r="K71">
        <v>3038</v>
      </c>
      <c r="L71">
        <v>2700</v>
      </c>
      <c r="M71">
        <v>338</v>
      </c>
      <c r="N71">
        <v>1.0940000000000001</v>
      </c>
      <c r="O71">
        <v>0.84899999999999998</v>
      </c>
      <c r="P71">
        <v>0.372</v>
      </c>
      <c r="Q71">
        <v>1.4279999999999999</v>
      </c>
      <c r="R71">
        <v>0.90900000000000003</v>
      </c>
      <c r="S71">
        <v>0.56299999999999994</v>
      </c>
      <c r="T71">
        <v>0.80900000000000005</v>
      </c>
      <c r="U71">
        <v>236.69499999999999</v>
      </c>
      <c r="V71" t="s">
        <v>58</v>
      </c>
      <c r="W71">
        <v>0.98699999999999999</v>
      </c>
      <c r="X71">
        <v>0.98</v>
      </c>
      <c r="Y71">
        <v>0.97099999999999997</v>
      </c>
      <c r="Z71">
        <v>0.98899999999999999</v>
      </c>
      <c r="AA71" s="9">
        <v>45713.611282824073</v>
      </c>
      <c r="AB71" t="s">
        <v>873</v>
      </c>
      <c r="AC71" s="9"/>
    </row>
    <row r="72" spans="1:29" hidden="1" x14ac:dyDescent="0.35">
      <c r="A72" t="s">
        <v>107</v>
      </c>
      <c r="B72" t="s">
        <v>314</v>
      </c>
      <c r="C72">
        <v>100</v>
      </c>
      <c r="D72" s="9">
        <v>45509.53402777778</v>
      </c>
      <c r="E72" s="9">
        <v>45610.039583333331</v>
      </c>
      <c r="F72" t="s">
        <v>874</v>
      </c>
      <c r="G72" t="s">
        <v>874</v>
      </c>
      <c r="H72">
        <v>109</v>
      </c>
      <c r="I72">
        <v>39</v>
      </c>
      <c r="J72">
        <v>19</v>
      </c>
      <c r="K72" t="s">
        <v>875</v>
      </c>
      <c r="L72">
        <v>103</v>
      </c>
      <c r="M72">
        <v>25</v>
      </c>
      <c r="N72">
        <v>1.115</v>
      </c>
      <c r="O72">
        <v>0.503</v>
      </c>
      <c r="P72">
        <v>0.255</v>
      </c>
      <c r="Q72">
        <v>1.095</v>
      </c>
      <c r="R72">
        <v>0.80300000000000005</v>
      </c>
      <c r="S72">
        <v>0.68899999999999995</v>
      </c>
      <c r="T72">
        <v>0.84199999999999997</v>
      </c>
      <c r="U72">
        <v>308.67599999999999</v>
      </c>
      <c r="V72" t="s">
        <v>58</v>
      </c>
      <c r="W72">
        <v>0.96699999999999997</v>
      </c>
      <c r="X72">
        <v>0.98</v>
      </c>
      <c r="Y72">
        <v>0.84399999999999997</v>
      </c>
      <c r="Z72">
        <v>0.98799999999999999</v>
      </c>
      <c r="AA72" s="9">
        <v>45713.611299050928</v>
      </c>
      <c r="AB72" t="s">
        <v>873</v>
      </c>
      <c r="AC72" s="9"/>
    </row>
    <row r="73" spans="1:29" x14ac:dyDescent="0.35">
      <c r="A73" t="s">
        <v>108</v>
      </c>
      <c r="B73" t="s">
        <v>313</v>
      </c>
      <c r="C73">
        <v>1008</v>
      </c>
      <c r="D73" s="9">
        <v>44603.473611111112</v>
      </c>
      <c r="E73" s="9">
        <v>45611.581250000003</v>
      </c>
      <c r="F73">
        <v>797</v>
      </c>
      <c r="G73">
        <v>755</v>
      </c>
      <c r="H73">
        <v>650</v>
      </c>
      <c r="I73">
        <v>105</v>
      </c>
      <c r="J73">
        <v>126</v>
      </c>
      <c r="K73">
        <v>629</v>
      </c>
      <c r="L73">
        <v>560</v>
      </c>
      <c r="M73">
        <v>69</v>
      </c>
      <c r="N73">
        <v>0.77400000000000002</v>
      </c>
      <c r="O73">
        <v>0.113</v>
      </c>
      <c r="P73">
        <v>0.157</v>
      </c>
      <c r="Q73">
        <v>0.68700000000000006</v>
      </c>
      <c r="R73">
        <v>0.94099999999999995</v>
      </c>
      <c r="S73">
        <v>0.873</v>
      </c>
      <c r="T73">
        <v>0.82299999999999995</v>
      </c>
      <c r="U73">
        <v>100.437</v>
      </c>
      <c r="V73" t="s">
        <v>58</v>
      </c>
      <c r="W73">
        <v>0.98399999999999999</v>
      </c>
      <c r="X73">
        <v>0.97</v>
      </c>
      <c r="Y73">
        <v>0.93700000000000006</v>
      </c>
      <c r="Z73">
        <v>0.99</v>
      </c>
      <c r="AA73" s="9">
        <v>45713.61138303241</v>
      </c>
      <c r="AB73" t="s">
        <v>873</v>
      </c>
      <c r="AC73" s="9"/>
    </row>
    <row r="74" spans="1:29" hidden="1" x14ac:dyDescent="0.35">
      <c r="A74" t="s">
        <v>108</v>
      </c>
      <c r="B74" t="s">
        <v>314</v>
      </c>
      <c r="C74">
        <v>86</v>
      </c>
      <c r="D74" s="9">
        <v>45525.551388888889</v>
      </c>
      <c r="E74" s="9">
        <v>45611.581250000003</v>
      </c>
      <c r="F74" t="s">
        <v>874</v>
      </c>
      <c r="G74" t="s">
        <v>874</v>
      </c>
      <c r="H74">
        <v>68</v>
      </c>
      <c r="I74">
        <v>11</v>
      </c>
      <c r="J74">
        <v>22</v>
      </c>
      <c r="K74" t="s">
        <v>875</v>
      </c>
      <c r="L74">
        <v>56</v>
      </c>
      <c r="M74">
        <v>2</v>
      </c>
      <c r="N74">
        <v>0.76200000000000001</v>
      </c>
      <c r="O74">
        <v>0.11799999999999999</v>
      </c>
      <c r="P74">
        <v>0.25600000000000001</v>
      </c>
      <c r="Q74">
        <v>0.64800000000000002</v>
      </c>
      <c r="R74">
        <v>1.038</v>
      </c>
      <c r="S74">
        <v>0.86599999999999999</v>
      </c>
      <c r="T74">
        <v>0.70899999999999996</v>
      </c>
      <c r="U74">
        <v>106.48099999999999</v>
      </c>
      <c r="V74" t="s">
        <v>64</v>
      </c>
      <c r="W74">
        <v>0.91300000000000003</v>
      </c>
      <c r="X74">
        <v>0.97899999999999998</v>
      </c>
      <c r="Y74">
        <v>0.91</v>
      </c>
      <c r="Z74">
        <v>0.96399999999999997</v>
      </c>
      <c r="AA74" s="9">
        <v>45713.611399652778</v>
      </c>
      <c r="AB74" t="s">
        <v>873</v>
      </c>
      <c r="AC74" s="9"/>
    </row>
    <row r="75" spans="1:29" x14ac:dyDescent="0.35">
      <c r="A75" t="s">
        <v>109</v>
      </c>
      <c r="B75" t="s">
        <v>313</v>
      </c>
      <c r="C75">
        <v>1725</v>
      </c>
      <c r="D75" s="9">
        <v>43879.425694444442</v>
      </c>
      <c r="E75" s="9">
        <v>45605.231249999997</v>
      </c>
      <c r="F75">
        <v>1804</v>
      </c>
      <c r="G75">
        <v>1804</v>
      </c>
      <c r="H75">
        <v>1489</v>
      </c>
      <c r="I75">
        <v>315</v>
      </c>
      <c r="J75">
        <v>130</v>
      </c>
      <c r="K75">
        <v>1674</v>
      </c>
      <c r="L75">
        <v>1585</v>
      </c>
      <c r="M75">
        <v>89</v>
      </c>
      <c r="N75">
        <v>0.84699999999999998</v>
      </c>
      <c r="O75">
        <v>0.23300000000000001</v>
      </c>
      <c r="P75">
        <v>0.17499999999999999</v>
      </c>
      <c r="Q75">
        <v>0.94699999999999995</v>
      </c>
      <c r="R75">
        <v>1.046</v>
      </c>
      <c r="S75">
        <v>0.78400000000000003</v>
      </c>
      <c r="T75">
        <v>0.83799999999999997</v>
      </c>
      <c r="U75">
        <v>93.980999999999995</v>
      </c>
      <c r="V75" t="s">
        <v>64</v>
      </c>
      <c r="W75">
        <v>0.879</v>
      </c>
      <c r="X75">
        <v>0.94799999999999995</v>
      </c>
      <c r="Y75">
        <v>0.97</v>
      </c>
      <c r="Z75">
        <v>0.90400000000000003</v>
      </c>
      <c r="AA75" s="9">
        <v>45713.611484629633</v>
      </c>
      <c r="AB75" t="s">
        <v>873</v>
      </c>
      <c r="AC75" s="9"/>
    </row>
    <row r="76" spans="1:29" hidden="1" x14ac:dyDescent="0.35">
      <c r="A76" t="s">
        <v>109</v>
      </c>
      <c r="B76" t="s">
        <v>314</v>
      </c>
      <c r="C76">
        <v>99</v>
      </c>
      <c r="D76" s="9">
        <v>45505.47152777778</v>
      </c>
      <c r="E76" s="9">
        <v>45605.231249999997</v>
      </c>
      <c r="F76" t="s">
        <v>874</v>
      </c>
      <c r="G76" t="s">
        <v>874</v>
      </c>
      <c r="H76">
        <v>125</v>
      </c>
      <c r="I76">
        <v>30</v>
      </c>
      <c r="J76">
        <v>21</v>
      </c>
      <c r="K76" t="s">
        <v>875</v>
      </c>
      <c r="L76">
        <v>114</v>
      </c>
      <c r="M76">
        <v>19</v>
      </c>
      <c r="N76">
        <v>1.2430000000000001</v>
      </c>
      <c r="O76">
        <v>0.26500000000000001</v>
      </c>
      <c r="P76">
        <v>0.24399999999999999</v>
      </c>
      <c r="Q76">
        <v>1.143</v>
      </c>
      <c r="R76">
        <v>0.90400000000000003</v>
      </c>
      <c r="S76">
        <v>0.82399999999999995</v>
      </c>
      <c r="T76">
        <v>0.83799999999999997</v>
      </c>
      <c r="U76">
        <v>77.864999999999995</v>
      </c>
      <c r="V76" t="s">
        <v>58</v>
      </c>
      <c r="W76">
        <v>0.96399999999999997</v>
      </c>
      <c r="X76">
        <v>0.97499999999999998</v>
      </c>
      <c r="Y76">
        <v>0.94799999999999995</v>
      </c>
      <c r="Z76">
        <v>0.92200000000000004</v>
      </c>
      <c r="AA76" s="9">
        <v>45713.611500347222</v>
      </c>
      <c r="AB76" t="s">
        <v>873</v>
      </c>
      <c r="AC76" s="9"/>
    </row>
    <row r="77" spans="1:29" x14ac:dyDescent="0.35">
      <c r="A77" t="s">
        <v>110</v>
      </c>
      <c r="B77" t="s">
        <v>313</v>
      </c>
      <c r="C77">
        <v>1013</v>
      </c>
      <c r="D77" s="9">
        <v>44309.684027777781</v>
      </c>
      <c r="E77" s="9">
        <v>45323.667361111111</v>
      </c>
      <c r="F77">
        <v>760</v>
      </c>
      <c r="G77">
        <v>760</v>
      </c>
      <c r="H77">
        <v>589</v>
      </c>
      <c r="I77">
        <v>171</v>
      </c>
      <c r="J77">
        <v>71</v>
      </c>
      <c r="K77">
        <v>689</v>
      </c>
      <c r="L77">
        <v>523</v>
      </c>
      <c r="M77">
        <v>166</v>
      </c>
      <c r="N77">
        <v>0.88</v>
      </c>
      <c r="O77">
        <v>0.33300000000000002</v>
      </c>
      <c r="P77">
        <v>0.127</v>
      </c>
      <c r="Q77">
        <v>0.7</v>
      </c>
      <c r="R77">
        <v>0.64500000000000002</v>
      </c>
      <c r="S77">
        <v>0.72499999999999998</v>
      </c>
      <c r="T77">
        <v>0.89500000000000002</v>
      </c>
      <c r="U77">
        <v>237.143</v>
      </c>
      <c r="V77" t="s">
        <v>58</v>
      </c>
      <c r="W77">
        <v>0.96</v>
      </c>
      <c r="X77">
        <v>0.96899999999999997</v>
      </c>
      <c r="Y77">
        <v>0.91300000000000003</v>
      </c>
      <c r="Z77">
        <v>0.96599999999999997</v>
      </c>
      <c r="AA77" s="9">
        <v>45713.611581145837</v>
      </c>
      <c r="AB77" t="s">
        <v>873</v>
      </c>
      <c r="AC77" s="9"/>
    </row>
    <row r="78" spans="1:29" x14ac:dyDescent="0.35">
      <c r="A78" t="s">
        <v>111</v>
      </c>
      <c r="B78" t="s">
        <v>313</v>
      </c>
      <c r="C78">
        <v>3211</v>
      </c>
      <c r="D78" s="9">
        <v>42395.388194444444</v>
      </c>
      <c r="E78" s="9">
        <v>45606.652083333334</v>
      </c>
      <c r="F78">
        <v>7640</v>
      </c>
      <c r="G78">
        <v>7640</v>
      </c>
      <c r="H78">
        <v>4133</v>
      </c>
      <c r="I78">
        <v>3507</v>
      </c>
      <c r="J78">
        <v>1521</v>
      </c>
      <c r="K78">
        <v>6119</v>
      </c>
      <c r="L78">
        <v>5014</v>
      </c>
      <c r="M78">
        <v>1105</v>
      </c>
      <c r="N78">
        <v>1.5780000000000001</v>
      </c>
      <c r="O78">
        <v>1.327</v>
      </c>
      <c r="P78">
        <v>0.60199999999999998</v>
      </c>
      <c r="Q78">
        <v>1.8859999999999999</v>
      </c>
      <c r="R78">
        <v>0.81899999999999995</v>
      </c>
      <c r="S78">
        <v>0.54300000000000004</v>
      </c>
      <c r="T78">
        <v>0.79300000000000004</v>
      </c>
      <c r="U78">
        <v>585.89599999999996</v>
      </c>
      <c r="V78" t="s">
        <v>58</v>
      </c>
      <c r="W78">
        <v>0.96299999999999997</v>
      </c>
      <c r="X78">
        <v>0.95599999999999996</v>
      </c>
      <c r="Y78">
        <v>0.96399999999999997</v>
      </c>
      <c r="Z78">
        <v>0.95199999999999996</v>
      </c>
      <c r="AA78" s="9">
        <v>45713.611676006942</v>
      </c>
      <c r="AB78" t="s">
        <v>873</v>
      </c>
      <c r="AC78" s="9"/>
    </row>
    <row r="79" spans="1:29" hidden="1" x14ac:dyDescent="0.35">
      <c r="A79" t="s">
        <v>111</v>
      </c>
      <c r="B79" t="s">
        <v>314</v>
      </c>
      <c r="C79">
        <v>99</v>
      </c>
      <c r="D79" s="9">
        <v>45506.678472222222</v>
      </c>
      <c r="E79" s="9">
        <v>45606.652083333334</v>
      </c>
      <c r="F79" t="s">
        <v>874</v>
      </c>
      <c r="G79" t="s">
        <v>874</v>
      </c>
      <c r="H79">
        <v>133</v>
      </c>
      <c r="I79">
        <v>122</v>
      </c>
      <c r="J79">
        <v>220</v>
      </c>
      <c r="K79" t="s">
        <v>875</v>
      </c>
      <c r="L79">
        <v>200</v>
      </c>
      <c r="M79">
        <v>-166</v>
      </c>
      <c r="N79">
        <v>1.3480000000000001</v>
      </c>
      <c r="O79">
        <v>1.331</v>
      </c>
      <c r="P79">
        <v>3.2810000000000001</v>
      </c>
      <c r="Q79">
        <v>2.0459999999999998</v>
      </c>
      <c r="R79">
        <v>-3.399</v>
      </c>
      <c r="S79">
        <v>0.503</v>
      </c>
      <c r="T79">
        <v>-0.22500000000000001</v>
      </c>
      <c r="U79">
        <v>540.07799999999997</v>
      </c>
      <c r="V79" t="s">
        <v>58</v>
      </c>
      <c r="W79">
        <v>0.998</v>
      </c>
      <c r="X79">
        <v>0.98699999999999999</v>
      </c>
      <c r="Y79">
        <v>0.48399999999999999</v>
      </c>
      <c r="Z79">
        <v>0.99199999999999999</v>
      </c>
      <c r="AA79" s="9">
        <v>45713.61169203704</v>
      </c>
      <c r="AB79" t="s">
        <v>873</v>
      </c>
      <c r="AC79" s="9"/>
    </row>
    <row r="80" spans="1:29" x14ac:dyDescent="0.35">
      <c r="A80" t="s">
        <v>112</v>
      </c>
      <c r="B80" t="s">
        <v>313</v>
      </c>
      <c r="C80">
        <v>6370</v>
      </c>
      <c r="D80" s="9">
        <v>39220.431944444441</v>
      </c>
      <c r="E80" s="9">
        <v>45590.844444444447</v>
      </c>
      <c r="F80">
        <v>1856</v>
      </c>
      <c r="G80">
        <v>1700</v>
      </c>
      <c r="H80">
        <v>1670</v>
      </c>
      <c r="I80">
        <v>30</v>
      </c>
      <c r="J80">
        <v>174</v>
      </c>
      <c r="K80">
        <v>1526</v>
      </c>
      <c r="L80">
        <v>1438</v>
      </c>
      <c r="M80">
        <v>88</v>
      </c>
      <c r="N80">
        <v>0.33</v>
      </c>
      <c r="O80">
        <v>7.0000000000000001E-3</v>
      </c>
      <c r="P80">
        <v>4.8000000000000001E-2</v>
      </c>
      <c r="Q80">
        <v>0.28199999999999997</v>
      </c>
      <c r="R80">
        <v>0.97599999999999998</v>
      </c>
      <c r="S80">
        <v>0.97899999999999998</v>
      </c>
      <c r="T80">
        <v>0.85799999999999998</v>
      </c>
      <c r="U80">
        <v>312.05700000000002</v>
      </c>
      <c r="V80" t="s">
        <v>58</v>
      </c>
      <c r="W80">
        <v>0.95</v>
      </c>
      <c r="X80">
        <v>0.96099999999999997</v>
      </c>
      <c r="Y80">
        <v>0.71499999999999997</v>
      </c>
      <c r="Z80">
        <v>0.94099999999999995</v>
      </c>
      <c r="AA80" s="9">
        <v>45713.611776203703</v>
      </c>
      <c r="AB80" t="s">
        <v>873</v>
      </c>
      <c r="AC80" s="9"/>
    </row>
    <row r="81" spans="1:29" x14ac:dyDescent="0.35">
      <c r="A81" t="s">
        <v>113</v>
      </c>
      <c r="B81" t="s">
        <v>313</v>
      </c>
      <c r="C81">
        <v>1888</v>
      </c>
      <c r="D81" s="9">
        <v>43719.688888888886</v>
      </c>
      <c r="E81" s="9">
        <v>45608.399305555555</v>
      </c>
      <c r="F81">
        <v>74</v>
      </c>
      <c r="G81">
        <v>74</v>
      </c>
      <c r="H81">
        <v>9</v>
      </c>
      <c r="I81">
        <v>65</v>
      </c>
      <c r="J81">
        <v>10</v>
      </c>
      <c r="K81">
        <v>64</v>
      </c>
      <c r="L81">
        <v>12</v>
      </c>
      <c r="M81">
        <v>52</v>
      </c>
      <c r="N81">
        <v>4.0000000000000001E-3</v>
      </c>
      <c r="O81">
        <v>0.04</v>
      </c>
      <c r="P81">
        <v>6.3E-2</v>
      </c>
      <c r="Q81">
        <v>2.8000000000000001E-2</v>
      </c>
      <c r="R81">
        <v>-1.474</v>
      </c>
      <c r="S81">
        <v>9.0999999999999998E-2</v>
      </c>
      <c r="T81">
        <v>-0.432</v>
      </c>
      <c r="U81">
        <v>1857.143</v>
      </c>
      <c r="V81" t="s">
        <v>58</v>
      </c>
      <c r="W81">
        <v>0.84699999999999998</v>
      </c>
      <c r="X81">
        <v>0.75700000000000001</v>
      </c>
      <c r="Y81">
        <v>0.755</v>
      </c>
      <c r="Z81">
        <v>0.71799999999999997</v>
      </c>
      <c r="AA81" s="9">
        <v>45713.611860914352</v>
      </c>
      <c r="AB81" t="s">
        <v>873</v>
      </c>
      <c r="AC81" s="9"/>
    </row>
    <row r="82" spans="1:29" x14ac:dyDescent="0.35">
      <c r="A82" t="s">
        <v>114</v>
      </c>
      <c r="B82" t="s">
        <v>313</v>
      </c>
      <c r="C82">
        <v>4213</v>
      </c>
      <c r="D82" s="9">
        <v>40975.261111111111</v>
      </c>
      <c r="E82" s="9">
        <v>45188.279166666667</v>
      </c>
      <c r="F82">
        <v>43</v>
      </c>
      <c r="G82">
        <v>43</v>
      </c>
      <c r="H82">
        <v>27</v>
      </c>
      <c r="I82">
        <v>16</v>
      </c>
      <c r="J82">
        <v>5</v>
      </c>
      <c r="K82">
        <v>38</v>
      </c>
      <c r="L82">
        <v>33</v>
      </c>
      <c r="M82">
        <v>5</v>
      </c>
      <c r="N82">
        <v>6.0000000000000001E-3</v>
      </c>
      <c r="O82">
        <v>5.0000000000000001E-3</v>
      </c>
      <c r="P82">
        <v>3.0000000000000001E-3</v>
      </c>
      <c r="Q82">
        <v>8.0000000000000002E-3</v>
      </c>
      <c r="R82">
        <v>1</v>
      </c>
      <c r="S82">
        <v>0.54500000000000004</v>
      </c>
      <c r="T82">
        <v>0.72699999999999998</v>
      </c>
      <c r="U82">
        <v>625</v>
      </c>
      <c r="V82" t="s">
        <v>64</v>
      </c>
      <c r="W82">
        <v>0.95099999999999996</v>
      </c>
      <c r="X82">
        <v>0.94199999999999995</v>
      </c>
      <c r="Y82">
        <v>0.72699999999999998</v>
      </c>
      <c r="Z82">
        <v>0.91800000000000004</v>
      </c>
      <c r="AA82" s="9">
        <v>45713.611948206017</v>
      </c>
      <c r="AB82" t="s">
        <v>873</v>
      </c>
      <c r="AC82" s="9"/>
    </row>
    <row r="83" spans="1:29" x14ac:dyDescent="0.35">
      <c r="A83" t="s">
        <v>115</v>
      </c>
      <c r="B83" t="s">
        <v>313</v>
      </c>
      <c r="C83">
        <v>6692</v>
      </c>
      <c r="D83" s="9">
        <v>38901.370138888888</v>
      </c>
      <c r="E83" s="9">
        <v>45594.181944444441</v>
      </c>
      <c r="F83">
        <v>5632</v>
      </c>
      <c r="G83">
        <v>5632</v>
      </c>
      <c r="H83">
        <v>2538</v>
      </c>
      <c r="I83">
        <v>3094</v>
      </c>
      <c r="J83">
        <v>1228</v>
      </c>
      <c r="K83">
        <v>4404</v>
      </c>
      <c r="L83">
        <v>3866</v>
      </c>
      <c r="M83">
        <v>538</v>
      </c>
      <c r="N83">
        <v>0.66900000000000004</v>
      </c>
      <c r="O83">
        <v>0.82799999999999996</v>
      </c>
      <c r="P83">
        <v>0.36499999999999999</v>
      </c>
      <c r="Q83">
        <v>1.083</v>
      </c>
      <c r="R83">
        <v>0.95699999999999996</v>
      </c>
      <c r="S83">
        <v>0.44700000000000001</v>
      </c>
      <c r="T83">
        <v>0.75600000000000001</v>
      </c>
      <c r="U83">
        <v>496.76799999999997</v>
      </c>
      <c r="V83" t="s">
        <v>58</v>
      </c>
      <c r="W83">
        <v>0.91900000000000004</v>
      </c>
      <c r="X83">
        <v>0.98299999999999998</v>
      </c>
      <c r="Y83">
        <v>0.94499999999999995</v>
      </c>
      <c r="Z83">
        <v>0.96699999999999997</v>
      </c>
      <c r="AA83" s="9">
        <v>45713.612043067129</v>
      </c>
      <c r="AB83" t="s">
        <v>873</v>
      </c>
      <c r="AC83" s="9"/>
    </row>
    <row r="84" spans="1:29" hidden="1" x14ac:dyDescent="0.35">
      <c r="A84" t="s">
        <v>115</v>
      </c>
      <c r="B84" t="s">
        <v>314</v>
      </c>
      <c r="C84">
        <v>98</v>
      </c>
      <c r="D84" s="9">
        <v>45495.547222222223</v>
      </c>
      <c r="E84" s="9">
        <v>45594.181944444441</v>
      </c>
      <c r="F84" t="s">
        <v>874</v>
      </c>
      <c r="G84" t="s">
        <v>874</v>
      </c>
      <c r="H84">
        <v>4</v>
      </c>
      <c r="I84">
        <v>9</v>
      </c>
      <c r="J84">
        <v>7</v>
      </c>
      <c r="K84" t="s">
        <v>875</v>
      </c>
      <c r="L84">
        <v>3</v>
      </c>
      <c r="M84">
        <v>4</v>
      </c>
      <c r="N84">
        <v>6.2E-2</v>
      </c>
      <c r="O84">
        <v>0.155</v>
      </c>
      <c r="P84">
        <v>5.8000000000000003E-2</v>
      </c>
      <c r="Q84">
        <v>0.13300000000000001</v>
      </c>
      <c r="R84">
        <v>0.83599999999999997</v>
      </c>
      <c r="S84">
        <v>0.28599999999999998</v>
      </c>
      <c r="T84">
        <v>0.73299999999999998</v>
      </c>
      <c r="U84">
        <v>4045.1129999999998</v>
      </c>
      <c r="V84" t="s">
        <v>58</v>
      </c>
      <c r="W84">
        <v>0.84299999999999997</v>
      </c>
      <c r="X84">
        <v>0.93</v>
      </c>
      <c r="Y84">
        <v>0.81699999999999995</v>
      </c>
      <c r="Z84">
        <v>0.999</v>
      </c>
      <c r="AA84" s="9">
        <v>45713.612058831015</v>
      </c>
      <c r="AB84" t="s">
        <v>873</v>
      </c>
      <c r="AC84" s="9"/>
    </row>
    <row r="85" spans="1:29" x14ac:dyDescent="0.35">
      <c r="A85" t="s">
        <v>116</v>
      </c>
      <c r="B85" t="s">
        <v>313</v>
      </c>
      <c r="C85">
        <v>1321</v>
      </c>
      <c r="D85" s="9">
        <v>44279.337500000001</v>
      </c>
      <c r="E85" s="9">
        <v>45601.138888888891</v>
      </c>
      <c r="F85">
        <v>459</v>
      </c>
      <c r="G85">
        <v>459</v>
      </c>
      <c r="H85">
        <v>408</v>
      </c>
      <c r="I85">
        <v>51</v>
      </c>
      <c r="J85">
        <v>64</v>
      </c>
      <c r="K85">
        <v>395</v>
      </c>
      <c r="L85">
        <v>235</v>
      </c>
      <c r="M85">
        <v>160</v>
      </c>
      <c r="N85">
        <v>0.439</v>
      </c>
      <c r="O85">
        <v>5.1999999999999998E-2</v>
      </c>
      <c r="P85">
        <v>0.06</v>
      </c>
      <c r="Q85">
        <v>0.25600000000000001</v>
      </c>
      <c r="R85">
        <v>0.59399999999999997</v>
      </c>
      <c r="S85">
        <v>0.89400000000000002</v>
      </c>
      <c r="T85">
        <v>0.878</v>
      </c>
      <c r="U85">
        <v>625</v>
      </c>
      <c r="V85" t="s">
        <v>58</v>
      </c>
      <c r="W85">
        <v>0.97599999999999998</v>
      </c>
      <c r="X85">
        <v>0.82</v>
      </c>
      <c r="Y85">
        <v>0.95499999999999996</v>
      </c>
      <c r="Z85">
        <v>0.95399999999999996</v>
      </c>
      <c r="AA85" s="9">
        <v>45713.612145740743</v>
      </c>
      <c r="AB85" t="s">
        <v>873</v>
      </c>
      <c r="AC85" s="9"/>
    </row>
    <row r="86" spans="1:29" x14ac:dyDescent="0.35">
      <c r="A86" t="s">
        <v>117</v>
      </c>
      <c r="B86" t="s">
        <v>313</v>
      </c>
      <c r="C86">
        <v>4767</v>
      </c>
      <c r="D86" s="9">
        <v>40814.472222222219</v>
      </c>
      <c r="E86" s="9">
        <v>45582.091666666667</v>
      </c>
      <c r="F86">
        <v>456</v>
      </c>
      <c r="G86">
        <v>456</v>
      </c>
      <c r="H86">
        <v>198</v>
      </c>
      <c r="I86">
        <v>258</v>
      </c>
      <c r="J86">
        <v>35</v>
      </c>
      <c r="K86">
        <v>421</v>
      </c>
      <c r="L86">
        <v>370</v>
      </c>
      <c r="M86">
        <v>52</v>
      </c>
      <c r="N86">
        <v>0.04</v>
      </c>
      <c r="O86">
        <v>6.6000000000000003E-2</v>
      </c>
      <c r="P86">
        <v>8.0000000000000002E-3</v>
      </c>
      <c r="Q86">
        <v>8.4000000000000005E-2</v>
      </c>
      <c r="R86">
        <v>0.85699999999999998</v>
      </c>
      <c r="S86">
        <v>0.377</v>
      </c>
      <c r="T86">
        <v>0.92500000000000004</v>
      </c>
      <c r="U86">
        <v>619.048</v>
      </c>
      <c r="V86" t="s">
        <v>58</v>
      </c>
      <c r="W86">
        <v>0.98299999999999998</v>
      </c>
      <c r="X86">
        <v>0.95599999999999996</v>
      </c>
      <c r="Y86">
        <v>0.98799999999999999</v>
      </c>
      <c r="Z86">
        <v>0.96599999999999997</v>
      </c>
      <c r="AA86" s="9">
        <v>45713.612235590277</v>
      </c>
      <c r="AB86" t="s">
        <v>873</v>
      </c>
      <c r="AC86" s="9"/>
    </row>
    <row r="87" spans="1:29" x14ac:dyDescent="0.35">
      <c r="A87" t="s">
        <v>118</v>
      </c>
      <c r="B87" t="s">
        <v>313</v>
      </c>
      <c r="C87">
        <v>6876</v>
      </c>
      <c r="D87" s="9">
        <v>38334.484027777777</v>
      </c>
      <c r="E87" s="9">
        <v>45210.579861111109</v>
      </c>
      <c r="F87">
        <v>2068</v>
      </c>
      <c r="G87">
        <v>2068</v>
      </c>
      <c r="H87">
        <v>961</v>
      </c>
      <c r="I87">
        <v>1107</v>
      </c>
      <c r="J87">
        <v>333</v>
      </c>
      <c r="K87">
        <v>1735</v>
      </c>
      <c r="L87">
        <v>1341</v>
      </c>
      <c r="M87">
        <v>394</v>
      </c>
      <c r="N87">
        <v>0.43099999999999999</v>
      </c>
      <c r="O87">
        <v>0.49099999999999999</v>
      </c>
      <c r="P87">
        <v>0.05</v>
      </c>
      <c r="Q87">
        <v>0.60599999999999998</v>
      </c>
      <c r="R87">
        <v>0.69499999999999995</v>
      </c>
      <c r="S87">
        <v>0.46700000000000003</v>
      </c>
      <c r="T87">
        <v>0.94599999999999995</v>
      </c>
      <c r="U87">
        <v>650.16499999999996</v>
      </c>
      <c r="V87" t="s">
        <v>58</v>
      </c>
      <c r="W87">
        <v>0.97899999999999998</v>
      </c>
      <c r="X87">
        <v>0.95899999999999996</v>
      </c>
      <c r="Y87">
        <v>0.65200000000000002</v>
      </c>
      <c r="Z87">
        <v>0.98599999999999999</v>
      </c>
      <c r="AA87" s="9">
        <v>45713.612324606482</v>
      </c>
      <c r="AB87" t="s">
        <v>873</v>
      </c>
      <c r="AC87" s="9"/>
    </row>
    <row r="88" spans="1:29" x14ac:dyDescent="0.35">
      <c r="A88" t="s">
        <v>119</v>
      </c>
      <c r="B88" t="s">
        <v>313</v>
      </c>
      <c r="C88">
        <v>1098</v>
      </c>
      <c r="D88" s="9">
        <v>44320.533333333333</v>
      </c>
      <c r="E88" s="9">
        <v>45418.617361111108</v>
      </c>
      <c r="F88">
        <v>45</v>
      </c>
      <c r="G88">
        <v>45</v>
      </c>
      <c r="H88">
        <v>33</v>
      </c>
      <c r="I88">
        <v>12</v>
      </c>
      <c r="J88">
        <v>0</v>
      </c>
      <c r="K88">
        <v>45</v>
      </c>
      <c r="L88">
        <v>41</v>
      </c>
      <c r="M88">
        <v>4</v>
      </c>
      <c r="N88">
        <v>2.9000000000000001E-2</v>
      </c>
      <c r="O88">
        <v>2.3E-2</v>
      </c>
      <c r="P88">
        <v>0</v>
      </c>
      <c r="Q88">
        <v>0.04</v>
      </c>
      <c r="R88">
        <v>0.76900000000000002</v>
      </c>
      <c r="S88">
        <v>0.55800000000000005</v>
      </c>
      <c r="T88">
        <v>1</v>
      </c>
      <c r="U88">
        <v>100</v>
      </c>
      <c r="V88" t="s">
        <v>58</v>
      </c>
      <c r="W88">
        <v>0.96499999999999997</v>
      </c>
      <c r="X88">
        <v>0.84199999999999997</v>
      </c>
      <c r="Y88">
        <v>0</v>
      </c>
      <c r="Z88">
        <v>0.88700000000000001</v>
      </c>
      <c r="AA88" s="9">
        <v>45713.612409224537</v>
      </c>
      <c r="AB88" t="s">
        <v>873</v>
      </c>
      <c r="AC88" s="9"/>
    </row>
    <row r="89" spans="1:29" x14ac:dyDescent="0.35">
      <c r="A89" t="s">
        <v>120</v>
      </c>
      <c r="B89" t="s">
        <v>313</v>
      </c>
      <c r="C89">
        <v>2319</v>
      </c>
      <c r="D89" s="9">
        <v>43242.454861111109</v>
      </c>
      <c r="E89" s="9">
        <v>45561.708333333336</v>
      </c>
      <c r="F89">
        <v>231</v>
      </c>
      <c r="G89">
        <v>231</v>
      </c>
      <c r="H89">
        <v>208</v>
      </c>
      <c r="I89">
        <v>23</v>
      </c>
      <c r="J89">
        <v>4</v>
      </c>
      <c r="K89">
        <v>227</v>
      </c>
      <c r="L89">
        <v>210</v>
      </c>
      <c r="M89">
        <v>17</v>
      </c>
      <c r="N89">
        <v>9.2999999999999999E-2</v>
      </c>
      <c r="O89">
        <v>1.0999999999999999E-2</v>
      </c>
      <c r="P89">
        <v>6.0000000000000001E-3</v>
      </c>
      <c r="Q89">
        <v>9.7000000000000003E-2</v>
      </c>
      <c r="R89">
        <v>0.99</v>
      </c>
      <c r="S89">
        <v>0.89400000000000002</v>
      </c>
      <c r="T89">
        <v>0.94199999999999995</v>
      </c>
      <c r="U89">
        <v>175.25800000000001</v>
      </c>
      <c r="V89" t="s">
        <v>58</v>
      </c>
      <c r="W89">
        <v>0.98499999999999999</v>
      </c>
      <c r="X89">
        <v>0.91200000000000003</v>
      </c>
      <c r="Y89">
        <v>0.86499999999999999</v>
      </c>
      <c r="Z89">
        <v>0.97499999999999998</v>
      </c>
      <c r="AA89" s="9">
        <v>45713.612498773145</v>
      </c>
      <c r="AB89" t="s">
        <v>873</v>
      </c>
      <c r="AC89" s="9"/>
    </row>
    <row r="90" spans="1:29" x14ac:dyDescent="0.35">
      <c r="A90" t="s">
        <v>121</v>
      </c>
      <c r="B90" t="s">
        <v>313</v>
      </c>
      <c r="C90">
        <v>4816</v>
      </c>
      <c r="D90" s="9">
        <v>40788.470833333333</v>
      </c>
      <c r="E90" s="9">
        <v>45604.599305555559</v>
      </c>
      <c r="F90">
        <v>2576</v>
      </c>
      <c r="G90">
        <v>2576</v>
      </c>
      <c r="H90">
        <v>1629</v>
      </c>
      <c r="I90">
        <v>947</v>
      </c>
      <c r="J90">
        <v>297</v>
      </c>
      <c r="K90">
        <v>2279</v>
      </c>
      <c r="L90">
        <v>1970</v>
      </c>
      <c r="M90">
        <v>309</v>
      </c>
      <c r="N90">
        <v>0.40200000000000002</v>
      </c>
      <c r="O90">
        <v>0.30299999999999999</v>
      </c>
      <c r="P90">
        <v>8.8999999999999996E-2</v>
      </c>
      <c r="Q90">
        <v>0.54300000000000004</v>
      </c>
      <c r="R90">
        <v>0.88100000000000001</v>
      </c>
      <c r="S90">
        <v>0.56999999999999995</v>
      </c>
      <c r="T90">
        <v>0.874</v>
      </c>
      <c r="U90">
        <v>569.06100000000004</v>
      </c>
      <c r="V90" t="s">
        <v>58</v>
      </c>
      <c r="W90">
        <v>0.97899999999999998</v>
      </c>
      <c r="X90">
        <v>0.82699999999999996</v>
      </c>
      <c r="Y90">
        <v>0.86299999999999999</v>
      </c>
      <c r="Z90">
        <v>0.95199999999999996</v>
      </c>
      <c r="AA90" s="9">
        <v>45713.612595185186</v>
      </c>
      <c r="AB90" t="s">
        <v>873</v>
      </c>
      <c r="AC90" s="9"/>
    </row>
    <row r="91" spans="1:29" x14ac:dyDescent="0.35">
      <c r="A91" t="s">
        <v>122</v>
      </c>
      <c r="B91" t="s">
        <v>313</v>
      </c>
      <c r="C91">
        <v>5004</v>
      </c>
      <c r="D91" s="9">
        <v>40564.916666666664</v>
      </c>
      <c r="E91" s="9">
        <v>45569.370138888888</v>
      </c>
      <c r="F91">
        <v>15610</v>
      </c>
      <c r="G91">
        <v>15434</v>
      </c>
      <c r="H91">
        <v>6185</v>
      </c>
      <c r="I91">
        <v>9249</v>
      </c>
      <c r="J91">
        <v>4058</v>
      </c>
      <c r="K91">
        <v>11376</v>
      </c>
      <c r="L91">
        <v>11351</v>
      </c>
      <c r="M91">
        <v>25</v>
      </c>
      <c r="N91">
        <v>1.4610000000000001</v>
      </c>
      <c r="O91">
        <v>2.7879999999999998</v>
      </c>
      <c r="P91">
        <v>1.091</v>
      </c>
      <c r="Q91">
        <v>2.794</v>
      </c>
      <c r="R91">
        <v>0.88500000000000001</v>
      </c>
      <c r="S91">
        <v>0.34399999999999997</v>
      </c>
      <c r="T91">
        <v>0.74299999999999999</v>
      </c>
      <c r="U91">
        <v>8.9480000000000004</v>
      </c>
      <c r="V91" t="s">
        <v>82</v>
      </c>
      <c r="W91">
        <v>0.95099999999999996</v>
      </c>
      <c r="X91">
        <v>0.97099999999999997</v>
      </c>
      <c r="Y91">
        <v>0.99299999999999999</v>
      </c>
      <c r="Z91">
        <v>0.99299999999999999</v>
      </c>
      <c r="AA91" s="9">
        <v>45713.612716481482</v>
      </c>
      <c r="AB91" t="s">
        <v>873</v>
      </c>
      <c r="AC91" s="9"/>
    </row>
    <row r="92" spans="1:29" hidden="1" x14ac:dyDescent="0.35">
      <c r="A92" t="s">
        <v>122</v>
      </c>
      <c r="B92" t="s">
        <v>314</v>
      </c>
      <c r="C92">
        <v>94</v>
      </c>
      <c r="D92" s="9">
        <v>45474.559027777781</v>
      </c>
      <c r="E92" s="9">
        <v>45569.370138888888</v>
      </c>
      <c r="F92" t="s">
        <v>874</v>
      </c>
      <c r="G92" t="s">
        <v>874</v>
      </c>
      <c r="H92">
        <v>9</v>
      </c>
      <c r="I92">
        <v>4</v>
      </c>
      <c r="J92">
        <v>4</v>
      </c>
      <c r="K92" t="s">
        <v>875</v>
      </c>
      <c r="L92">
        <v>20</v>
      </c>
      <c r="M92">
        <v>-10</v>
      </c>
      <c r="N92">
        <v>0.42199999999999999</v>
      </c>
      <c r="O92">
        <v>3.6999999999999998E-2</v>
      </c>
      <c r="P92">
        <v>3.2000000000000001E-2</v>
      </c>
      <c r="Q92">
        <v>0.36499999999999999</v>
      </c>
      <c r="R92">
        <v>0.85499999999999998</v>
      </c>
      <c r="S92">
        <v>0.91900000000000004</v>
      </c>
      <c r="T92">
        <v>0.93</v>
      </c>
      <c r="U92">
        <v>68.492999999999995</v>
      </c>
      <c r="V92" t="s">
        <v>58</v>
      </c>
      <c r="W92">
        <v>0.746</v>
      </c>
      <c r="X92">
        <v>0.92500000000000004</v>
      </c>
      <c r="Y92">
        <v>0.95899999999999996</v>
      </c>
      <c r="Z92">
        <v>0.85399999999999998</v>
      </c>
      <c r="AA92" s="9">
        <v>45713.612731597219</v>
      </c>
      <c r="AB92" t="s">
        <v>873</v>
      </c>
      <c r="AC92" s="9"/>
    </row>
    <row r="93" spans="1:29" x14ac:dyDescent="0.35">
      <c r="A93" t="s">
        <v>123</v>
      </c>
      <c r="B93" t="s">
        <v>313</v>
      </c>
      <c r="C93">
        <v>5028</v>
      </c>
      <c r="D93" s="9">
        <v>40575.62777777778</v>
      </c>
      <c r="E93" s="9">
        <v>45604.427083333336</v>
      </c>
      <c r="F93">
        <v>5415</v>
      </c>
      <c r="G93">
        <v>5415</v>
      </c>
      <c r="H93">
        <v>2595</v>
      </c>
      <c r="I93">
        <v>2820</v>
      </c>
      <c r="J93">
        <v>1382</v>
      </c>
      <c r="K93">
        <v>4033</v>
      </c>
      <c r="L93">
        <v>3374</v>
      </c>
      <c r="M93">
        <v>659</v>
      </c>
      <c r="N93">
        <v>0.90700000000000003</v>
      </c>
      <c r="O93">
        <v>0.90800000000000003</v>
      </c>
      <c r="P93">
        <v>0.44900000000000001</v>
      </c>
      <c r="Q93">
        <v>1.208</v>
      </c>
      <c r="R93">
        <v>0.88400000000000001</v>
      </c>
      <c r="S93">
        <v>0.5</v>
      </c>
      <c r="T93">
        <v>0.753</v>
      </c>
      <c r="U93">
        <v>545.53</v>
      </c>
      <c r="V93" t="s">
        <v>58</v>
      </c>
      <c r="W93">
        <v>0.97399999999999998</v>
      </c>
      <c r="X93">
        <v>0.99</v>
      </c>
      <c r="Y93">
        <v>0.98099999999999998</v>
      </c>
      <c r="Z93">
        <v>0.98499999999999999</v>
      </c>
      <c r="AA93" s="9">
        <v>45713.612832696759</v>
      </c>
      <c r="AB93" t="s">
        <v>873</v>
      </c>
      <c r="AC93" s="9"/>
    </row>
    <row r="94" spans="1:29" hidden="1" x14ac:dyDescent="0.35">
      <c r="A94" t="s">
        <v>123</v>
      </c>
      <c r="B94" t="s">
        <v>314</v>
      </c>
      <c r="C94">
        <v>99</v>
      </c>
      <c r="D94" s="9">
        <v>45505.327777777777</v>
      </c>
      <c r="E94" s="9">
        <v>45604.427083333336</v>
      </c>
      <c r="F94" t="s">
        <v>874</v>
      </c>
      <c r="G94" t="s">
        <v>874</v>
      </c>
      <c r="H94">
        <v>50</v>
      </c>
      <c r="I94">
        <v>56</v>
      </c>
      <c r="J94">
        <v>89</v>
      </c>
      <c r="K94" t="s">
        <v>875</v>
      </c>
      <c r="L94">
        <v>110</v>
      </c>
      <c r="M94">
        <v>-94</v>
      </c>
      <c r="N94">
        <v>0.46700000000000003</v>
      </c>
      <c r="O94">
        <v>0.66700000000000004</v>
      </c>
      <c r="P94">
        <v>1.2290000000000001</v>
      </c>
      <c r="Q94">
        <v>1.385</v>
      </c>
      <c r="R94">
        <v>-14.579000000000001</v>
      </c>
      <c r="S94">
        <v>0.41199999999999998</v>
      </c>
      <c r="T94">
        <v>-8.4000000000000005E-2</v>
      </c>
      <c r="U94">
        <v>475.81200000000001</v>
      </c>
      <c r="V94" t="s">
        <v>58</v>
      </c>
      <c r="W94">
        <v>0.89500000000000002</v>
      </c>
      <c r="X94">
        <v>0.96899999999999997</v>
      </c>
      <c r="Y94">
        <v>0.61399999999999999</v>
      </c>
      <c r="Z94">
        <v>0.94299999999999995</v>
      </c>
      <c r="AA94" s="9">
        <v>45713.612848993056</v>
      </c>
      <c r="AB94" t="s">
        <v>873</v>
      </c>
      <c r="AC94" s="9"/>
    </row>
    <row r="95" spans="1:29" x14ac:dyDescent="0.35">
      <c r="A95" t="s">
        <v>124</v>
      </c>
      <c r="B95" t="s">
        <v>313</v>
      </c>
      <c r="C95">
        <v>3548</v>
      </c>
      <c r="D95" s="9">
        <v>42033</v>
      </c>
      <c r="E95" s="9">
        <v>45581.348611111112</v>
      </c>
      <c r="F95">
        <v>479</v>
      </c>
      <c r="G95">
        <v>479</v>
      </c>
      <c r="H95">
        <v>206</v>
      </c>
      <c r="I95">
        <v>273</v>
      </c>
      <c r="J95">
        <v>119</v>
      </c>
      <c r="K95">
        <v>360</v>
      </c>
      <c r="L95">
        <v>297</v>
      </c>
      <c r="M95">
        <v>63</v>
      </c>
      <c r="N95">
        <v>7.1999999999999995E-2</v>
      </c>
      <c r="O95">
        <v>0.10100000000000001</v>
      </c>
      <c r="P95">
        <v>3.5000000000000003E-2</v>
      </c>
      <c r="Q95">
        <v>0.115</v>
      </c>
      <c r="R95">
        <v>0.83299999999999996</v>
      </c>
      <c r="S95">
        <v>0.41599999999999998</v>
      </c>
      <c r="T95">
        <v>0.79800000000000004</v>
      </c>
      <c r="U95">
        <v>547.82600000000002</v>
      </c>
      <c r="V95" t="s">
        <v>58</v>
      </c>
      <c r="W95">
        <v>0.96699999999999997</v>
      </c>
      <c r="X95">
        <v>0.97199999999999998</v>
      </c>
      <c r="Y95">
        <v>0.98799999999999999</v>
      </c>
      <c r="Z95">
        <v>0.95899999999999996</v>
      </c>
      <c r="AA95" s="9">
        <v>45713.612938715276</v>
      </c>
      <c r="AB95" t="s">
        <v>873</v>
      </c>
      <c r="AC95" s="9"/>
    </row>
    <row r="96" spans="1:29" x14ac:dyDescent="0.35">
      <c r="A96" t="s">
        <v>125</v>
      </c>
      <c r="B96" t="s">
        <v>313</v>
      </c>
      <c r="C96">
        <v>3339</v>
      </c>
      <c r="D96" s="9">
        <v>42124.430555555555</v>
      </c>
      <c r="E96" s="9">
        <v>45463.576388888891</v>
      </c>
      <c r="F96">
        <v>690</v>
      </c>
      <c r="G96">
        <v>690</v>
      </c>
      <c r="H96">
        <v>476</v>
      </c>
      <c r="I96">
        <v>214</v>
      </c>
      <c r="J96">
        <v>59</v>
      </c>
      <c r="K96">
        <v>631</v>
      </c>
      <c r="L96">
        <v>563</v>
      </c>
      <c r="M96">
        <v>68</v>
      </c>
      <c r="N96">
        <v>0.29899999999999999</v>
      </c>
      <c r="O96">
        <v>8.6999999999999994E-2</v>
      </c>
      <c r="P96">
        <v>2.1999999999999999E-2</v>
      </c>
      <c r="Q96">
        <v>0.308</v>
      </c>
      <c r="R96">
        <v>0.84599999999999997</v>
      </c>
      <c r="S96">
        <v>0.77500000000000002</v>
      </c>
      <c r="T96">
        <v>0.94299999999999995</v>
      </c>
      <c r="U96">
        <v>220.779</v>
      </c>
      <c r="V96" t="s">
        <v>58</v>
      </c>
      <c r="W96">
        <v>0.93799999999999994</v>
      </c>
      <c r="X96">
        <v>0.98</v>
      </c>
      <c r="Y96">
        <v>0.98199999999999998</v>
      </c>
      <c r="Z96">
        <v>0.91800000000000004</v>
      </c>
      <c r="AA96" s="9">
        <v>45713.613032314817</v>
      </c>
      <c r="AB96" t="s">
        <v>873</v>
      </c>
      <c r="AC96" s="9"/>
    </row>
    <row r="97" spans="1:29" x14ac:dyDescent="0.35">
      <c r="A97" t="s">
        <v>126</v>
      </c>
      <c r="B97" t="s">
        <v>313</v>
      </c>
      <c r="C97">
        <v>2703</v>
      </c>
      <c r="D97" s="9">
        <v>42695.45416666667</v>
      </c>
      <c r="E97" s="9">
        <v>45398.539583333331</v>
      </c>
      <c r="F97">
        <v>1962</v>
      </c>
      <c r="G97">
        <v>1962</v>
      </c>
      <c r="H97">
        <v>1640</v>
      </c>
      <c r="I97">
        <v>322</v>
      </c>
      <c r="J97">
        <v>252</v>
      </c>
      <c r="K97">
        <v>1710</v>
      </c>
      <c r="L97">
        <v>1533</v>
      </c>
      <c r="M97">
        <v>177</v>
      </c>
      <c r="N97">
        <v>1.0429999999999999</v>
      </c>
      <c r="O97">
        <v>0.29199999999999998</v>
      </c>
      <c r="P97">
        <v>0.111</v>
      </c>
      <c r="Q97">
        <v>1.0649999999999999</v>
      </c>
      <c r="R97">
        <v>0.87</v>
      </c>
      <c r="S97">
        <v>0.78100000000000003</v>
      </c>
      <c r="T97">
        <v>0.91700000000000004</v>
      </c>
      <c r="U97">
        <v>166.197</v>
      </c>
      <c r="V97" t="s">
        <v>58</v>
      </c>
      <c r="W97">
        <v>0.93600000000000005</v>
      </c>
      <c r="X97">
        <v>0.91700000000000004</v>
      </c>
      <c r="Y97">
        <v>0.84399999999999997</v>
      </c>
      <c r="Z97">
        <v>0.91400000000000003</v>
      </c>
      <c r="AA97" s="9">
        <v>45713.613125972224</v>
      </c>
      <c r="AB97" t="s">
        <v>873</v>
      </c>
      <c r="AC97" s="9"/>
    </row>
    <row r="98" spans="1:29" x14ac:dyDescent="0.35">
      <c r="A98" t="s">
        <v>127</v>
      </c>
      <c r="B98" t="s">
        <v>313</v>
      </c>
      <c r="C98">
        <v>2499</v>
      </c>
      <c r="D98" s="9">
        <v>43104.180555555555</v>
      </c>
      <c r="E98" s="9">
        <v>45603.651388888888</v>
      </c>
      <c r="F98">
        <v>3691</v>
      </c>
      <c r="G98">
        <v>3691</v>
      </c>
      <c r="H98">
        <v>3026</v>
      </c>
      <c r="I98">
        <v>665</v>
      </c>
      <c r="J98">
        <v>374</v>
      </c>
      <c r="K98">
        <v>3317</v>
      </c>
      <c r="L98">
        <v>3046</v>
      </c>
      <c r="M98">
        <v>271</v>
      </c>
      <c r="N98">
        <v>1.244</v>
      </c>
      <c r="O98">
        <v>0.28000000000000003</v>
      </c>
      <c r="P98">
        <v>0.17499999999999999</v>
      </c>
      <c r="Q98">
        <v>1.3140000000000001</v>
      </c>
      <c r="R98">
        <v>0.97399999999999998</v>
      </c>
      <c r="S98">
        <v>0.81599999999999995</v>
      </c>
      <c r="T98">
        <v>0.88500000000000001</v>
      </c>
      <c r="U98">
        <v>206.24</v>
      </c>
      <c r="V98" t="s">
        <v>58</v>
      </c>
      <c r="W98">
        <v>0.999</v>
      </c>
      <c r="X98">
        <v>0.96899999999999997</v>
      </c>
      <c r="Y98">
        <v>0.98899999999999999</v>
      </c>
      <c r="Z98">
        <v>0.996</v>
      </c>
      <c r="AA98" s="9">
        <v>45713.613226157409</v>
      </c>
      <c r="AB98" t="s">
        <v>873</v>
      </c>
      <c r="AC98" s="9"/>
    </row>
    <row r="99" spans="1:29" hidden="1" x14ac:dyDescent="0.35">
      <c r="A99" t="s">
        <v>127</v>
      </c>
      <c r="B99" t="s">
        <v>314</v>
      </c>
      <c r="C99">
        <v>99</v>
      </c>
      <c r="D99" s="9">
        <v>45504.363194444442</v>
      </c>
      <c r="E99" s="9">
        <v>45603.651388888888</v>
      </c>
      <c r="F99" t="s">
        <v>874</v>
      </c>
      <c r="G99" t="s">
        <v>874</v>
      </c>
      <c r="H99">
        <v>71</v>
      </c>
      <c r="I99">
        <v>22</v>
      </c>
      <c r="J99">
        <v>6</v>
      </c>
      <c r="K99" t="s">
        <v>875</v>
      </c>
      <c r="L99">
        <v>84</v>
      </c>
      <c r="M99">
        <v>4</v>
      </c>
      <c r="N99">
        <v>0.74299999999999999</v>
      </c>
      <c r="O99">
        <v>0.22</v>
      </c>
      <c r="P99">
        <v>6.0999999999999999E-2</v>
      </c>
      <c r="Q99">
        <v>0.86899999999999999</v>
      </c>
      <c r="R99">
        <v>0.96299999999999997</v>
      </c>
      <c r="S99">
        <v>0.77200000000000002</v>
      </c>
      <c r="T99">
        <v>0.93700000000000006</v>
      </c>
      <c r="U99">
        <v>311.85300000000001</v>
      </c>
      <c r="V99" t="s">
        <v>58</v>
      </c>
      <c r="W99">
        <v>0.98299999999999998</v>
      </c>
      <c r="X99">
        <v>0.97199999999999998</v>
      </c>
      <c r="Y99">
        <v>0.91400000000000003</v>
      </c>
      <c r="Z99">
        <v>0.96799999999999997</v>
      </c>
      <c r="AA99" s="9">
        <v>45713.613249317132</v>
      </c>
      <c r="AB99" t="s">
        <v>873</v>
      </c>
      <c r="AC99" s="9"/>
    </row>
    <row r="100" spans="1:29" x14ac:dyDescent="0.35">
      <c r="A100" t="s">
        <v>128</v>
      </c>
      <c r="B100" t="s">
        <v>313</v>
      </c>
      <c r="C100">
        <v>4675</v>
      </c>
      <c r="D100" s="9">
        <v>40779.863194444442</v>
      </c>
      <c r="E100" s="9">
        <v>45455.491666666669</v>
      </c>
      <c r="F100">
        <v>1448</v>
      </c>
      <c r="G100">
        <v>1448</v>
      </c>
      <c r="H100">
        <v>316</v>
      </c>
      <c r="I100">
        <v>1132</v>
      </c>
      <c r="J100">
        <v>344</v>
      </c>
      <c r="K100">
        <v>1104</v>
      </c>
      <c r="L100">
        <v>1096</v>
      </c>
      <c r="M100">
        <v>8</v>
      </c>
      <c r="N100">
        <v>0.104</v>
      </c>
      <c r="O100">
        <v>0.42399999999999999</v>
      </c>
      <c r="P100">
        <v>0.123</v>
      </c>
      <c r="Q100">
        <v>0.41799999999999998</v>
      </c>
      <c r="R100">
        <v>1.032</v>
      </c>
      <c r="S100">
        <v>0.19700000000000001</v>
      </c>
      <c r="T100">
        <v>0.76700000000000002</v>
      </c>
      <c r="U100">
        <v>19.138999999999999</v>
      </c>
      <c r="V100" t="s">
        <v>94</v>
      </c>
      <c r="W100">
        <v>0.84499999999999997</v>
      </c>
      <c r="X100">
        <v>0.92400000000000004</v>
      </c>
      <c r="Y100">
        <v>0.95199999999999996</v>
      </c>
      <c r="Z100">
        <v>0.92100000000000004</v>
      </c>
      <c r="AA100" s="9">
        <v>45713.613334074071</v>
      </c>
      <c r="AB100" t="s">
        <v>873</v>
      </c>
      <c r="AC100" s="9"/>
    </row>
    <row r="101" spans="1:29" x14ac:dyDescent="0.35">
      <c r="A101" t="s">
        <v>129</v>
      </c>
      <c r="B101" t="s">
        <v>313</v>
      </c>
      <c r="C101">
        <v>2434</v>
      </c>
      <c r="D101" s="9">
        <v>43104.343055555553</v>
      </c>
      <c r="E101" s="9">
        <v>45539.331944444442</v>
      </c>
      <c r="F101">
        <v>254</v>
      </c>
      <c r="G101">
        <v>254</v>
      </c>
      <c r="H101">
        <v>160</v>
      </c>
      <c r="I101">
        <v>94</v>
      </c>
      <c r="J101">
        <v>38</v>
      </c>
      <c r="K101">
        <v>216</v>
      </c>
      <c r="L101">
        <v>189</v>
      </c>
      <c r="M101">
        <v>27</v>
      </c>
      <c r="N101">
        <v>6.7000000000000004E-2</v>
      </c>
      <c r="O101">
        <v>5.0999999999999997E-2</v>
      </c>
      <c r="P101">
        <v>1.4999999999999999E-2</v>
      </c>
      <c r="Q101">
        <v>8.5000000000000006E-2</v>
      </c>
      <c r="R101">
        <v>0.82499999999999996</v>
      </c>
      <c r="S101">
        <v>0.56799999999999995</v>
      </c>
      <c r="T101">
        <v>0.873</v>
      </c>
      <c r="U101">
        <v>317.64699999999999</v>
      </c>
      <c r="V101" t="s">
        <v>58</v>
      </c>
      <c r="W101">
        <v>0.97499999999999998</v>
      </c>
      <c r="X101">
        <v>0.97299999999999998</v>
      </c>
      <c r="Y101">
        <v>0.9</v>
      </c>
      <c r="Z101">
        <v>0.98499999999999999</v>
      </c>
      <c r="AA101" s="9">
        <v>45713.613423275463</v>
      </c>
      <c r="AB101" t="s">
        <v>873</v>
      </c>
      <c r="AC101" s="9"/>
    </row>
    <row r="102" spans="1:29" x14ac:dyDescent="0.35">
      <c r="A102" t="s">
        <v>130</v>
      </c>
      <c r="B102" t="s">
        <v>313</v>
      </c>
      <c r="C102">
        <v>2577</v>
      </c>
      <c r="D102" s="9">
        <v>42781.604166666664</v>
      </c>
      <c r="E102" s="9">
        <v>45359.502083333333</v>
      </c>
      <c r="F102">
        <v>71</v>
      </c>
      <c r="G102">
        <v>71</v>
      </c>
      <c r="H102">
        <v>71</v>
      </c>
      <c r="I102">
        <v>0</v>
      </c>
      <c r="J102">
        <v>8</v>
      </c>
      <c r="K102">
        <v>63</v>
      </c>
      <c r="L102">
        <v>62</v>
      </c>
      <c r="M102">
        <v>1</v>
      </c>
      <c r="N102">
        <v>2.9000000000000001E-2</v>
      </c>
      <c r="O102">
        <v>0</v>
      </c>
      <c r="P102">
        <v>3.0000000000000001E-3</v>
      </c>
      <c r="Q102">
        <v>2.5999999999999999E-2</v>
      </c>
      <c r="R102">
        <v>1</v>
      </c>
      <c r="S102">
        <v>1</v>
      </c>
      <c r="T102">
        <v>0.89700000000000002</v>
      </c>
      <c r="U102">
        <v>38.462000000000003</v>
      </c>
      <c r="V102" t="s">
        <v>64</v>
      </c>
      <c r="W102">
        <v>0.97899999999999998</v>
      </c>
      <c r="X102">
        <v>0</v>
      </c>
      <c r="Y102">
        <v>0.84799999999999998</v>
      </c>
      <c r="Z102">
        <v>0.97499999999999998</v>
      </c>
      <c r="AA102" s="9">
        <v>45713.61349891204</v>
      </c>
      <c r="AB102" t="s">
        <v>873</v>
      </c>
      <c r="AC102" s="9"/>
    </row>
    <row r="103" spans="1:29" x14ac:dyDescent="0.35">
      <c r="A103" t="s">
        <v>131</v>
      </c>
      <c r="B103" t="s">
        <v>313</v>
      </c>
      <c r="C103">
        <v>1373</v>
      </c>
      <c r="D103" s="9">
        <v>44235.474305555559</v>
      </c>
      <c r="E103" s="9">
        <v>45608.707638888889</v>
      </c>
      <c r="F103">
        <v>349</v>
      </c>
      <c r="G103">
        <v>305</v>
      </c>
      <c r="H103">
        <v>296</v>
      </c>
      <c r="I103">
        <v>9</v>
      </c>
      <c r="J103">
        <v>38</v>
      </c>
      <c r="K103">
        <v>267</v>
      </c>
      <c r="L103">
        <v>182</v>
      </c>
      <c r="M103">
        <v>85</v>
      </c>
      <c r="N103">
        <v>0.22800000000000001</v>
      </c>
      <c r="O103">
        <v>1.2E-2</v>
      </c>
      <c r="P103">
        <v>3.5000000000000003E-2</v>
      </c>
      <c r="Q103">
        <v>0.14799999999999999</v>
      </c>
      <c r="R103">
        <v>0.72199999999999998</v>
      </c>
      <c r="S103">
        <v>0.95</v>
      </c>
      <c r="T103">
        <v>0.85399999999999998</v>
      </c>
      <c r="U103">
        <v>574.32399999999996</v>
      </c>
      <c r="V103" t="s">
        <v>58</v>
      </c>
      <c r="W103">
        <v>0.89900000000000002</v>
      </c>
      <c r="X103">
        <v>0.78300000000000003</v>
      </c>
      <c r="Y103">
        <v>0.96699999999999997</v>
      </c>
      <c r="Z103">
        <v>0.88</v>
      </c>
      <c r="AA103" s="9">
        <v>45713.613591504632</v>
      </c>
      <c r="AB103" t="s">
        <v>873</v>
      </c>
      <c r="AC103" s="9"/>
    </row>
    <row r="104" spans="1:29" x14ac:dyDescent="0.35">
      <c r="A104" t="s">
        <v>132</v>
      </c>
      <c r="B104" t="s">
        <v>313</v>
      </c>
      <c r="C104">
        <v>1579</v>
      </c>
      <c r="D104" s="9">
        <v>43616.21875</v>
      </c>
      <c r="E104" s="9">
        <v>45195.532638888886</v>
      </c>
      <c r="F104">
        <v>716</v>
      </c>
      <c r="G104">
        <v>716</v>
      </c>
      <c r="H104">
        <v>634</v>
      </c>
      <c r="I104">
        <v>82</v>
      </c>
      <c r="J104">
        <v>0</v>
      </c>
      <c r="K104">
        <v>716</v>
      </c>
      <c r="L104">
        <v>553</v>
      </c>
      <c r="M104">
        <v>163</v>
      </c>
      <c r="N104">
        <v>0.51</v>
      </c>
      <c r="O104">
        <v>0.152</v>
      </c>
      <c r="P104">
        <v>0</v>
      </c>
      <c r="Q104">
        <v>0.46700000000000003</v>
      </c>
      <c r="R104">
        <v>0.70499999999999996</v>
      </c>
      <c r="S104">
        <v>0.77</v>
      </c>
      <c r="T104">
        <v>1</v>
      </c>
      <c r="U104">
        <v>349.036</v>
      </c>
      <c r="V104" t="s">
        <v>58</v>
      </c>
      <c r="W104">
        <v>0.98899999999999999</v>
      </c>
      <c r="X104">
        <v>0.93899999999999995</v>
      </c>
      <c r="Y104">
        <v>0</v>
      </c>
      <c r="Z104">
        <v>0.98599999999999999</v>
      </c>
      <c r="AA104" s="9">
        <v>45713.613667199075</v>
      </c>
      <c r="AB104" t="s">
        <v>873</v>
      </c>
      <c r="AC104" s="9"/>
    </row>
    <row r="105" spans="1:29" x14ac:dyDescent="0.35">
      <c r="A105" t="s">
        <v>133</v>
      </c>
      <c r="B105" t="s">
        <v>313</v>
      </c>
      <c r="C105">
        <v>1816</v>
      </c>
      <c r="D105" s="9">
        <v>43788.473611111112</v>
      </c>
      <c r="E105" s="9">
        <v>45604.477083333331</v>
      </c>
      <c r="F105">
        <v>760</v>
      </c>
      <c r="G105">
        <v>760</v>
      </c>
      <c r="H105">
        <v>205</v>
      </c>
      <c r="I105">
        <v>555</v>
      </c>
      <c r="J105">
        <v>111</v>
      </c>
      <c r="K105">
        <v>649</v>
      </c>
      <c r="L105">
        <v>318</v>
      </c>
      <c r="M105">
        <v>331</v>
      </c>
      <c r="N105">
        <v>0.17299999999999999</v>
      </c>
      <c r="O105">
        <v>0.84299999999999997</v>
      </c>
      <c r="P105">
        <v>0.248</v>
      </c>
      <c r="Q105">
        <v>0.71</v>
      </c>
      <c r="R105">
        <v>0.92400000000000004</v>
      </c>
      <c r="S105">
        <v>0.17</v>
      </c>
      <c r="T105">
        <v>0.75600000000000001</v>
      </c>
      <c r="U105">
        <v>466.197</v>
      </c>
      <c r="V105" t="s">
        <v>58</v>
      </c>
      <c r="W105">
        <v>0.63100000000000001</v>
      </c>
      <c r="X105">
        <v>0.745</v>
      </c>
      <c r="Y105">
        <v>0.69699999999999995</v>
      </c>
      <c r="Z105">
        <v>0.97399999999999998</v>
      </c>
      <c r="AA105" s="9">
        <v>45713.613755972219</v>
      </c>
      <c r="AB105" t="s">
        <v>873</v>
      </c>
      <c r="AC105" s="9"/>
    </row>
    <row r="106" spans="1:29" hidden="1" x14ac:dyDescent="0.35">
      <c r="A106" t="s">
        <v>133</v>
      </c>
      <c r="B106" t="s">
        <v>314</v>
      </c>
      <c r="C106">
        <v>99</v>
      </c>
      <c r="D106" s="9">
        <v>45505.25</v>
      </c>
      <c r="E106" s="9">
        <v>45604.477083333331</v>
      </c>
      <c r="F106" t="s">
        <v>874</v>
      </c>
      <c r="G106" t="s">
        <v>874</v>
      </c>
      <c r="H106">
        <v>53</v>
      </c>
      <c r="I106">
        <v>101</v>
      </c>
      <c r="J106">
        <v>79</v>
      </c>
      <c r="K106" t="s">
        <v>875</v>
      </c>
      <c r="L106">
        <v>98</v>
      </c>
      <c r="M106">
        <v>-22</v>
      </c>
      <c r="N106">
        <v>0.66400000000000003</v>
      </c>
      <c r="O106">
        <v>1.097</v>
      </c>
      <c r="P106">
        <v>0.83499999999999996</v>
      </c>
      <c r="Q106">
        <v>0.89200000000000002</v>
      </c>
      <c r="R106">
        <v>0.96299999999999997</v>
      </c>
      <c r="S106">
        <v>0.377</v>
      </c>
      <c r="T106">
        <v>0.52600000000000002</v>
      </c>
      <c r="U106">
        <v>371.07600000000002</v>
      </c>
      <c r="V106" t="s">
        <v>58</v>
      </c>
      <c r="W106">
        <v>0.97399999999999998</v>
      </c>
      <c r="X106">
        <v>0.98099999999999998</v>
      </c>
      <c r="Y106">
        <v>0.57499999999999996</v>
      </c>
      <c r="Z106">
        <v>0.91600000000000004</v>
      </c>
      <c r="AA106" s="9">
        <v>45713.613776574071</v>
      </c>
      <c r="AB106" t="s">
        <v>873</v>
      </c>
      <c r="AC106" s="9"/>
    </row>
    <row r="107" spans="1:29" x14ac:dyDescent="0.35">
      <c r="A107" t="s">
        <v>134</v>
      </c>
      <c r="B107" t="s">
        <v>313</v>
      </c>
      <c r="C107">
        <v>640</v>
      </c>
      <c r="D107" s="9">
        <v>44965.496527777781</v>
      </c>
      <c r="E107" s="9">
        <v>45606.493055555555</v>
      </c>
      <c r="F107">
        <v>1518</v>
      </c>
      <c r="G107">
        <v>1518</v>
      </c>
      <c r="H107">
        <v>1109</v>
      </c>
      <c r="I107">
        <v>409</v>
      </c>
      <c r="J107">
        <v>295</v>
      </c>
      <c r="K107">
        <v>1223</v>
      </c>
      <c r="L107">
        <v>963</v>
      </c>
      <c r="M107">
        <v>260</v>
      </c>
      <c r="N107">
        <v>1.627</v>
      </c>
      <c r="O107">
        <v>0.77900000000000003</v>
      </c>
      <c r="P107">
        <v>0.59599999999999997</v>
      </c>
      <c r="Q107">
        <v>1.55</v>
      </c>
      <c r="R107">
        <v>0.85599999999999998</v>
      </c>
      <c r="S107">
        <v>0.67600000000000005</v>
      </c>
      <c r="T107">
        <v>0.752</v>
      </c>
      <c r="U107">
        <v>167.74199999999999</v>
      </c>
      <c r="V107" t="s">
        <v>58</v>
      </c>
      <c r="W107">
        <v>0.995</v>
      </c>
      <c r="X107">
        <v>0.86799999999999999</v>
      </c>
      <c r="Y107">
        <v>0.86899999999999999</v>
      </c>
      <c r="Z107">
        <v>0.98099999999999998</v>
      </c>
      <c r="AA107" s="9">
        <v>45713.613871273148</v>
      </c>
      <c r="AB107" t="s">
        <v>873</v>
      </c>
      <c r="AC107" s="9"/>
    </row>
    <row r="108" spans="1:29" hidden="1" x14ac:dyDescent="0.35">
      <c r="A108" t="s">
        <v>134</v>
      </c>
      <c r="B108" t="s">
        <v>314</v>
      </c>
      <c r="C108">
        <v>99</v>
      </c>
      <c r="D108" s="9">
        <v>45506.677083333336</v>
      </c>
      <c r="E108" s="9">
        <v>45606.493055555555</v>
      </c>
      <c r="F108" t="s">
        <v>874</v>
      </c>
      <c r="G108" t="s">
        <v>874</v>
      </c>
      <c r="H108">
        <v>163</v>
      </c>
      <c r="I108">
        <v>89</v>
      </c>
      <c r="J108">
        <v>122</v>
      </c>
      <c r="K108" t="s">
        <v>875</v>
      </c>
      <c r="L108">
        <v>159</v>
      </c>
      <c r="M108">
        <v>-28</v>
      </c>
      <c r="N108">
        <v>1.613</v>
      </c>
      <c r="O108">
        <v>0.86699999999999999</v>
      </c>
      <c r="P108">
        <v>1.631</v>
      </c>
      <c r="Q108">
        <v>1.71</v>
      </c>
      <c r="R108">
        <v>2.0139999999999998</v>
      </c>
      <c r="S108">
        <v>0.65</v>
      </c>
      <c r="T108">
        <v>0.34200000000000003</v>
      </c>
      <c r="U108">
        <v>152.047</v>
      </c>
      <c r="V108" t="s">
        <v>64</v>
      </c>
      <c r="W108">
        <v>0.99099999999999999</v>
      </c>
      <c r="X108">
        <v>0.97199999999999998</v>
      </c>
      <c r="Y108">
        <v>0.44900000000000001</v>
      </c>
      <c r="Z108">
        <v>0.94699999999999995</v>
      </c>
      <c r="AA108" s="9">
        <v>45713.613896388888</v>
      </c>
      <c r="AB108" t="s">
        <v>873</v>
      </c>
      <c r="AC108" s="9"/>
    </row>
    <row r="109" spans="1:29" x14ac:dyDescent="0.35">
      <c r="A109" t="s">
        <v>135</v>
      </c>
      <c r="B109" t="s">
        <v>313</v>
      </c>
      <c r="C109">
        <v>4820</v>
      </c>
      <c r="D109" s="9">
        <v>40473.481944444444</v>
      </c>
      <c r="E109" s="9">
        <v>45293.760416666664</v>
      </c>
      <c r="F109">
        <v>2300</v>
      </c>
      <c r="G109">
        <v>2300</v>
      </c>
      <c r="H109">
        <v>1452</v>
      </c>
      <c r="I109">
        <v>848</v>
      </c>
      <c r="J109">
        <v>426</v>
      </c>
      <c r="K109">
        <v>1874</v>
      </c>
      <c r="L109">
        <v>1638</v>
      </c>
      <c r="M109">
        <v>236</v>
      </c>
      <c r="N109">
        <v>0.64200000000000002</v>
      </c>
      <c r="O109">
        <v>0.38400000000000001</v>
      </c>
      <c r="P109">
        <v>0.11899999999999999</v>
      </c>
      <c r="Q109">
        <v>0.749</v>
      </c>
      <c r="R109">
        <v>0.82599999999999996</v>
      </c>
      <c r="S109">
        <v>0.626</v>
      </c>
      <c r="T109">
        <v>0.88400000000000001</v>
      </c>
      <c r="U109">
        <v>315.08699999999999</v>
      </c>
      <c r="V109" t="s">
        <v>58</v>
      </c>
      <c r="W109">
        <v>0.91300000000000003</v>
      </c>
      <c r="X109">
        <v>0.90800000000000003</v>
      </c>
      <c r="Y109">
        <v>0.81100000000000005</v>
      </c>
      <c r="Z109">
        <v>0.92700000000000005</v>
      </c>
      <c r="AA109" s="9">
        <v>45713.613986608798</v>
      </c>
      <c r="AB109" t="s">
        <v>873</v>
      </c>
      <c r="AC109" s="9"/>
    </row>
    <row r="110" spans="1:29" x14ac:dyDescent="0.35">
      <c r="A110" t="s">
        <v>136</v>
      </c>
      <c r="B110" t="s">
        <v>313</v>
      </c>
      <c r="C110">
        <v>5710</v>
      </c>
      <c r="D110" s="9">
        <v>39778.595833333333</v>
      </c>
      <c r="E110" s="9">
        <v>45489.529861111114</v>
      </c>
      <c r="F110">
        <v>303</v>
      </c>
      <c r="G110">
        <v>303</v>
      </c>
      <c r="H110">
        <v>155</v>
      </c>
      <c r="I110">
        <v>148</v>
      </c>
      <c r="J110">
        <v>31</v>
      </c>
      <c r="K110">
        <v>272</v>
      </c>
      <c r="L110">
        <v>266</v>
      </c>
      <c r="M110">
        <v>6</v>
      </c>
      <c r="N110">
        <v>0.04</v>
      </c>
      <c r="O110">
        <v>0.04</v>
      </c>
      <c r="P110">
        <v>1.7000000000000001E-2</v>
      </c>
      <c r="Q110">
        <v>6.9000000000000006E-2</v>
      </c>
      <c r="R110">
        <v>1.095</v>
      </c>
      <c r="S110">
        <v>0.5</v>
      </c>
      <c r="T110">
        <v>0.78800000000000003</v>
      </c>
      <c r="U110">
        <v>86.956999999999994</v>
      </c>
      <c r="V110" t="s">
        <v>64</v>
      </c>
      <c r="W110">
        <v>0.75600000000000001</v>
      </c>
      <c r="X110">
        <v>0.92700000000000005</v>
      </c>
      <c r="Y110">
        <v>0.91700000000000004</v>
      </c>
      <c r="Z110">
        <v>0.94</v>
      </c>
      <c r="AA110" s="9">
        <v>45713.61406900463</v>
      </c>
      <c r="AB110" t="s">
        <v>873</v>
      </c>
      <c r="AC110" s="9"/>
    </row>
    <row r="111" spans="1:29" x14ac:dyDescent="0.35">
      <c r="A111" t="s">
        <v>137</v>
      </c>
      <c r="B111" t="s">
        <v>313</v>
      </c>
      <c r="C111">
        <v>4688</v>
      </c>
      <c r="D111" s="9">
        <v>40548.677777777775</v>
      </c>
      <c r="E111" s="9">
        <v>45237.556250000001</v>
      </c>
      <c r="F111">
        <v>3025</v>
      </c>
      <c r="G111">
        <v>3025</v>
      </c>
      <c r="H111">
        <v>1629</v>
      </c>
      <c r="I111">
        <v>1396</v>
      </c>
      <c r="J111">
        <v>610</v>
      </c>
      <c r="K111">
        <v>2415</v>
      </c>
      <c r="L111">
        <v>1925</v>
      </c>
      <c r="M111">
        <v>490</v>
      </c>
      <c r="N111">
        <v>0.39700000000000002</v>
      </c>
      <c r="O111">
        <v>0.39900000000000002</v>
      </c>
      <c r="P111">
        <v>0.17399999999999999</v>
      </c>
      <c r="Q111">
        <v>0.47399999999999998</v>
      </c>
      <c r="R111">
        <v>0.76200000000000001</v>
      </c>
      <c r="S111">
        <v>0.499</v>
      </c>
      <c r="T111">
        <v>0.78100000000000003</v>
      </c>
      <c r="U111">
        <v>1033.7550000000001</v>
      </c>
      <c r="V111" t="s">
        <v>58</v>
      </c>
      <c r="W111">
        <v>0.95699999999999996</v>
      </c>
      <c r="X111">
        <v>0.95599999999999996</v>
      </c>
      <c r="Y111">
        <v>0.94099999999999995</v>
      </c>
      <c r="Z111">
        <v>0.97</v>
      </c>
      <c r="AA111" s="9">
        <v>45713.61415908565</v>
      </c>
      <c r="AB111" t="s">
        <v>873</v>
      </c>
      <c r="AC111" s="9"/>
    </row>
    <row r="112" spans="1:29" x14ac:dyDescent="0.35">
      <c r="A112" t="s">
        <v>138</v>
      </c>
      <c r="B112" t="s">
        <v>313</v>
      </c>
      <c r="C112">
        <v>1546</v>
      </c>
      <c r="D112" s="9">
        <v>44062.499305555553</v>
      </c>
      <c r="E112" s="9">
        <v>45609.430555555555</v>
      </c>
      <c r="F112">
        <v>4060</v>
      </c>
      <c r="G112">
        <v>3604</v>
      </c>
      <c r="H112">
        <v>2764</v>
      </c>
      <c r="I112">
        <v>840</v>
      </c>
      <c r="J112">
        <v>832</v>
      </c>
      <c r="K112">
        <v>2772</v>
      </c>
      <c r="L112">
        <v>2454</v>
      </c>
      <c r="M112">
        <v>318</v>
      </c>
      <c r="N112">
        <v>1.919</v>
      </c>
      <c r="O112">
        <v>0.65900000000000003</v>
      </c>
      <c r="P112">
        <v>0.57899999999999996</v>
      </c>
      <c r="Q112">
        <v>1.8440000000000001</v>
      </c>
      <c r="R112">
        <v>0.92200000000000004</v>
      </c>
      <c r="S112">
        <v>0.74399999999999999</v>
      </c>
      <c r="T112">
        <v>0.77500000000000002</v>
      </c>
      <c r="U112">
        <v>172.45099999999999</v>
      </c>
      <c r="V112" t="s">
        <v>58</v>
      </c>
      <c r="W112">
        <v>0.98299999999999998</v>
      </c>
      <c r="X112">
        <v>0.98799999999999999</v>
      </c>
      <c r="Y112">
        <v>0.92900000000000005</v>
      </c>
      <c r="Z112">
        <v>0.99099999999999999</v>
      </c>
      <c r="AA112" s="9">
        <v>45713.614263761578</v>
      </c>
      <c r="AB112" t="s">
        <v>873</v>
      </c>
      <c r="AC112" s="9"/>
    </row>
    <row r="113" spans="1:29" hidden="1" x14ac:dyDescent="0.35">
      <c r="A113" t="s">
        <v>138</v>
      </c>
      <c r="B113" t="s">
        <v>314</v>
      </c>
      <c r="C113">
        <v>99</v>
      </c>
      <c r="D113" s="9">
        <v>45509.676388888889</v>
      </c>
      <c r="E113" s="9">
        <v>45609.430555555555</v>
      </c>
      <c r="F113" t="s">
        <v>874</v>
      </c>
      <c r="G113" t="s">
        <v>874</v>
      </c>
      <c r="H113">
        <v>352</v>
      </c>
      <c r="I113">
        <v>56</v>
      </c>
      <c r="J113">
        <v>248</v>
      </c>
      <c r="K113" t="s">
        <v>875</v>
      </c>
      <c r="L113">
        <v>253</v>
      </c>
      <c r="M113">
        <v>-92</v>
      </c>
      <c r="N113">
        <v>3.319</v>
      </c>
      <c r="O113">
        <v>0.58699999999999997</v>
      </c>
      <c r="P113">
        <v>3.34</v>
      </c>
      <c r="Q113">
        <v>2.7080000000000002</v>
      </c>
      <c r="R113">
        <v>4.7839999999999998</v>
      </c>
      <c r="S113">
        <v>0.85</v>
      </c>
      <c r="T113">
        <v>0.14499999999999999</v>
      </c>
      <c r="U113">
        <v>117.43</v>
      </c>
      <c r="V113" t="s">
        <v>64</v>
      </c>
      <c r="W113">
        <v>0.89900000000000002</v>
      </c>
      <c r="X113">
        <v>0.97599999999999998</v>
      </c>
      <c r="Y113">
        <v>0.49299999999999999</v>
      </c>
      <c r="Z113">
        <v>0.97199999999999998</v>
      </c>
      <c r="AA113" s="9">
        <v>45713.614284861113</v>
      </c>
      <c r="AB113" t="s">
        <v>873</v>
      </c>
      <c r="AC113" s="9"/>
    </row>
    <row r="114" spans="1:29" x14ac:dyDescent="0.35">
      <c r="A114" t="s">
        <v>139</v>
      </c>
      <c r="B114" t="s">
        <v>313</v>
      </c>
      <c r="C114">
        <v>1327</v>
      </c>
      <c r="D114" s="9">
        <v>44231.238194444442</v>
      </c>
      <c r="E114" s="9">
        <v>45558.958333333336</v>
      </c>
      <c r="F114">
        <v>183</v>
      </c>
      <c r="G114">
        <v>182</v>
      </c>
      <c r="H114">
        <v>176</v>
      </c>
      <c r="I114">
        <v>6</v>
      </c>
      <c r="J114">
        <v>27</v>
      </c>
      <c r="K114">
        <v>155</v>
      </c>
      <c r="L114">
        <v>154</v>
      </c>
      <c r="M114">
        <v>1</v>
      </c>
      <c r="N114">
        <v>0.317</v>
      </c>
      <c r="O114">
        <v>0.02</v>
      </c>
      <c r="P114">
        <v>0.09</v>
      </c>
      <c r="Q114">
        <v>0.27800000000000002</v>
      </c>
      <c r="R114">
        <v>1.1259999999999999</v>
      </c>
      <c r="S114">
        <v>0.94099999999999995</v>
      </c>
      <c r="T114">
        <v>0.73299999999999998</v>
      </c>
      <c r="U114">
        <v>3.597</v>
      </c>
      <c r="V114" t="s">
        <v>94</v>
      </c>
      <c r="W114">
        <v>0.61</v>
      </c>
      <c r="X114">
        <v>0.88100000000000001</v>
      </c>
      <c r="Y114">
        <v>0.96899999999999997</v>
      </c>
      <c r="Z114">
        <v>0.65300000000000002</v>
      </c>
      <c r="AA114" s="9">
        <v>45713.614365185182</v>
      </c>
      <c r="AB114" t="s">
        <v>873</v>
      </c>
      <c r="AC114" s="9"/>
    </row>
    <row r="115" spans="1:29" x14ac:dyDescent="0.35">
      <c r="A115" t="s">
        <v>140</v>
      </c>
      <c r="B115" t="s">
        <v>313</v>
      </c>
      <c r="C115">
        <v>4862</v>
      </c>
      <c r="D115" s="9">
        <v>40742.260416666664</v>
      </c>
      <c r="E115" s="9">
        <v>45604.581250000003</v>
      </c>
      <c r="F115">
        <v>1702</v>
      </c>
      <c r="G115">
        <v>1702</v>
      </c>
      <c r="H115">
        <v>661</v>
      </c>
      <c r="I115">
        <v>1041</v>
      </c>
      <c r="J115">
        <v>300</v>
      </c>
      <c r="K115">
        <v>1402</v>
      </c>
      <c r="L115">
        <v>1298</v>
      </c>
      <c r="M115">
        <v>104</v>
      </c>
      <c r="N115">
        <v>0.16600000000000001</v>
      </c>
      <c r="O115">
        <v>0.25900000000000001</v>
      </c>
      <c r="P115">
        <v>9.2999999999999999E-2</v>
      </c>
      <c r="Q115">
        <v>0.33500000000000002</v>
      </c>
      <c r="R115">
        <v>1.0089999999999999</v>
      </c>
      <c r="S115">
        <v>0.39100000000000001</v>
      </c>
      <c r="T115">
        <v>0.78100000000000003</v>
      </c>
      <c r="U115">
        <v>310.44799999999998</v>
      </c>
      <c r="V115" t="s">
        <v>64</v>
      </c>
      <c r="W115">
        <v>0.89800000000000002</v>
      </c>
      <c r="X115">
        <v>0.86899999999999999</v>
      </c>
      <c r="Y115">
        <v>0.83899999999999997</v>
      </c>
      <c r="Z115">
        <v>0.91400000000000003</v>
      </c>
      <c r="AA115" s="9">
        <v>45713.614452615744</v>
      </c>
      <c r="AB115" t="s">
        <v>873</v>
      </c>
      <c r="AC115" s="9"/>
    </row>
    <row r="116" spans="1:29" x14ac:dyDescent="0.35">
      <c r="A116" t="s">
        <v>141</v>
      </c>
      <c r="B116" t="s">
        <v>313</v>
      </c>
      <c r="C116">
        <v>3462</v>
      </c>
      <c r="D116" s="9">
        <v>42019.836111111108</v>
      </c>
      <c r="E116" s="9">
        <v>45482.788888888892</v>
      </c>
      <c r="F116">
        <v>1105</v>
      </c>
      <c r="G116">
        <v>1105</v>
      </c>
      <c r="H116">
        <v>543</v>
      </c>
      <c r="I116">
        <v>562</v>
      </c>
      <c r="J116">
        <v>308</v>
      </c>
      <c r="K116">
        <v>797</v>
      </c>
      <c r="L116">
        <v>756</v>
      </c>
      <c r="M116">
        <v>41</v>
      </c>
      <c r="N116">
        <v>0.436</v>
      </c>
      <c r="O116">
        <v>0.70199999999999996</v>
      </c>
      <c r="P116">
        <v>0.17899999999999999</v>
      </c>
      <c r="Q116">
        <v>0.54800000000000004</v>
      </c>
      <c r="R116">
        <v>0.57099999999999995</v>
      </c>
      <c r="S116">
        <v>0.38300000000000001</v>
      </c>
      <c r="T116">
        <v>0.84299999999999997</v>
      </c>
      <c r="U116">
        <v>74.817999999999998</v>
      </c>
      <c r="V116" t="s">
        <v>58</v>
      </c>
      <c r="W116">
        <v>0.66400000000000003</v>
      </c>
      <c r="X116">
        <v>0.748</v>
      </c>
      <c r="Y116">
        <v>0.59199999999999997</v>
      </c>
      <c r="Z116">
        <v>0.53</v>
      </c>
      <c r="AA116" s="9">
        <v>45713.614538611109</v>
      </c>
      <c r="AB116" t="s">
        <v>873</v>
      </c>
      <c r="AC116" s="9"/>
    </row>
    <row r="117" spans="1:29" x14ac:dyDescent="0.35">
      <c r="A117" t="s">
        <v>142</v>
      </c>
      <c r="B117" t="s">
        <v>313</v>
      </c>
      <c r="C117">
        <v>799</v>
      </c>
      <c r="D117" s="9">
        <v>44797.768750000003</v>
      </c>
      <c r="E117" s="9">
        <v>45597.492361111108</v>
      </c>
      <c r="F117">
        <v>261</v>
      </c>
      <c r="G117">
        <v>261</v>
      </c>
      <c r="H117">
        <v>241</v>
      </c>
      <c r="I117">
        <v>20</v>
      </c>
      <c r="J117">
        <v>207</v>
      </c>
      <c r="K117">
        <v>54</v>
      </c>
      <c r="L117">
        <v>39</v>
      </c>
      <c r="M117">
        <v>15</v>
      </c>
      <c r="N117">
        <v>0.73399999999999999</v>
      </c>
      <c r="O117">
        <v>2.5999999999999999E-2</v>
      </c>
      <c r="P117">
        <v>0.55800000000000005</v>
      </c>
      <c r="Q117">
        <v>8.6999999999999994E-2</v>
      </c>
      <c r="R117">
        <v>0.43099999999999999</v>
      </c>
      <c r="S117">
        <v>0.96599999999999997</v>
      </c>
      <c r="T117">
        <v>0.26600000000000001</v>
      </c>
      <c r="U117">
        <v>172.41399999999999</v>
      </c>
      <c r="V117" t="s">
        <v>58</v>
      </c>
      <c r="W117">
        <v>0.76400000000000001</v>
      </c>
      <c r="X117">
        <v>0.58399999999999996</v>
      </c>
      <c r="Y117">
        <v>0.16800000000000001</v>
      </c>
      <c r="Z117">
        <v>0.97199999999999998</v>
      </c>
      <c r="AA117" s="9">
        <v>45713.614624444446</v>
      </c>
      <c r="AB117" t="s">
        <v>873</v>
      </c>
      <c r="AC117" s="9"/>
    </row>
    <row r="118" spans="1:29" hidden="1" x14ac:dyDescent="0.35">
      <c r="A118" t="s">
        <v>142</v>
      </c>
      <c r="B118" t="s">
        <v>314</v>
      </c>
      <c r="C118">
        <v>77</v>
      </c>
      <c r="D118" s="9">
        <v>45520.161111111112</v>
      </c>
      <c r="E118" s="9">
        <v>45597.492361111108</v>
      </c>
      <c r="F118" t="s">
        <v>874</v>
      </c>
      <c r="G118" t="s">
        <v>874</v>
      </c>
      <c r="H118">
        <v>4</v>
      </c>
      <c r="I118">
        <v>9</v>
      </c>
      <c r="J118">
        <v>6</v>
      </c>
      <c r="K118" t="s">
        <v>875</v>
      </c>
      <c r="L118">
        <v>8</v>
      </c>
      <c r="M118">
        <v>-2</v>
      </c>
      <c r="N118">
        <v>0.115</v>
      </c>
      <c r="O118">
        <v>0.58599999999999997</v>
      </c>
      <c r="P118">
        <v>7.0999999999999994E-2</v>
      </c>
      <c r="Q118">
        <v>0.114</v>
      </c>
      <c r="R118">
        <v>0.18099999999999999</v>
      </c>
      <c r="S118">
        <v>0.16400000000000001</v>
      </c>
      <c r="T118">
        <v>0.89900000000000002</v>
      </c>
      <c r="U118">
        <v>131.57900000000001</v>
      </c>
      <c r="V118" t="s">
        <v>58</v>
      </c>
      <c r="W118">
        <v>0.89700000000000002</v>
      </c>
      <c r="X118">
        <v>0.85899999999999999</v>
      </c>
      <c r="Y118">
        <v>0.69</v>
      </c>
      <c r="Z118">
        <v>0.74099999999999999</v>
      </c>
      <c r="AA118" s="9">
        <v>45713.614644965281</v>
      </c>
      <c r="AB118" t="s">
        <v>873</v>
      </c>
      <c r="AC118" s="9"/>
    </row>
    <row r="119" spans="1:29" x14ac:dyDescent="0.35">
      <c r="A119" t="s">
        <v>143</v>
      </c>
      <c r="B119" t="s">
        <v>313</v>
      </c>
      <c r="C119">
        <v>879</v>
      </c>
      <c r="D119" s="9">
        <v>44725.706250000003</v>
      </c>
      <c r="E119" s="9">
        <v>45604.878472222219</v>
      </c>
      <c r="F119">
        <v>128</v>
      </c>
      <c r="G119">
        <v>128</v>
      </c>
      <c r="H119">
        <v>88</v>
      </c>
      <c r="I119">
        <v>40</v>
      </c>
      <c r="J119">
        <v>27</v>
      </c>
      <c r="K119">
        <v>101</v>
      </c>
      <c r="L119">
        <v>101</v>
      </c>
      <c r="M119">
        <v>0</v>
      </c>
      <c r="N119">
        <v>0.151</v>
      </c>
      <c r="O119">
        <v>4.5999999999999999E-2</v>
      </c>
      <c r="P119">
        <v>3.2000000000000001E-2</v>
      </c>
      <c r="Q119">
        <v>0.14099999999999999</v>
      </c>
      <c r="R119">
        <v>0.85499999999999998</v>
      </c>
      <c r="S119">
        <v>0.76600000000000001</v>
      </c>
      <c r="T119">
        <v>0.83799999999999997</v>
      </c>
      <c r="U119">
        <v>0</v>
      </c>
      <c r="V119" t="s">
        <v>82</v>
      </c>
      <c r="W119">
        <v>0.93</v>
      </c>
      <c r="X119">
        <v>0.91200000000000003</v>
      </c>
      <c r="Y119">
        <v>0.97499999999999998</v>
      </c>
      <c r="Z119">
        <v>0.86099999999999999</v>
      </c>
      <c r="AA119" s="9">
        <v>45713.614731643516</v>
      </c>
      <c r="AB119" t="s">
        <v>873</v>
      </c>
      <c r="AC119" s="9"/>
    </row>
    <row r="120" spans="1:29" x14ac:dyDescent="0.35">
      <c r="A120" t="s">
        <v>144</v>
      </c>
      <c r="B120" t="s">
        <v>313</v>
      </c>
      <c r="C120">
        <v>1176</v>
      </c>
      <c r="D120" s="9">
        <v>44426.585416666669</v>
      </c>
      <c r="E120" s="9">
        <v>45602.868750000001</v>
      </c>
      <c r="F120">
        <v>422</v>
      </c>
      <c r="G120">
        <v>422</v>
      </c>
      <c r="H120">
        <v>243</v>
      </c>
      <c r="I120">
        <v>179</v>
      </c>
      <c r="J120">
        <v>57</v>
      </c>
      <c r="K120">
        <v>365</v>
      </c>
      <c r="L120">
        <v>216</v>
      </c>
      <c r="M120">
        <v>149</v>
      </c>
      <c r="N120">
        <v>0.308</v>
      </c>
      <c r="O120">
        <v>0.34100000000000003</v>
      </c>
      <c r="P120">
        <v>0.16600000000000001</v>
      </c>
      <c r="Q120">
        <v>0.63300000000000001</v>
      </c>
      <c r="R120">
        <v>1.3109999999999999</v>
      </c>
      <c r="S120">
        <v>0.47499999999999998</v>
      </c>
      <c r="T120">
        <v>0.74399999999999999</v>
      </c>
      <c r="U120">
        <v>235.387</v>
      </c>
      <c r="V120" t="s">
        <v>64</v>
      </c>
      <c r="W120">
        <v>0.77</v>
      </c>
      <c r="X120">
        <v>0.91100000000000003</v>
      </c>
      <c r="Y120">
        <v>0.92500000000000004</v>
      </c>
      <c r="Z120">
        <v>0.98699999999999999</v>
      </c>
      <c r="AA120" s="9">
        <v>45713.61482466435</v>
      </c>
      <c r="AB120" t="s">
        <v>873</v>
      </c>
      <c r="AC120" s="9"/>
    </row>
    <row r="121" spans="1:29" hidden="1" x14ac:dyDescent="0.35">
      <c r="A121" t="s">
        <v>144</v>
      </c>
      <c r="B121" t="s">
        <v>314</v>
      </c>
      <c r="C121">
        <v>99</v>
      </c>
      <c r="D121" s="9">
        <v>45503.251388888886</v>
      </c>
      <c r="E121" s="9">
        <v>45602.868750000001</v>
      </c>
      <c r="F121" t="s">
        <v>874</v>
      </c>
      <c r="G121" t="s">
        <v>874</v>
      </c>
      <c r="H121">
        <v>66</v>
      </c>
      <c r="I121">
        <v>55</v>
      </c>
      <c r="J121">
        <v>10</v>
      </c>
      <c r="K121" t="s">
        <v>875</v>
      </c>
      <c r="L121">
        <v>64</v>
      </c>
      <c r="M121">
        <v>46</v>
      </c>
      <c r="N121">
        <v>0.82899999999999996</v>
      </c>
      <c r="O121">
        <v>0.67200000000000004</v>
      </c>
      <c r="P121">
        <v>0.14499999999999999</v>
      </c>
      <c r="Q121">
        <v>0.72099999999999997</v>
      </c>
      <c r="R121">
        <v>0.53200000000000003</v>
      </c>
      <c r="S121">
        <v>0.55200000000000005</v>
      </c>
      <c r="T121">
        <v>0.90300000000000002</v>
      </c>
      <c r="U121">
        <v>206.65700000000001</v>
      </c>
      <c r="V121" t="s">
        <v>58</v>
      </c>
      <c r="W121">
        <v>0.89400000000000002</v>
      </c>
      <c r="X121">
        <v>0.95599999999999996</v>
      </c>
      <c r="Y121">
        <v>0.92</v>
      </c>
      <c r="Z121">
        <v>0.95599999999999996</v>
      </c>
      <c r="AA121" s="9">
        <v>45713.614848379628</v>
      </c>
      <c r="AB121" t="s">
        <v>873</v>
      </c>
      <c r="AC121" s="9"/>
    </row>
    <row r="122" spans="1:29" x14ac:dyDescent="0.35">
      <c r="A122" t="s">
        <v>145</v>
      </c>
      <c r="B122" t="s">
        <v>313</v>
      </c>
      <c r="C122">
        <v>1735</v>
      </c>
      <c r="D122" s="9">
        <v>43803.866666666669</v>
      </c>
      <c r="E122" s="9">
        <v>45539.622916666667</v>
      </c>
      <c r="F122">
        <v>419</v>
      </c>
      <c r="G122">
        <v>419</v>
      </c>
      <c r="H122">
        <v>344</v>
      </c>
      <c r="I122">
        <v>75</v>
      </c>
      <c r="J122">
        <v>33</v>
      </c>
      <c r="K122">
        <v>386</v>
      </c>
      <c r="L122">
        <v>324</v>
      </c>
      <c r="M122">
        <v>62</v>
      </c>
      <c r="N122">
        <v>0.28699999999999998</v>
      </c>
      <c r="O122">
        <v>7.5999999999999998E-2</v>
      </c>
      <c r="P122">
        <v>0.03</v>
      </c>
      <c r="Q122">
        <v>0.31</v>
      </c>
      <c r="R122">
        <v>0.93100000000000005</v>
      </c>
      <c r="S122">
        <v>0.79100000000000004</v>
      </c>
      <c r="T122">
        <v>0.91700000000000004</v>
      </c>
      <c r="U122">
        <v>200</v>
      </c>
      <c r="V122" t="s">
        <v>58</v>
      </c>
      <c r="W122">
        <v>0.95199999999999996</v>
      </c>
      <c r="X122">
        <v>0.92700000000000005</v>
      </c>
      <c r="Y122">
        <v>0.73699999999999999</v>
      </c>
      <c r="Z122">
        <v>0.96499999999999997</v>
      </c>
      <c r="AA122" s="9">
        <v>45713.614938263891</v>
      </c>
      <c r="AB122" t="s">
        <v>873</v>
      </c>
      <c r="AC122" s="9"/>
    </row>
    <row r="123" spans="1:29" x14ac:dyDescent="0.35">
      <c r="A123" t="s">
        <v>146</v>
      </c>
      <c r="B123" t="s">
        <v>313</v>
      </c>
      <c r="C123">
        <v>2300</v>
      </c>
      <c r="D123" s="9">
        <v>43307.845138888886</v>
      </c>
      <c r="E123" s="9">
        <v>45608.802777777775</v>
      </c>
      <c r="F123">
        <v>1079</v>
      </c>
      <c r="G123">
        <v>998</v>
      </c>
      <c r="H123">
        <v>822</v>
      </c>
      <c r="I123">
        <v>176</v>
      </c>
      <c r="J123">
        <v>190</v>
      </c>
      <c r="K123">
        <v>808</v>
      </c>
      <c r="L123">
        <v>569</v>
      </c>
      <c r="M123">
        <v>239</v>
      </c>
      <c r="N123">
        <v>0.55600000000000005</v>
      </c>
      <c r="O123">
        <v>0.124</v>
      </c>
      <c r="P123">
        <v>0.13100000000000001</v>
      </c>
      <c r="Q123">
        <v>0.38300000000000001</v>
      </c>
      <c r="R123">
        <v>0.69799999999999995</v>
      </c>
      <c r="S123">
        <v>0.81799999999999995</v>
      </c>
      <c r="T123">
        <v>0.80700000000000005</v>
      </c>
      <c r="U123">
        <v>624.02099999999996</v>
      </c>
      <c r="V123" t="s">
        <v>58</v>
      </c>
      <c r="W123">
        <v>0.98899999999999999</v>
      </c>
      <c r="X123">
        <v>0.98599999999999999</v>
      </c>
      <c r="Y123">
        <v>0.99099999999999999</v>
      </c>
      <c r="Z123">
        <v>0.997</v>
      </c>
      <c r="AA123" s="9">
        <v>45713.615032164351</v>
      </c>
      <c r="AB123" t="s">
        <v>873</v>
      </c>
      <c r="AC123" s="9"/>
    </row>
    <row r="124" spans="1:29" hidden="1" x14ac:dyDescent="0.35">
      <c r="A124" t="s">
        <v>146</v>
      </c>
      <c r="B124" t="s">
        <v>314</v>
      </c>
      <c r="C124">
        <v>99</v>
      </c>
      <c r="D124" s="9">
        <v>45509.317361111112</v>
      </c>
      <c r="E124" s="9">
        <v>45608.802777777775</v>
      </c>
      <c r="F124" t="s">
        <v>874</v>
      </c>
      <c r="G124" t="s">
        <v>874</v>
      </c>
      <c r="H124">
        <v>55</v>
      </c>
      <c r="I124">
        <v>5</v>
      </c>
      <c r="J124">
        <v>18</v>
      </c>
      <c r="K124" t="s">
        <v>875</v>
      </c>
      <c r="L124">
        <v>48</v>
      </c>
      <c r="M124">
        <v>-5</v>
      </c>
      <c r="N124">
        <v>0.47699999999999998</v>
      </c>
      <c r="O124">
        <v>0.09</v>
      </c>
      <c r="P124">
        <v>0.16400000000000001</v>
      </c>
      <c r="Q124">
        <v>0.47099999999999997</v>
      </c>
      <c r="R124">
        <v>1.169</v>
      </c>
      <c r="S124">
        <v>0.84099999999999997</v>
      </c>
      <c r="T124">
        <v>0.71099999999999997</v>
      </c>
      <c r="U124">
        <v>507.43099999999998</v>
      </c>
      <c r="V124" t="s">
        <v>64</v>
      </c>
      <c r="W124">
        <v>0.97399999999999998</v>
      </c>
      <c r="X124">
        <v>0.96799999999999997</v>
      </c>
      <c r="Y124">
        <v>0.95499999999999996</v>
      </c>
      <c r="Z124">
        <v>0.98299999999999998</v>
      </c>
      <c r="AA124" s="9">
        <v>45713.615055567127</v>
      </c>
      <c r="AB124" t="s">
        <v>873</v>
      </c>
      <c r="AC124" s="9"/>
    </row>
    <row r="125" spans="1:29" x14ac:dyDescent="0.35">
      <c r="A125" t="s">
        <v>147</v>
      </c>
      <c r="B125" t="s">
        <v>313</v>
      </c>
      <c r="C125">
        <v>1038</v>
      </c>
      <c r="D125" s="9">
        <v>44565.752083333333</v>
      </c>
      <c r="E125" s="9">
        <v>45604.709722222222</v>
      </c>
      <c r="F125">
        <v>2069</v>
      </c>
      <c r="G125">
        <v>2069</v>
      </c>
      <c r="H125">
        <v>1581</v>
      </c>
      <c r="I125">
        <v>488</v>
      </c>
      <c r="J125">
        <v>207</v>
      </c>
      <c r="K125">
        <v>1862</v>
      </c>
      <c r="L125">
        <v>1615</v>
      </c>
      <c r="M125">
        <v>247</v>
      </c>
      <c r="N125">
        <v>2.0659999999999998</v>
      </c>
      <c r="O125">
        <v>0.64500000000000002</v>
      </c>
      <c r="P125">
        <v>0.26100000000000001</v>
      </c>
      <c r="Q125">
        <v>2.2530000000000001</v>
      </c>
      <c r="R125">
        <v>0.92</v>
      </c>
      <c r="S125">
        <v>0.76200000000000001</v>
      </c>
      <c r="T125">
        <v>0.90400000000000003</v>
      </c>
      <c r="U125">
        <v>109.63200000000001</v>
      </c>
      <c r="V125" t="s">
        <v>58</v>
      </c>
      <c r="W125">
        <v>0.99399999999999999</v>
      </c>
      <c r="X125">
        <v>0.996</v>
      </c>
      <c r="Y125">
        <v>0.94399999999999995</v>
      </c>
      <c r="Z125">
        <v>0.99399999999999999</v>
      </c>
      <c r="AA125" s="9">
        <v>45713.615148564815</v>
      </c>
      <c r="AB125" t="s">
        <v>873</v>
      </c>
      <c r="AC125" s="9"/>
    </row>
    <row r="126" spans="1:29" hidden="1" x14ac:dyDescent="0.35">
      <c r="A126" t="s">
        <v>147</v>
      </c>
      <c r="B126" t="s">
        <v>314</v>
      </c>
      <c r="C126">
        <v>99</v>
      </c>
      <c r="D126" s="9">
        <v>45504.873611111114</v>
      </c>
      <c r="E126" s="9">
        <v>45604.709722222222</v>
      </c>
      <c r="F126" t="s">
        <v>874</v>
      </c>
      <c r="G126" t="s">
        <v>874</v>
      </c>
      <c r="H126">
        <v>214</v>
      </c>
      <c r="I126">
        <v>60</v>
      </c>
      <c r="J126">
        <v>69</v>
      </c>
      <c r="K126" t="s">
        <v>875</v>
      </c>
      <c r="L126">
        <v>232</v>
      </c>
      <c r="M126">
        <v>-28</v>
      </c>
      <c r="N126">
        <v>1.974</v>
      </c>
      <c r="O126">
        <v>0.58299999999999996</v>
      </c>
      <c r="P126">
        <v>0.70799999999999996</v>
      </c>
      <c r="Q126">
        <v>2.3610000000000002</v>
      </c>
      <c r="R126">
        <v>1.2769999999999999</v>
      </c>
      <c r="S126">
        <v>0.77200000000000002</v>
      </c>
      <c r="T126">
        <v>0.72299999999999998</v>
      </c>
      <c r="U126">
        <v>104.617</v>
      </c>
      <c r="V126" t="s">
        <v>64</v>
      </c>
      <c r="W126">
        <v>0.99199999999999999</v>
      </c>
      <c r="X126">
        <v>0.98799999999999999</v>
      </c>
      <c r="Y126">
        <v>0.747</v>
      </c>
      <c r="Z126">
        <v>0.995</v>
      </c>
      <c r="AA126" s="9">
        <v>45713.615170960649</v>
      </c>
      <c r="AB126" t="s">
        <v>873</v>
      </c>
      <c r="AC126" s="9"/>
    </row>
    <row r="127" spans="1:29" x14ac:dyDescent="0.35">
      <c r="A127" t="s">
        <v>148</v>
      </c>
      <c r="B127" t="s">
        <v>313</v>
      </c>
      <c r="C127">
        <v>1755</v>
      </c>
      <c r="D127" s="9">
        <v>43854.400694444441</v>
      </c>
      <c r="E127" s="9">
        <v>45609.640972222223</v>
      </c>
      <c r="F127">
        <v>1665</v>
      </c>
      <c r="G127">
        <v>1442</v>
      </c>
      <c r="H127">
        <v>1304</v>
      </c>
      <c r="I127">
        <v>138</v>
      </c>
      <c r="J127">
        <v>235</v>
      </c>
      <c r="K127">
        <v>1207</v>
      </c>
      <c r="L127">
        <v>818</v>
      </c>
      <c r="M127">
        <v>389</v>
      </c>
      <c r="N127">
        <v>0.78300000000000003</v>
      </c>
      <c r="O127">
        <v>0.11700000000000001</v>
      </c>
      <c r="P127">
        <v>0.13900000000000001</v>
      </c>
      <c r="Q127">
        <v>0.53900000000000003</v>
      </c>
      <c r="R127">
        <v>0.70799999999999996</v>
      </c>
      <c r="S127">
        <v>0.87</v>
      </c>
      <c r="T127">
        <v>0.84599999999999997</v>
      </c>
      <c r="U127">
        <v>721.70699999999999</v>
      </c>
      <c r="V127" t="s">
        <v>58</v>
      </c>
      <c r="W127">
        <v>0.90900000000000003</v>
      </c>
      <c r="X127">
        <v>0.92100000000000004</v>
      </c>
      <c r="Y127">
        <v>0.92300000000000004</v>
      </c>
      <c r="Z127">
        <v>0.93700000000000006</v>
      </c>
      <c r="AA127" s="9">
        <v>45713.615266805558</v>
      </c>
      <c r="AB127" t="s">
        <v>873</v>
      </c>
      <c r="AC127" s="9"/>
    </row>
    <row r="128" spans="1:29" hidden="1" x14ac:dyDescent="0.35">
      <c r="A128" t="s">
        <v>148</v>
      </c>
      <c r="B128" t="s">
        <v>314</v>
      </c>
      <c r="C128">
        <v>99</v>
      </c>
      <c r="D128" s="9">
        <v>45509.871527777781</v>
      </c>
      <c r="E128" s="9">
        <v>45609.640972222223</v>
      </c>
      <c r="F128" t="s">
        <v>874</v>
      </c>
      <c r="G128" t="s">
        <v>874</v>
      </c>
      <c r="H128">
        <v>249</v>
      </c>
      <c r="I128">
        <v>4</v>
      </c>
      <c r="J128">
        <v>54</v>
      </c>
      <c r="K128" t="s">
        <v>875</v>
      </c>
      <c r="L128">
        <v>106</v>
      </c>
      <c r="M128">
        <v>92</v>
      </c>
      <c r="N128">
        <v>2.0840000000000001</v>
      </c>
      <c r="O128">
        <v>3.1E-2</v>
      </c>
      <c r="P128">
        <v>0.56899999999999995</v>
      </c>
      <c r="Q128">
        <v>0.97299999999999998</v>
      </c>
      <c r="R128">
        <v>0.629</v>
      </c>
      <c r="S128">
        <v>0.98499999999999999</v>
      </c>
      <c r="T128">
        <v>0.73099999999999998</v>
      </c>
      <c r="U128">
        <v>399.79399999999998</v>
      </c>
      <c r="V128" t="s">
        <v>58</v>
      </c>
      <c r="W128">
        <v>0.92200000000000004</v>
      </c>
      <c r="X128">
        <v>0.6</v>
      </c>
      <c r="Y128">
        <v>0.63600000000000001</v>
      </c>
      <c r="Z128">
        <v>0.98899999999999999</v>
      </c>
      <c r="AA128" s="9">
        <v>45713.615290821763</v>
      </c>
      <c r="AB128" t="s">
        <v>873</v>
      </c>
      <c r="AC128" s="9"/>
    </row>
    <row r="129" spans="1:29" x14ac:dyDescent="0.35">
      <c r="A129" t="s">
        <v>149</v>
      </c>
      <c r="B129" t="s">
        <v>313</v>
      </c>
      <c r="C129">
        <v>3527</v>
      </c>
      <c r="D129" s="9">
        <v>41501.090277777781</v>
      </c>
      <c r="E129" s="9">
        <v>45028.336805555555</v>
      </c>
      <c r="F129">
        <v>482</v>
      </c>
      <c r="G129">
        <v>482</v>
      </c>
      <c r="H129">
        <v>260</v>
      </c>
      <c r="I129">
        <v>222</v>
      </c>
      <c r="J129">
        <v>35</v>
      </c>
      <c r="K129">
        <v>447</v>
      </c>
      <c r="L129">
        <v>422</v>
      </c>
      <c r="M129">
        <v>25</v>
      </c>
      <c r="N129">
        <v>0.111</v>
      </c>
      <c r="O129">
        <v>8.7999999999999995E-2</v>
      </c>
      <c r="P129">
        <v>6.0000000000000001E-3</v>
      </c>
      <c r="Q129">
        <v>0.159</v>
      </c>
      <c r="R129">
        <v>0.82399999999999995</v>
      </c>
      <c r="S129">
        <v>0.55800000000000005</v>
      </c>
      <c r="T129">
        <v>0.97</v>
      </c>
      <c r="U129">
        <v>157.233</v>
      </c>
      <c r="V129" t="s">
        <v>58</v>
      </c>
      <c r="W129">
        <v>0.93799999999999994</v>
      </c>
      <c r="X129">
        <v>0.90600000000000003</v>
      </c>
      <c r="Y129">
        <v>0.81499999999999995</v>
      </c>
      <c r="Z129">
        <v>0.90600000000000003</v>
      </c>
      <c r="AA129" s="9">
        <v>45713.615383275464</v>
      </c>
      <c r="AB129" t="s">
        <v>873</v>
      </c>
      <c r="AC129" s="9"/>
    </row>
    <row r="130" spans="1:29" x14ac:dyDescent="0.35">
      <c r="A130" t="s">
        <v>150</v>
      </c>
      <c r="B130" t="s">
        <v>313</v>
      </c>
      <c r="C130">
        <v>1700</v>
      </c>
      <c r="D130" s="9">
        <v>43923.340277777781</v>
      </c>
      <c r="E130" s="9">
        <v>45623.367361111108</v>
      </c>
      <c r="F130">
        <v>135</v>
      </c>
      <c r="G130">
        <v>120</v>
      </c>
      <c r="H130">
        <v>97</v>
      </c>
      <c r="I130">
        <v>23</v>
      </c>
      <c r="J130">
        <v>5</v>
      </c>
      <c r="K130">
        <v>115</v>
      </c>
      <c r="L130">
        <v>59</v>
      </c>
      <c r="M130">
        <v>56</v>
      </c>
      <c r="N130">
        <v>9.4E-2</v>
      </c>
      <c r="O130">
        <v>0.10199999999999999</v>
      </c>
      <c r="P130">
        <v>1.6E-2</v>
      </c>
      <c r="Q130">
        <v>0.25700000000000001</v>
      </c>
      <c r="R130">
        <v>1.4279999999999999</v>
      </c>
      <c r="S130">
        <v>0.48</v>
      </c>
      <c r="T130">
        <v>0.91800000000000004</v>
      </c>
      <c r="U130">
        <v>217.899</v>
      </c>
      <c r="V130" t="s">
        <v>64</v>
      </c>
      <c r="W130">
        <v>0.35</v>
      </c>
      <c r="X130">
        <v>0.95799999999999996</v>
      </c>
      <c r="Y130">
        <v>0.83399999999999996</v>
      </c>
      <c r="Z130">
        <v>0.98799999999999999</v>
      </c>
      <c r="AA130" s="9">
        <v>45713.615474837963</v>
      </c>
      <c r="AB130" t="s">
        <v>873</v>
      </c>
      <c r="AC130" s="9"/>
    </row>
    <row r="131" spans="1:29" hidden="1" x14ac:dyDescent="0.35">
      <c r="A131" t="s">
        <v>150</v>
      </c>
      <c r="B131" t="s">
        <v>314</v>
      </c>
      <c r="C131">
        <v>97</v>
      </c>
      <c r="D131" s="9">
        <v>45526.347222222219</v>
      </c>
      <c r="E131" s="9">
        <v>45623.367361111108</v>
      </c>
      <c r="F131" t="s">
        <v>874</v>
      </c>
      <c r="G131" t="s">
        <v>874</v>
      </c>
      <c r="H131">
        <v>41</v>
      </c>
      <c r="I131">
        <v>12</v>
      </c>
      <c r="J131">
        <v>3</v>
      </c>
      <c r="K131" t="s">
        <v>875</v>
      </c>
      <c r="L131">
        <v>29</v>
      </c>
      <c r="M131">
        <v>20</v>
      </c>
      <c r="N131">
        <v>0.47599999999999998</v>
      </c>
      <c r="O131">
        <v>0.15</v>
      </c>
      <c r="P131">
        <v>0.13500000000000001</v>
      </c>
      <c r="Q131">
        <v>0.315</v>
      </c>
      <c r="R131">
        <v>0.64200000000000002</v>
      </c>
      <c r="S131">
        <v>0.76</v>
      </c>
      <c r="T131">
        <v>0.78400000000000003</v>
      </c>
      <c r="U131">
        <v>177.77799999999999</v>
      </c>
      <c r="V131" t="s">
        <v>58</v>
      </c>
      <c r="W131">
        <v>0.93500000000000005</v>
      </c>
      <c r="X131">
        <v>0.94699999999999995</v>
      </c>
      <c r="Y131">
        <v>0.94199999999999995</v>
      </c>
      <c r="Z131">
        <v>0.97799999999999998</v>
      </c>
      <c r="AA131" s="9">
        <v>45713.615497372688</v>
      </c>
      <c r="AB131" t="s">
        <v>873</v>
      </c>
      <c r="AC131" s="9"/>
    </row>
    <row r="132" spans="1:29" x14ac:dyDescent="0.35">
      <c r="A132" t="s">
        <v>151</v>
      </c>
      <c r="B132" t="s">
        <v>313</v>
      </c>
      <c r="C132">
        <v>1988</v>
      </c>
      <c r="D132" s="9">
        <v>43620.668749999997</v>
      </c>
      <c r="E132" s="9">
        <v>45609.552777777775</v>
      </c>
      <c r="F132">
        <v>278</v>
      </c>
      <c r="G132">
        <v>227</v>
      </c>
      <c r="H132">
        <v>220</v>
      </c>
      <c r="I132">
        <v>7</v>
      </c>
      <c r="J132">
        <v>66</v>
      </c>
      <c r="K132">
        <v>161</v>
      </c>
      <c r="L132">
        <v>116</v>
      </c>
      <c r="M132">
        <v>45</v>
      </c>
      <c r="N132">
        <v>0.129</v>
      </c>
      <c r="O132">
        <v>3.0000000000000001E-3</v>
      </c>
      <c r="P132">
        <v>5.5E-2</v>
      </c>
      <c r="Q132">
        <v>8.4000000000000005E-2</v>
      </c>
      <c r="R132">
        <v>1.091</v>
      </c>
      <c r="S132">
        <v>0.97699999999999998</v>
      </c>
      <c r="T132">
        <v>0.58299999999999996</v>
      </c>
      <c r="U132">
        <v>535.71400000000006</v>
      </c>
      <c r="V132" t="s">
        <v>64</v>
      </c>
      <c r="W132">
        <v>0.95299999999999996</v>
      </c>
      <c r="X132">
        <v>0.93899999999999995</v>
      </c>
      <c r="Y132">
        <v>0.92600000000000005</v>
      </c>
      <c r="Z132">
        <v>0.93</v>
      </c>
      <c r="AA132" s="9">
        <v>45713.615587673608</v>
      </c>
      <c r="AB132" t="s">
        <v>873</v>
      </c>
      <c r="AC132" s="9"/>
    </row>
    <row r="133" spans="1:29" hidden="1" x14ac:dyDescent="0.35">
      <c r="A133" t="s">
        <v>151</v>
      </c>
      <c r="B133" t="s">
        <v>314</v>
      </c>
      <c r="C133">
        <v>84</v>
      </c>
      <c r="D133" s="9">
        <v>45525.253472222219</v>
      </c>
      <c r="E133" s="9">
        <v>45609.552777777775</v>
      </c>
      <c r="F133" t="s">
        <v>874</v>
      </c>
      <c r="G133" t="s">
        <v>874</v>
      </c>
      <c r="H133">
        <v>14</v>
      </c>
      <c r="I133">
        <v>2</v>
      </c>
      <c r="J133">
        <v>3</v>
      </c>
      <c r="K133" t="s">
        <v>875</v>
      </c>
      <c r="L133">
        <v>7</v>
      </c>
      <c r="M133">
        <v>7</v>
      </c>
      <c r="N133">
        <v>0.17899999999999999</v>
      </c>
      <c r="O133">
        <v>5.2999999999999999E-2</v>
      </c>
      <c r="P133">
        <v>3.1E-2</v>
      </c>
      <c r="Q133">
        <v>6.7000000000000004E-2</v>
      </c>
      <c r="R133">
        <v>0.33300000000000002</v>
      </c>
      <c r="S133">
        <v>0.77200000000000002</v>
      </c>
      <c r="T133">
        <v>0.86599999999999999</v>
      </c>
      <c r="U133">
        <v>671.64200000000005</v>
      </c>
      <c r="V133" t="s">
        <v>58</v>
      </c>
      <c r="W133">
        <v>0.92500000000000004</v>
      </c>
      <c r="X133">
        <v>1</v>
      </c>
      <c r="Y133">
        <v>0.75</v>
      </c>
      <c r="Z133">
        <v>0.78500000000000003</v>
      </c>
      <c r="AA133" s="9">
        <v>45713.61560986111</v>
      </c>
      <c r="AB133" t="s">
        <v>873</v>
      </c>
      <c r="AC133" s="9"/>
    </row>
    <row r="134" spans="1:29" x14ac:dyDescent="0.35">
      <c r="A134" t="s">
        <v>152</v>
      </c>
      <c r="B134" t="s">
        <v>313</v>
      </c>
      <c r="C134">
        <v>5729</v>
      </c>
      <c r="D134" s="9">
        <v>39875.455555555556</v>
      </c>
      <c r="E134" s="9">
        <v>45604.863888888889</v>
      </c>
      <c r="F134">
        <v>15138</v>
      </c>
      <c r="G134">
        <v>15138</v>
      </c>
      <c r="H134">
        <v>7709</v>
      </c>
      <c r="I134">
        <v>7429</v>
      </c>
      <c r="J134">
        <v>2851</v>
      </c>
      <c r="K134">
        <v>12287</v>
      </c>
      <c r="L134">
        <v>10821</v>
      </c>
      <c r="M134">
        <v>1466</v>
      </c>
      <c r="N134">
        <v>1.369</v>
      </c>
      <c r="O134">
        <v>1.4690000000000001</v>
      </c>
      <c r="P134">
        <v>0.51300000000000001</v>
      </c>
      <c r="Q134">
        <v>2.0049999999999999</v>
      </c>
      <c r="R134">
        <v>0.86199999999999999</v>
      </c>
      <c r="S134">
        <v>0.48199999999999998</v>
      </c>
      <c r="T134">
        <v>0.81899999999999995</v>
      </c>
      <c r="U134">
        <v>731.17200000000003</v>
      </c>
      <c r="V134" t="s">
        <v>58</v>
      </c>
      <c r="W134">
        <v>0.99299999999999999</v>
      </c>
      <c r="X134">
        <v>0.99</v>
      </c>
      <c r="Y134">
        <v>0.96699999999999997</v>
      </c>
      <c r="Z134">
        <v>0.998</v>
      </c>
      <c r="AA134" s="9">
        <v>45713.615732407408</v>
      </c>
      <c r="AB134" t="s">
        <v>873</v>
      </c>
      <c r="AC134" s="9"/>
    </row>
    <row r="135" spans="1:29" hidden="1" x14ac:dyDescent="0.35">
      <c r="A135" t="s">
        <v>152</v>
      </c>
      <c r="B135" t="s">
        <v>314</v>
      </c>
      <c r="C135">
        <v>99</v>
      </c>
      <c r="D135" s="9">
        <v>45505.495833333334</v>
      </c>
      <c r="E135" s="9">
        <v>45604.863888888889</v>
      </c>
      <c r="F135" t="s">
        <v>874</v>
      </c>
      <c r="G135" t="s">
        <v>874</v>
      </c>
      <c r="H135">
        <v>199</v>
      </c>
      <c r="I135">
        <v>270</v>
      </c>
      <c r="J135">
        <v>251</v>
      </c>
      <c r="K135" t="s">
        <v>875</v>
      </c>
      <c r="L135">
        <v>320</v>
      </c>
      <c r="M135">
        <v>-101</v>
      </c>
      <c r="N135">
        <v>2.5449999999999999</v>
      </c>
      <c r="O135">
        <v>2.9590000000000001</v>
      </c>
      <c r="P135">
        <v>5.2110000000000003</v>
      </c>
      <c r="Q135">
        <v>3.742</v>
      </c>
      <c r="R135">
        <v>12.771000000000001</v>
      </c>
      <c r="S135">
        <v>0.46200000000000002</v>
      </c>
      <c r="T135">
        <v>5.2999999999999999E-2</v>
      </c>
      <c r="U135">
        <v>391.76900000000001</v>
      </c>
      <c r="V135" t="s">
        <v>64</v>
      </c>
      <c r="W135">
        <v>0.95799999999999996</v>
      </c>
      <c r="X135">
        <v>0.98</v>
      </c>
      <c r="Y135">
        <v>0.24099999999999999</v>
      </c>
      <c r="Z135">
        <v>0.95599999999999996</v>
      </c>
      <c r="AA135" s="9">
        <v>45713.615757604166</v>
      </c>
      <c r="AB135" t="s">
        <v>873</v>
      </c>
      <c r="AC135" s="9"/>
    </row>
    <row r="136" spans="1:29" x14ac:dyDescent="0.35">
      <c r="A136" t="s">
        <v>153</v>
      </c>
      <c r="B136" t="s">
        <v>313</v>
      </c>
      <c r="C136">
        <v>4550</v>
      </c>
      <c r="D136" s="9">
        <v>40640.609027777777</v>
      </c>
      <c r="E136" s="9">
        <v>45191.570138888892</v>
      </c>
      <c r="F136">
        <v>49</v>
      </c>
      <c r="G136">
        <v>49</v>
      </c>
      <c r="H136">
        <v>22</v>
      </c>
      <c r="I136">
        <v>27</v>
      </c>
      <c r="J136">
        <v>10</v>
      </c>
      <c r="K136">
        <v>39</v>
      </c>
      <c r="L136">
        <v>39</v>
      </c>
      <c r="M136">
        <v>0</v>
      </c>
      <c r="N136">
        <v>7.0000000000000001E-3</v>
      </c>
      <c r="O136">
        <v>7.0000000000000001E-3</v>
      </c>
      <c r="P136">
        <v>2E-3</v>
      </c>
      <c r="Q136">
        <v>8.9999999999999993E-3</v>
      </c>
      <c r="R136">
        <v>0.75</v>
      </c>
      <c r="S136">
        <v>0.5</v>
      </c>
      <c r="T136">
        <v>0.85699999999999998</v>
      </c>
      <c r="U136">
        <v>0</v>
      </c>
      <c r="V136" t="s">
        <v>82</v>
      </c>
      <c r="W136">
        <v>0.94399999999999995</v>
      </c>
      <c r="X136">
        <v>0.90400000000000003</v>
      </c>
      <c r="Y136">
        <v>0.90200000000000002</v>
      </c>
      <c r="Z136">
        <v>0.88800000000000001</v>
      </c>
      <c r="AA136" s="9">
        <v>45713.615848680558</v>
      </c>
      <c r="AB136" t="s">
        <v>873</v>
      </c>
      <c r="AC136" s="9"/>
    </row>
    <row r="137" spans="1:29" x14ac:dyDescent="0.35">
      <c r="A137" t="s">
        <v>154</v>
      </c>
      <c r="B137" t="s">
        <v>313</v>
      </c>
      <c r="C137">
        <v>8223</v>
      </c>
      <c r="D137" s="9">
        <v>36987.15902777778</v>
      </c>
      <c r="E137" s="9">
        <v>45210.580555555556</v>
      </c>
      <c r="F137">
        <v>6835</v>
      </c>
      <c r="G137">
        <v>6835</v>
      </c>
      <c r="H137">
        <v>2518</v>
      </c>
      <c r="I137">
        <v>4317</v>
      </c>
      <c r="J137">
        <v>2546</v>
      </c>
      <c r="K137">
        <v>4289</v>
      </c>
      <c r="L137">
        <v>4007</v>
      </c>
      <c r="M137">
        <v>282</v>
      </c>
      <c r="N137">
        <v>0.91200000000000003</v>
      </c>
      <c r="O137">
        <v>1.3</v>
      </c>
      <c r="P137">
        <v>0.72499999999999998</v>
      </c>
      <c r="Q137">
        <v>1.548</v>
      </c>
      <c r="R137">
        <v>1.0409999999999999</v>
      </c>
      <c r="S137">
        <v>0.41199999999999998</v>
      </c>
      <c r="T137">
        <v>0.67200000000000004</v>
      </c>
      <c r="U137">
        <v>182.17099999999999</v>
      </c>
      <c r="V137" t="s">
        <v>64</v>
      </c>
      <c r="W137">
        <v>0.94499999999999995</v>
      </c>
      <c r="X137">
        <v>0.98</v>
      </c>
      <c r="Y137">
        <v>0.91700000000000004</v>
      </c>
      <c r="Z137">
        <v>0.96899999999999997</v>
      </c>
      <c r="AA137" s="9">
        <v>45713.615948796294</v>
      </c>
      <c r="AB137" t="s">
        <v>873</v>
      </c>
      <c r="AC137" s="9"/>
    </row>
    <row r="138" spans="1:29" x14ac:dyDescent="0.35">
      <c r="A138" t="s">
        <v>155</v>
      </c>
      <c r="B138" t="s">
        <v>313</v>
      </c>
      <c r="C138">
        <v>3554</v>
      </c>
      <c r="D138" s="9">
        <v>42052.690972222219</v>
      </c>
      <c r="E138" s="9">
        <v>45607.618750000001</v>
      </c>
      <c r="F138">
        <v>635</v>
      </c>
      <c r="G138">
        <v>635</v>
      </c>
      <c r="H138">
        <v>104</v>
      </c>
      <c r="I138">
        <v>531</v>
      </c>
      <c r="J138">
        <v>154</v>
      </c>
      <c r="K138">
        <v>481</v>
      </c>
      <c r="L138">
        <v>445</v>
      </c>
      <c r="M138">
        <v>36</v>
      </c>
      <c r="N138">
        <v>4.4999999999999998E-2</v>
      </c>
      <c r="O138">
        <v>0.18</v>
      </c>
      <c r="P138">
        <v>5.8000000000000003E-2</v>
      </c>
      <c r="Q138">
        <v>0.13400000000000001</v>
      </c>
      <c r="R138">
        <v>0.80200000000000005</v>
      </c>
      <c r="S138">
        <v>0.2</v>
      </c>
      <c r="T138">
        <v>0.74199999999999999</v>
      </c>
      <c r="U138">
        <v>268.65699999999998</v>
      </c>
      <c r="V138" t="s">
        <v>58</v>
      </c>
      <c r="W138">
        <v>0.83799999999999997</v>
      </c>
      <c r="X138">
        <v>0.88400000000000001</v>
      </c>
      <c r="Y138">
        <v>0.91600000000000004</v>
      </c>
      <c r="Z138">
        <v>0.97599999999999998</v>
      </c>
      <c r="AA138" s="9">
        <v>45713.616039907407</v>
      </c>
      <c r="AB138" t="s">
        <v>873</v>
      </c>
      <c r="AC138" s="9"/>
    </row>
    <row r="139" spans="1:29" x14ac:dyDescent="0.35">
      <c r="A139" t="s">
        <v>156</v>
      </c>
      <c r="B139" t="s">
        <v>313</v>
      </c>
      <c r="C139">
        <v>6186</v>
      </c>
      <c r="D139" s="9">
        <v>39157.240277777775</v>
      </c>
      <c r="E139" s="9">
        <v>45343.418055555558</v>
      </c>
      <c r="F139">
        <v>3954</v>
      </c>
      <c r="G139">
        <v>3886</v>
      </c>
      <c r="H139">
        <v>1685</v>
      </c>
      <c r="I139">
        <v>2201</v>
      </c>
      <c r="J139">
        <v>918</v>
      </c>
      <c r="K139">
        <v>2968</v>
      </c>
      <c r="L139">
        <v>2841</v>
      </c>
      <c r="M139">
        <v>127</v>
      </c>
      <c r="N139">
        <v>0.378</v>
      </c>
      <c r="O139">
        <v>0.53300000000000003</v>
      </c>
      <c r="P139">
        <v>0.214</v>
      </c>
      <c r="Q139">
        <v>0.63300000000000001</v>
      </c>
      <c r="R139">
        <v>0.90800000000000003</v>
      </c>
      <c r="S139">
        <v>0.41499999999999998</v>
      </c>
      <c r="T139">
        <v>0.76500000000000001</v>
      </c>
      <c r="U139">
        <v>200.63200000000001</v>
      </c>
      <c r="V139" t="s">
        <v>58</v>
      </c>
      <c r="W139">
        <v>0.97799999999999998</v>
      </c>
      <c r="X139">
        <v>0.97399999999999998</v>
      </c>
      <c r="Y139">
        <v>0.97099999999999997</v>
      </c>
      <c r="Z139">
        <v>0.97899999999999998</v>
      </c>
      <c r="AA139" s="9">
        <v>45713.61613869213</v>
      </c>
      <c r="AB139" t="s">
        <v>873</v>
      </c>
      <c r="AC139" s="9"/>
    </row>
    <row r="140" spans="1:29" x14ac:dyDescent="0.35">
      <c r="A140" t="s">
        <v>157</v>
      </c>
      <c r="B140" t="s">
        <v>313</v>
      </c>
      <c r="C140">
        <v>4311</v>
      </c>
      <c r="D140" s="9">
        <v>41296.436805555553</v>
      </c>
      <c r="E140" s="9">
        <v>45607.655555555553</v>
      </c>
      <c r="F140">
        <v>21678</v>
      </c>
      <c r="G140">
        <v>21649</v>
      </c>
      <c r="H140">
        <v>5868</v>
      </c>
      <c r="I140">
        <v>15781</v>
      </c>
      <c r="J140">
        <v>4822</v>
      </c>
      <c r="K140">
        <v>16827</v>
      </c>
      <c r="L140">
        <v>16160</v>
      </c>
      <c r="M140">
        <v>667</v>
      </c>
      <c r="N140">
        <v>1.7030000000000001</v>
      </c>
      <c r="O140">
        <v>4.6950000000000003</v>
      </c>
      <c r="P140">
        <v>1.4490000000000001</v>
      </c>
      <c r="Q140">
        <v>4.7590000000000003</v>
      </c>
      <c r="R140">
        <v>0.96199999999999997</v>
      </c>
      <c r="S140">
        <v>0.26600000000000001</v>
      </c>
      <c r="T140">
        <v>0.77400000000000002</v>
      </c>
      <c r="U140">
        <v>140.155</v>
      </c>
      <c r="V140" t="s">
        <v>58</v>
      </c>
      <c r="W140">
        <v>0.96799999999999997</v>
      </c>
      <c r="X140">
        <v>0.81100000000000005</v>
      </c>
      <c r="Y140">
        <v>0.97599999999999998</v>
      </c>
      <c r="Z140">
        <v>0.85899999999999999</v>
      </c>
      <c r="AA140" s="9">
        <v>45713.616274560183</v>
      </c>
      <c r="AB140" t="s">
        <v>873</v>
      </c>
      <c r="AC140" s="9"/>
    </row>
    <row r="141" spans="1:29" hidden="1" x14ac:dyDescent="0.35">
      <c r="A141" t="s">
        <v>157</v>
      </c>
      <c r="B141" t="s">
        <v>314</v>
      </c>
      <c r="C141">
        <v>99</v>
      </c>
      <c r="D141" s="9">
        <v>45508.004861111112</v>
      </c>
      <c r="E141" s="9">
        <v>45607.655555555553</v>
      </c>
      <c r="F141" t="s">
        <v>874</v>
      </c>
      <c r="G141" t="s">
        <v>874</v>
      </c>
      <c r="H141">
        <v>133</v>
      </c>
      <c r="I141">
        <v>128</v>
      </c>
      <c r="J141">
        <v>68</v>
      </c>
      <c r="K141" t="s">
        <v>875</v>
      </c>
      <c r="L141">
        <v>257</v>
      </c>
      <c r="M141">
        <v>-63</v>
      </c>
      <c r="N141">
        <v>1.357</v>
      </c>
      <c r="O141">
        <v>1.3640000000000001</v>
      </c>
      <c r="P141">
        <v>0.70599999999999996</v>
      </c>
      <c r="Q141">
        <v>2.4510000000000001</v>
      </c>
      <c r="R141">
        <v>1.216</v>
      </c>
      <c r="S141">
        <v>0.499</v>
      </c>
      <c r="T141">
        <v>0.74099999999999999</v>
      </c>
      <c r="U141">
        <v>272.13400000000001</v>
      </c>
      <c r="V141" t="s">
        <v>64</v>
      </c>
      <c r="W141">
        <v>0.98799999999999999</v>
      </c>
      <c r="X141">
        <v>0.97</v>
      </c>
      <c r="Y141">
        <v>0.97099999999999997</v>
      </c>
      <c r="Z141">
        <v>0.97899999999999998</v>
      </c>
      <c r="AA141" s="9">
        <v>45713.616296990738</v>
      </c>
      <c r="AB141" t="s">
        <v>873</v>
      </c>
      <c r="AC141" s="9"/>
    </row>
    <row r="142" spans="1:29" x14ac:dyDescent="0.35">
      <c r="A142" t="s">
        <v>158</v>
      </c>
      <c r="B142" t="s">
        <v>313</v>
      </c>
      <c r="C142">
        <v>5917</v>
      </c>
      <c r="D142" s="9">
        <v>39524.738888888889</v>
      </c>
      <c r="E142" s="9">
        <v>45441.855555555558</v>
      </c>
      <c r="F142">
        <v>231</v>
      </c>
      <c r="G142">
        <v>231</v>
      </c>
      <c r="H142">
        <v>140</v>
      </c>
      <c r="I142">
        <v>91</v>
      </c>
      <c r="J142">
        <v>22</v>
      </c>
      <c r="K142">
        <v>209</v>
      </c>
      <c r="L142">
        <v>189</v>
      </c>
      <c r="M142">
        <v>20</v>
      </c>
      <c r="N142">
        <v>2.3E-2</v>
      </c>
      <c r="O142">
        <v>1.9E-2</v>
      </c>
      <c r="P142">
        <v>4.0000000000000001E-3</v>
      </c>
      <c r="Q142">
        <v>3.5999999999999997E-2</v>
      </c>
      <c r="R142">
        <v>0.94699999999999995</v>
      </c>
      <c r="S142">
        <v>0.54800000000000004</v>
      </c>
      <c r="T142">
        <v>0.90500000000000003</v>
      </c>
      <c r="U142">
        <v>555.55600000000004</v>
      </c>
      <c r="V142" t="s">
        <v>58</v>
      </c>
      <c r="W142">
        <v>0.89300000000000002</v>
      </c>
      <c r="X142">
        <v>0.97099999999999997</v>
      </c>
      <c r="Y142">
        <v>0.93400000000000005</v>
      </c>
      <c r="Z142">
        <v>0.94299999999999995</v>
      </c>
      <c r="AA142" s="9">
        <v>45713.616379884261</v>
      </c>
      <c r="AB142" t="s">
        <v>873</v>
      </c>
      <c r="AC142" s="9"/>
    </row>
    <row r="143" spans="1:29" x14ac:dyDescent="0.35">
      <c r="A143" t="s">
        <v>159</v>
      </c>
      <c r="B143" t="s">
        <v>313</v>
      </c>
      <c r="C143">
        <v>3991</v>
      </c>
      <c r="D143" s="9">
        <v>41570.447222222225</v>
      </c>
      <c r="E143" s="9">
        <v>45561.595833333333</v>
      </c>
      <c r="F143">
        <v>510</v>
      </c>
      <c r="G143">
        <v>510</v>
      </c>
      <c r="H143">
        <v>325</v>
      </c>
      <c r="I143">
        <v>185</v>
      </c>
      <c r="J143">
        <v>17</v>
      </c>
      <c r="K143">
        <v>493</v>
      </c>
      <c r="L143">
        <v>400</v>
      </c>
      <c r="M143">
        <v>93</v>
      </c>
      <c r="N143">
        <v>8.3000000000000004E-2</v>
      </c>
      <c r="O143">
        <v>5.8000000000000003E-2</v>
      </c>
      <c r="P143">
        <v>6.0000000000000001E-3</v>
      </c>
      <c r="Q143">
        <v>0.105</v>
      </c>
      <c r="R143">
        <v>0.77800000000000002</v>
      </c>
      <c r="S143">
        <v>0.58899999999999997</v>
      </c>
      <c r="T143">
        <v>0.95699999999999996</v>
      </c>
      <c r="U143">
        <v>885.71400000000006</v>
      </c>
      <c r="V143" t="s">
        <v>58</v>
      </c>
      <c r="W143">
        <v>0.94299999999999995</v>
      </c>
      <c r="X143">
        <v>0.91900000000000004</v>
      </c>
      <c r="Y143">
        <v>0.88</v>
      </c>
      <c r="Z143">
        <v>0.94199999999999995</v>
      </c>
      <c r="AA143" s="9">
        <v>45713.61646488426</v>
      </c>
      <c r="AB143" t="s">
        <v>873</v>
      </c>
      <c r="AC143" s="9"/>
    </row>
    <row r="144" spans="1:29" x14ac:dyDescent="0.35">
      <c r="A144" t="s">
        <v>160</v>
      </c>
      <c r="B144" t="s">
        <v>313</v>
      </c>
      <c r="C144">
        <v>7958</v>
      </c>
      <c r="D144" s="9">
        <v>37652.447916666664</v>
      </c>
      <c r="E144" s="9">
        <v>45610.768750000003</v>
      </c>
      <c r="F144">
        <v>24947</v>
      </c>
      <c r="G144">
        <v>24890</v>
      </c>
      <c r="H144">
        <v>9471</v>
      </c>
      <c r="I144">
        <v>15419</v>
      </c>
      <c r="J144">
        <v>4967</v>
      </c>
      <c r="K144">
        <v>19923</v>
      </c>
      <c r="L144">
        <v>18775</v>
      </c>
      <c r="M144">
        <v>1148</v>
      </c>
      <c r="N144">
        <v>1.7110000000000001</v>
      </c>
      <c r="O144">
        <v>3.4079999999999999</v>
      </c>
      <c r="P144">
        <v>0.95599999999999996</v>
      </c>
      <c r="Q144">
        <v>3.714</v>
      </c>
      <c r="R144">
        <v>0.89200000000000002</v>
      </c>
      <c r="S144">
        <v>0.33400000000000002</v>
      </c>
      <c r="T144">
        <v>0.81299999999999994</v>
      </c>
      <c r="U144">
        <v>309.101</v>
      </c>
      <c r="V144" t="s">
        <v>58</v>
      </c>
      <c r="W144">
        <v>0.97599999999999998</v>
      </c>
      <c r="X144">
        <v>0.93899999999999995</v>
      </c>
      <c r="Y144">
        <v>0.93700000000000006</v>
      </c>
      <c r="Z144">
        <v>0.95399999999999996</v>
      </c>
      <c r="AA144" s="9">
        <v>45713.616606006944</v>
      </c>
      <c r="AB144" t="s">
        <v>873</v>
      </c>
      <c r="AC144" s="9"/>
    </row>
    <row r="145" spans="1:29" hidden="1" x14ac:dyDescent="0.35">
      <c r="A145" t="s">
        <v>160</v>
      </c>
      <c r="B145" t="s">
        <v>314</v>
      </c>
      <c r="C145">
        <v>99</v>
      </c>
      <c r="D145" s="9">
        <v>45511.486111111109</v>
      </c>
      <c r="E145" s="9">
        <v>45610.768750000003</v>
      </c>
      <c r="F145" t="s">
        <v>874</v>
      </c>
      <c r="G145" t="s">
        <v>874</v>
      </c>
      <c r="H145">
        <v>10</v>
      </c>
      <c r="I145">
        <v>3</v>
      </c>
      <c r="J145">
        <v>4</v>
      </c>
      <c r="K145" t="s">
        <v>875</v>
      </c>
      <c r="L145">
        <v>8</v>
      </c>
      <c r="M145">
        <v>2</v>
      </c>
      <c r="N145">
        <v>8.4000000000000005E-2</v>
      </c>
      <c r="O145">
        <v>7.6999999999999999E-2</v>
      </c>
      <c r="P145">
        <v>0.17199999999999999</v>
      </c>
      <c r="Q145">
        <v>0.14699999999999999</v>
      </c>
      <c r="R145">
        <v>-13.364000000000001</v>
      </c>
      <c r="S145">
        <v>0.52200000000000002</v>
      </c>
      <c r="T145">
        <v>-6.8000000000000005E-2</v>
      </c>
      <c r="U145">
        <v>7809.5240000000003</v>
      </c>
      <c r="V145" t="s">
        <v>58</v>
      </c>
      <c r="W145">
        <v>0.81299999999999994</v>
      </c>
      <c r="X145">
        <v>0.95899999999999996</v>
      </c>
      <c r="Y145">
        <v>0.995</v>
      </c>
      <c r="Z145">
        <v>0.81799999999999995</v>
      </c>
      <c r="AA145" s="9">
        <v>45713.616626134259</v>
      </c>
      <c r="AB145" t="s">
        <v>873</v>
      </c>
      <c r="AC145" s="9"/>
    </row>
    <row r="146" spans="1:29" x14ac:dyDescent="0.35">
      <c r="A146" t="s">
        <v>161</v>
      </c>
      <c r="B146" t="s">
        <v>313</v>
      </c>
      <c r="C146">
        <v>7269</v>
      </c>
      <c r="D146" s="9">
        <v>38335.699999999997</v>
      </c>
      <c r="E146" s="9">
        <v>45604.841666666667</v>
      </c>
      <c r="F146">
        <v>1130</v>
      </c>
      <c r="G146">
        <v>1130</v>
      </c>
      <c r="H146">
        <v>763</v>
      </c>
      <c r="I146">
        <v>367</v>
      </c>
      <c r="J146">
        <v>96</v>
      </c>
      <c r="K146">
        <v>1034</v>
      </c>
      <c r="L146">
        <v>982</v>
      </c>
      <c r="M146">
        <v>52</v>
      </c>
      <c r="N146">
        <v>0.14899999999999999</v>
      </c>
      <c r="O146">
        <v>7.2999999999999995E-2</v>
      </c>
      <c r="P146">
        <v>2.1000000000000001E-2</v>
      </c>
      <c r="Q146">
        <v>0.20399999999999999</v>
      </c>
      <c r="R146">
        <v>1.0149999999999999</v>
      </c>
      <c r="S146">
        <v>0.67100000000000004</v>
      </c>
      <c r="T146">
        <v>0.90500000000000003</v>
      </c>
      <c r="U146">
        <v>254.90199999999999</v>
      </c>
      <c r="V146" t="s">
        <v>64</v>
      </c>
      <c r="W146">
        <v>0.73599999999999999</v>
      </c>
      <c r="X146">
        <v>0.88100000000000001</v>
      </c>
      <c r="Y146">
        <v>0.72399999999999998</v>
      </c>
      <c r="Z146">
        <v>0.77100000000000002</v>
      </c>
      <c r="AA146" s="9">
        <v>45713.616716574077</v>
      </c>
      <c r="AB146" t="s">
        <v>873</v>
      </c>
      <c r="AC146" s="9"/>
    </row>
    <row r="147" spans="1:29" x14ac:dyDescent="0.35">
      <c r="A147" t="s">
        <v>162</v>
      </c>
      <c r="B147" t="s">
        <v>313</v>
      </c>
      <c r="C147">
        <v>5998</v>
      </c>
      <c r="D147" s="9">
        <v>39546.265972222223</v>
      </c>
      <c r="E147" s="9">
        <v>45544.643750000003</v>
      </c>
      <c r="F147">
        <v>132</v>
      </c>
      <c r="G147">
        <v>132</v>
      </c>
      <c r="H147">
        <v>81</v>
      </c>
      <c r="I147">
        <v>51</v>
      </c>
      <c r="J147">
        <v>36</v>
      </c>
      <c r="K147">
        <v>96</v>
      </c>
      <c r="L147">
        <v>93</v>
      </c>
      <c r="M147">
        <v>3</v>
      </c>
      <c r="N147">
        <v>1.2E-2</v>
      </c>
      <c r="O147">
        <v>8.9999999999999993E-3</v>
      </c>
      <c r="P147">
        <v>5.0000000000000001E-3</v>
      </c>
      <c r="Q147">
        <v>1.4E-2</v>
      </c>
      <c r="R147">
        <v>0.875</v>
      </c>
      <c r="S147">
        <v>0.57099999999999995</v>
      </c>
      <c r="T147">
        <v>0.76200000000000001</v>
      </c>
      <c r="U147">
        <v>214.286</v>
      </c>
      <c r="V147" t="s">
        <v>58</v>
      </c>
      <c r="W147">
        <v>0.97499999999999998</v>
      </c>
      <c r="X147">
        <v>0.88900000000000001</v>
      </c>
      <c r="Y147">
        <v>0.92</v>
      </c>
      <c r="Z147">
        <v>0.98299999999999998</v>
      </c>
      <c r="AA147" s="9">
        <v>45713.616799791664</v>
      </c>
      <c r="AB147" t="s">
        <v>873</v>
      </c>
      <c r="AC147" s="9"/>
    </row>
    <row r="148" spans="1:29" x14ac:dyDescent="0.35">
      <c r="A148" t="s">
        <v>163</v>
      </c>
      <c r="B148" t="s">
        <v>313</v>
      </c>
      <c r="C148">
        <v>5639</v>
      </c>
      <c r="D148" s="9">
        <v>39723.458333333336</v>
      </c>
      <c r="E148" s="9">
        <v>45363.445833333331</v>
      </c>
      <c r="F148">
        <v>240</v>
      </c>
      <c r="G148">
        <v>240</v>
      </c>
      <c r="H148">
        <v>82</v>
      </c>
      <c r="I148">
        <v>158</v>
      </c>
      <c r="J148">
        <v>29</v>
      </c>
      <c r="K148">
        <v>211</v>
      </c>
      <c r="L148">
        <v>193</v>
      </c>
      <c r="M148">
        <v>18</v>
      </c>
      <c r="N148">
        <v>1.0999999999999999E-2</v>
      </c>
      <c r="O148">
        <v>0.03</v>
      </c>
      <c r="P148">
        <v>6.0000000000000001E-3</v>
      </c>
      <c r="Q148">
        <v>0.03</v>
      </c>
      <c r="R148">
        <v>0.85699999999999998</v>
      </c>
      <c r="S148">
        <v>0.26800000000000002</v>
      </c>
      <c r="T148">
        <v>0.85399999999999998</v>
      </c>
      <c r="U148">
        <v>600</v>
      </c>
      <c r="V148" t="s">
        <v>58</v>
      </c>
      <c r="W148">
        <v>0.80200000000000005</v>
      </c>
      <c r="X148">
        <v>0.91</v>
      </c>
      <c r="Y148">
        <v>0.96899999999999997</v>
      </c>
      <c r="Z148">
        <v>0.83</v>
      </c>
      <c r="AA148" s="9">
        <v>45713.616881354166</v>
      </c>
      <c r="AB148" t="s">
        <v>873</v>
      </c>
      <c r="AC148" s="9"/>
    </row>
    <row r="149" spans="1:29" x14ac:dyDescent="0.35">
      <c r="A149" t="s">
        <v>164</v>
      </c>
      <c r="B149" t="s">
        <v>313</v>
      </c>
      <c r="C149">
        <v>6292</v>
      </c>
      <c r="D149" s="9">
        <v>39198.963194444441</v>
      </c>
      <c r="E149" s="9">
        <v>45491.699305555558</v>
      </c>
      <c r="F149">
        <v>423</v>
      </c>
      <c r="G149">
        <v>423</v>
      </c>
      <c r="H149">
        <v>227</v>
      </c>
      <c r="I149">
        <v>196</v>
      </c>
      <c r="J149">
        <v>34</v>
      </c>
      <c r="K149">
        <v>389</v>
      </c>
      <c r="L149">
        <v>370</v>
      </c>
      <c r="M149">
        <v>19</v>
      </c>
      <c r="N149">
        <v>3.2000000000000001E-2</v>
      </c>
      <c r="O149">
        <v>3.4000000000000002E-2</v>
      </c>
      <c r="P149">
        <v>4.0000000000000001E-3</v>
      </c>
      <c r="Q149">
        <v>5.3999999999999999E-2</v>
      </c>
      <c r="R149">
        <v>0.871</v>
      </c>
      <c r="S149">
        <v>0.48499999999999999</v>
      </c>
      <c r="T149">
        <v>0.93899999999999995</v>
      </c>
      <c r="U149">
        <v>351.85199999999998</v>
      </c>
      <c r="V149" t="s">
        <v>58</v>
      </c>
      <c r="W149">
        <v>0.63100000000000001</v>
      </c>
      <c r="X149">
        <v>0.76200000000000001</v>
      </c>
      <c r="Y149">
        <v>0.88900000000000001</v>
      </c>
      <c r="Z149">
        <v>0.67800000000000005</v>
      </c>
      <c r="AA149" s="9">
        <v>45713.616963506945</v>
      </c>
      <c r="AB149" t="s">
        <v>873</v>
      </c>
      <c r="AC149" s="9"/>
    </row>
    <row r="150" spans="1:29" x14ac:dyDescent="0.35">
      <c r="A150" t="s">
        <v>165</v>
      </c>
      <c r="B150" t="s">
        <v>313</v>
      </c>
      <c r="C150">
        <v>3957</v>
      </c>
      <c r="D150" s="9">
        <v>39313.965277777781</v>
      </c>
      <c r="E150" s="9">
        <v>43271.777083333334</v>
      </c>
      <c r="F150">
        <v>55</v>
      </c>
      <c r="G150">
        <v>55</v>
      </c>
      <c r="H150">
        <v>35</v>
      </c>
      <c r="I150">
        <v>20</v>
      </c>
      <c r="J150">
        <v>5</v>
      </c>
      <c r="K150">
        <v>50</v>
      </c>
      <c r="L150">
        <v>38</v>
      </c>
      <c r="M150">
        <v>12</v>
      </c>
      <c r="N150">
        <v>4.7E-2</v>
      </c>
      <c r="O150">
        <v>8.0000000000000002E-3</v>
      </c>
      <c r="P150">
        <v>1E-3</v>
      </c>
      <c r="Q150">
        <v>2.8000000000000001E-2</v>
      </c>
      <c r="R150">
        <v>0.51900000000000002</v>
      </c>
      <c r="S150">
        <v>0.85499999999999998</v>
      </c>
      <c r="T150">
        <v>0.98199999999999998</v>
      </c>
      <c r="U150">
        <v>428.57100000000003</v>
      </c>
      <c r="V150" t="s">
        <v>58</v>
      </c>
      <c r="W150">
        <v>0.94499999999999995</v>
      </c>
      <c r="X150">
        <v>0.82099999999999995</v>
      </c>
      <c r="Y150">
        <v>0.80900000000000005</v>
      </c>
      <c r="Z150">
        <v>0.75700000000000001</v>
      </c>
      <c r="AA150" s="9">
        <v>45713.617042546299</v>
      </c>
      <c r="AB150" t="s">
        <v>873</v>
      </c>
      <c r="AC150" s="9"/>
    </row>
    <row r="151" spans="1:29" x14ac:dyDescent="0.35">
      <c r="A151" t="s">
        <v>166</v>
      </c>
      <c r="B151" t="s">
        <v>313</v>
      </c>
      <c r="C151">
        <v>5768</v>
      </c>
      <c r="D151" s="9">
        <v>39142.859722222223</v>
      </c>
      <c r="E151" s="9">
        <v>44911.640972222223</v>
      </c>
      <c r="F151">
        <v>5339</v>
      </c>
      <c r="G151">
        <v>5339</v>
      </c>
      <c r="H151">
        <v>1786</v>
      </c>
      <c r="I151">
        <v>3553</v>
      </c>
      <c r="J151">
        <v>1372</v>
      </c>
      <c r="K151">
        <v>3967</v>
      </c>
      <c r="L151">
        <v>3965</v>
      </c>
      <c r="M151">
        <v>2</v>
      </c>
      <c r="N151">
        <v>0.85799999999999998</v>
      </c>
      <c r="O151">
        <v>1.67</v>
      </c>
      <c r="P151">
        <v>0.26200000000000001</v>
      </c>
      <c r="Q151">
        <v>1.849</v>
      </c>
      <c r="R151">
        <v>0.81599999999999995</v>
      </c>
      <c r="S151">
        <v>0.33900000000000002</v>
      </c>
      <c r="T151">
        <v>0.89600000000000002</v>
      </c>
      <c r="U151">
        <v>1.0820000000000001</v>
      </c>
      <c r="V151" t="s">
        <v>82</v>
      </c>
      <c r="W151">
        <v>0.91600000000000004</v>
      </c>
      <c r="X151">
        <v>0.95499999999999996</v>
      </c>
      <c r="Y151">
        <v>0.90100000000000002</v>
      </c>
      <c r="Z151">
        <v>0.94799999999999995</v>
      </c>
      <c r="AA151" s="9">
        <v>45713.617142662035</v>
      </c>
      <c r="AB151" t="s">
        <v>873</v>
      </c>
      <c r="AC151" s="9"/>
    </row>
    <row r="152" spans="1:29" x14ac:dyDescent="0.35">
      <c r="A152" t="s">
        <v>167</v>
      </c>
      <c r="B152" t="s">
        <v>313</v>
      </c>
      <c r="C152">
        <v>7267</v>
      </c>
      <c r="D152" s="9">
        <v>38314.171527777777</v>
      </c>
      <c r="E152" s="9">
        <v>45581.320833333331</v>
      </c>
      <c r="F152">
        <v>8951</v>
      </c>
      <c r="G152">
        <v>8893</v>
      </c>
      <c r="H152">
        <v>4234</v>
      </c>
      <c r="I152">
        <v>4659</v>
      </c>
      <c r="J152">
        <v>1997</v>
      </c>
      <c r="K152">
        <v>6896</v>
      </c>
      <c r="L152">
        <v>5338</v>
      </c>
      <c r="M152">
        <v>1558</v>
      </c>
      <c r="N152">
        <v>0.66900000000000004</v>
      </c>
      <c r="O152">
        <v>0.77700000000000002</v>
      </c>
      <c r="P152">
        <v>0.28799999999999998</v>
      </c>
      <c r="Q152">
        <v>0.86899999999999999</v>
      </c>
      <c r="R152">
        <v>0.75</v>
      </c>
      <c r="S152">
        <v>0.46300000000000002</v>
      </c>
      <c r="T152">
        <v>0.80100000000000005</v>
      </c>
      <c r="U152">
        <v>1792.865</v>
      </c>
      <c r="V152" t="s">
        <v>58</v>
      </c>
      <c r="W152">
        <v>0.97599999999999998</v>
      </c>
      <c r="X152">
        <v>0.95499999999999996</v>
      </c>
      <c r="Y152">
        <v>0.94899999999999995</v>
      </c>
      <c r="Z152">
        <v>0.96099999999999997</v>
      </c>
      <c r="AA152" s="9">
        <v>45713.617245162037</v>
      </c>
      <c r="AB152" t="s">
        <v>873</v>
      </c>
      <c r="AC152" s="9"/>
    </row>
    <row r="153" spans="1:29" x14ac:dyDescent="0.35">
      <c r="A153" t="s">
        <v>168</v>
      </c>
      <c r="B153" t="s">
        <v>313</v>
      </c>
      <c r="C153">
        <v>6897</v>
      </c>
      <c r="D153" s="9">
        <v>38709.710416666669</v>
      </c>
      <c r="E153" s="9">
        <v>45607.62777777778</v>
      </c>
      <c r="F153">
        <v>3692</v>
      </c>
      <c r="G153">
        <v>3692</v>
      </c>
      <c r="H153">
        <v>1943</v>
      </c>
      <c r="I153">
        <v>1749</v>
      </c>
      <c r="J153">
        <v>664</v>
      </c>
      <c r="K153">
        <v>3028</v>
      </c>
      <c r="L153">
        <v>2741</v>
      </c>
      <c r="M153">
        <v>287</v>
      </c>
      <c r="N153">
        <v>0.309</v>
      </c>
      <c r="O153">
        <v>0.314</v>
      </c>
      <c r="P153">
        <v>0.128</v>
      </c>
      <c r="Q153">
        <v>0.46</v>
      </c>
      <c r="R153">
        <v>0.92900000000000005</v>
      </c>
      <c r="S153">
        <v>0.496</v>
      </c>
      <c r="T153">
        <v>0.79500000000000004</v>
      </c>
      <c r="U153">
        <v>623.91300000000001</v>
      </c>
      <c r="V153" t="s">
        <v>58</v>
      </c>
      <c r="W153">
        <v>0.96199999999999997</v>
      </c>
      <c r="X153">
        <v>0.95199999999999996</v>
      </c>
      <c r="Y153">
        <v>0.91800000000000004</v>
      </c>
      <c r="Z153">
        <v>0.96199999999999997</v>
      </c>
      <c r="AA153" s="9">
        <v>45713.617343379628</v>
      </c>
      <c r="AB153" t="s">
        <v>873</v>
      </c>
      <c r="AC153" s="9"/>
    </row>
    <row r="154" spans="1:29" hidden="1" x14ac:dyDescent="0.35">
      <c r="A154" t="s">
        <v>168</v>
      </c>
      <c r="B154" t="s">
        <v>314</v>
      </c>
      <c r="C154">
        <v>94</v>
      </c>
      <c r="D154" s="9">
        <v>45513.397222222222</v>
      </c>
      <c r="E154" s="9">
        <v>45607.62777777778</v>
      </c>
      <c r="F154" t="s">
        <v>874</v>
      </c>
      <c r="G154" t="s">
        <v>874</v>
      </c>
      <c r="H154">
        <v>16</v>
      </c>
      <c r="I154">
        <v>17</v>
      </c>
      <c r="J154">
        <v>6</v>
      </c>
      <c r="K154" t="s">
        <v>875</v>
      </c>
      <c r="L154">
        <v>28</v>
      </c>
      <c r="M154">
        <v>0</v>
      </c>
      <c r="N154">
        <v>0.16700000000000001</v>
      </c>
      <c r="O154">
        <v>0.20399999999999999</v>
      </c>
      <c r="P154">
        <v>5.8999999999999997E-2</v>
      </c>
      <c r="Q154">
        <v>0.373</v>
      </c>
      <c r="R154">
        <v>1.196</v>
      </c>
      <c r="S154">
        <v>0.45</v>
      </c>
      <c r="T154">
        <v>0.84099999999999997</v>
      </c>
      <c r="U154">
        <v>769.43700000000001</v>
      </c>
      <c r="V154" t="s">
        <v>64</v>
      </c>
      <c r="W154">
        <v>0.96199999999999997</v>
      </c>
      <c r="X154">
        <v>0.95199999999999996</v>
      </c>
      <c r="Y154">
        <v>0.753</v>
      </c>
      <c r="Z154">
        <v>0.88500000000000001</v>
      </c>
      <c r="AA154" s="9">
        <v>45713.617366689818</v>
      </c>
      <c r="AB154" t="s">
        <v>873</v>
      </c>
      <c r="AC154" s="9"/>
    </row>
    <row r="155" spans="1:29" x14ac:dyDescent="0.35">
      <c r="A155" t="s">
        <v>169</v>
      </c>
      <c r="B155" t="s">
        <v>313</v>
      </c>
      <c r="C155">
        <v>6340</v>
      </c>
      <c r="D155" s="9">
        <v>39053.517361111109</v>
      </c>
      <c r="E155" s="9">
        <v>45393.550694444442</v>
      </c>
      <c r="F155">
        <v>212</v>
      </c>
      <c r="G155">
        <v>212</v>
      </c>
      <c r="H155">
        <v>126</v>
      </c>
      <c r="I155">
        <v>86</v>
      </c>
      <c r="J155">
        <v>18</v>
      </c>
      <c r="K155">
        <v>194</v>
      </c>
      <c r="L155">
        <v>176</v>
      </c>
      <c r="M155">
        <v>18</v>
      </c>
      <c r="N155">
        <v>1.7000000000000001E-2</v>
      </c>
      <c r="O155">
        <v>1.7999999999999999E-2</v>
      </c>
      <c r="P155">
        <v>4.0000000000000001E-3</v>
      </c>
      <c r="Q155">
        <v>2.5000000000000001E-2</v>
      </c>
      <c r="R155">
        <v>0.80600000000000005</v>
      </c>
      <c r="S155">
        <v>0.48599999999999999</v>
      </c>
      <c r="T155">
        <v>0.88600000000000001</v>
      </c>
      <c r="U155">
        <v>720</v>
      </c>
      <c r="V155" t="s">
        <v>58</v>
      </c>
      <c r="W155">
        <v>0.54200000000000004</v>
      </c>
      <c r="X155">
        <v>0.68600000000000005</v>
      </c>
      <c r="Y155">
        <v>0.877</v>
      </c>
      <c r="Z155">
        <v>0.55800000000000005</v>
      </c>
      <c r="AA155" s="9">
        <v>45713.617455150466</v>
      </c>
      <c r="AB155" t="s">
        <v>873</v>
      </c>
      <c r="AC155" s="9"/>
    </row>
    <row r="156" spans="1:29" x14ac:dyDescent="0.35">
      <c r="A156" t="s">
        <v>170</v>
      </c>
      <c r="B156" t="s">
        <v>313</v>
      </c>
      <c r="C156">
        <v>7338</v>
      </c>
      <c r="D156" s="9">
        <v>38266.25277777778</v>
      </c>
      <c r="E156" s="9">
        <v>45604.267361111109</v>
      </c>
      <c r="F156">
        <v>3654</v>
      </c>
      <c r="G156">
        <v>3654</v>
      </c>
      <c r="H156">
        <v>2003</v>
      </c>
      <c r="I156">
        <v>1651</v>
      </c>
      <c r="J156">
        <v>934</v>
      </c>
      <c r="K156">
        <v>2720</v>
      </c>
      <c r="L156">
        <v>2680</v>
      </c>
      <c r="M156">
        <v>40</v>
      </c>
      <c r="N156">
        <v>0.28499999999999998</v>
      </c>
      <c r="O156">
        <v>0.30099999999999999</v>
      </c>
      <c r="P156">
        <v>0.155</v>
      </c>
      <c r="Q156">
        <v>0.40200000000000002</v>
      </c>
      <c r="R156">
        <v>0.93300000000000005</v>
      </c>
      <c r="S156">
        <v>0.48599999999999999</v>
      </c>
      <c r="T156">
        <v>0.73499999999999999</v>
      </c>
      <c r="U156">
        <v>99.501999999999995</v>
      </c>
      <c r="V156" t="s">
        <v>58</v>
      </c>
      <c r="W156">
        <v>0.871</v>
      </c>
      <c r="X156">
        <v>0.78700000000000003</v>
      </c>
      <c r="Y156">
        <v>0.80500000000000005</v>
      </c>
      <c r="Z156">
        <v>0.85199999999999998</v>
      </c>
      <c r="AA156" s="9">
        <v>45713.61755422454</v>
      </c>
      <c r="AB156" t="s">
        <v>873</v>
      </c>
      <c r="AC156" s="9"/>
    </row>
    <row r="157" spans="1:29" x14ac:dyDescent="0.35">
      <c r="A157" t="s">
        <v>171</v>
      </c>
      <c r="B157" t="s">
        <v>313</v>
      </c>
      <c r="C157">
        <v>4061</v>
      </c>
      <c r="D157" s="9">
        <v>40869.354861111111</v>
      </c>
      <c r="E157" s="9">
        <v>44930.65</v>
      </c>
      <c r="F157">
        <v>785</v>
      </c>
      <c r="G157">
        <v>785</v>
      </c>
      <c r="H157">
        <v>461</v>
      </c>
      <c r="I157">
        <v>324</v>
      </c>
      <c r="J157">
        <v>105</v>
      </c>
      <c r="K157">
        <v>680</v>
      </c>
      <c r="L157">
        <v>609</v>
      </c>
      <c r="M157">
        <v>71</v>
      </c>
      <c r="N157">
        <v>0.16900000000000001</v>
      </c>
      <c r="O157">
        <v>0.24</v>
      </c>
      <c r="P157">
        <v>4.9000000000000002E-2</v>
      </c>
      <c r="Q157">
        <v>0.25800000000000001</v>
      </c>
      <c r="R157">
        <v>0.71699999999999997</v>
      </c>
      <c r="S157">
        <v>0.41299999999999998</v>
      </c>
      <c r="T157">
        <v>0.88</v>
      </c>
      <c r="U157">
        <v>275.19400000000002</v>
      </c>
      <c r="V157" t="s">
        <v>58</v>
      </c>
      <c r="W157">
        <v>0.54300000000000004</v>
      </c>
      <c r="X157">
        <v>0.70099999999999996</v>
      </c>
      <c r="Y157">
        <v>0.63200000000000001</v>
      </c>
      <c r="Z157">
        <v>0.58399999999999996</v>
      </c>
      <c r="AA157" s="9">
        <v>45713.617668564817</v>
      </c>
      <c r="AB157" t="s">
        <v>873</v>
      </c>
      <c r="AC157" s="9"/>
    </row>
    <row r="158" spans="1:29" x14ac:dyDescent="0.35">
      <c r="A158" t="s">
        <v>172</v>
      </c>
      <c r="B158" t="s">
        <v>313</v>
      </c>
      <c r="C158">
        <v>3201</v>
      </c>
      <c r="D158" s="9">
        <v>42410.397222222222</v>
      </c>
      <c r="E158" s="9">
        <v>45611.491666666669</v>
      </c>
      <c r="F158">
        <v>2293</v>
      </c>
      <c r="G158">
        <v>2272</v>
      </c>
      <c r="H158">
        <v>625</v>
      </c>
      <c r="I158">
        <v>1647</v>
      </c>
      <c r="J158">
        <v>451</v>
      </c>
      <c r="K158">
        <v>1821</v>
      </c>
      <c r="L158">
        <v>1676</v>
      </c>
      <c r="M158">
        <v>145</v>
      </c>
      <c r="N158">
        <v>0.17</v>
      </c>
      <c r="O158">
        <v>0.42699999999999999</v>
      </c>
      <c r="P158">
        <v>0.14699999999999999</v>
      </c>
      <c r="Q158">
        <v>0.442</v>
      </c>
      <c r="R158">
        <v>0.98199999999999998</v>
      </c>
      <c r="S158">
        <v>0.28499999999999998</v>
      </c>
      <c r="T158">
        <v>0.754</v>
      </c>
      <c r="U158">
        <v>328.05399999999997</v>
      </c>
      <c r="V158" t="s">
        <v>58</v>
      </c>
      <c r="W158">
        <v>0.95399999999999996</v>
      </c>
      <c r="X158">
        <v>0.77800000000000002</v>
      </c>
      <c r="Y158">
        <v>0.81499999999999995</v>
      </c>
      <c r="Z158">
        <v>0.88200000000000001</v>
      </c>
      <c r="AA158" s="9">
        <v>45713.6177675</v>
      </c>
      <c r="AB158" t="s">
        <v>873</v>
      </c>
      <c r="AC158" s="9"/>
    </row>
    <row r="159" spans="1:29" hidden="1" x14ac:dyDescent="0.35">
      <c r="A159" t="s">
        <v>172</v>
      </c>
      <c r="B159" t="s">
        <v>314</v>
      </c>
      <c r="C159">
        <v>97</v>
      </c>
      <c r="D159" s="9">
        <v>45513.536111111112</v>
      </c>
      <c r="E159" s="9">
        <v>45611.491666666669</v>
      </c>
      <c r="F159" t="s">
        <v>874</v>
      </c>
      <c r="G159" t="s">
        <v>874</v>
      </c>
      <c r="H159">
        <v>32</v>
      </c>
      <c r="I159">
        <v>57</v>
      </c>
      <c r="J159">
        <v>5</v>
      </c>
      <c r="K159" t="s">
        <v>875</v>
      </c>
      <c r="L159">
        <v>77</v>
      </c>
      <c r="M159">
        <v>6</v>
      </c>
      <c r="N159">
        <v>0.36199999999999999</v>
      </c>
      <c r="O159">
        <v>0.51300000000000001</v>
      </c>
      <c r="P159">
        <v>6.5000000000000002E-2</v>
      </c>
      <c r="Q159">
        <v>0.82099999999999995</v>
      </c>
      <c r="R159">
        <v>1.014</v>
      </c>
      <c r="S159">
        <v>0.41399999999999998</v>
      </c>
      <c r="T159">
        <v>0.92600000000000005</v>
      </c>
      <c r="U159">
        <v>176.614</v>
      </c>
      <c r="V159" t="s">
        <v>64</v>
      </c>
      <c r="W159">
        <v>0.91300000000000003</v>
      </c>
      <c r="X159">
        <v>0.97099999999999997</v>
      </c>
      <c r="Y159">
        <v>0.97</v>
      </c>
      <c r="Z159">
        <v>0.96099999999999997</v>
      </c>
      <c r="AA159" s="9">
        <v>45713.617791736113</v>
      </c>
      <c r="AB159" t="s">
        <v>873</v>
      </c>
      <c r="AC159" s="9"/>
    </row>
    <row r="160" spans="1:29" x14ac:dyDescent="0.35">
      <c r="A160" t="s">
        <v>173</v>
      </c>
      <c r="B160" t="s">
        <v>313</v>
      </c>
      <c r="C160">
        <v>7262</v>
      </c>
      <c r="D160" s="9">
        <v>38345.375694444447</v>
      </c>
      <c r="E160" s="9">
        <v>45607.525000000001</v>
      </c>
      <c r="F160">
        <v>2694</v>
      </c>
      <c r="G160">
        <v>2694</v>
      </c>
      <c r="H160">
        <v>1437</v>
      </c>
      <c r="I160">
        <v>1257</v>
      </c>
      <c r="J160">
        <v>498</v>
      </c>
      <c r="K160">
        <v>2196</v>
      </c>
      <c r="L160">
        <v>2134</v>
      </c>
      <c r="M160">
        <v>62</v>
      </c>
      <c r="N160">
        <v>0.19400000000000001</v>
      </c>
      <c r="O160">
        <v>0.185</v>
      </c>
      <c r="P160">
        <v>7.8E-2</v>
      </c>
      <c r="Q160">
        <v>0.3</v>
      </c>
      <c r="R160">
        <v>0.997</v>
      </c>
      <c r="S160">
        <v>0.51200000000000001</v>
      </c>
      <c r="T160">
        <v>0.79400000000000004</v>
      </c>
      <c r="U160">
        <v>206.667</v>
      </c>
      <c r="V160" t="s">
        <v>58</v>
      </c>
      <c r="W160">
        <v>0.97099999999999997</v>
      </c>
      <c r="X160">
        <v>0.95899999999999996</v>
      </c>
      <c r="Y160">
        <v>0.98699999999999999</v>
      </c>
      <c r="Z160">
        <v>0.96499999999999997</v>
      </c>
      <c r="AA160" s="9">
        <v>45713.617889108798</v>
      </c>
      <c r="AB160" t="s">
        <v>873</v>
      </c>
      <c r="AC160" s="9"/>
    </row>
    <row r="161" spans="1:29" hidden="1" x14ac:dyDescent="0.35">
      <c r="A161" t="s">
        <v>173</v>
      </c>
      <c r="B161" t="s">
        <v>314</v>
      </c>
      <c r="C161">
        <v>98</v>
      </c>
      <c r="D161" s="9">
        <v>45509.216666666667</v>
      </c>
      <c r="E161" s="9">
        <v>45607.525000000001</v>
      </c>
      <c r="F161" t="s">
        <v>874</v>
      </c>
      <c r="G161" t="s">
        <v>874</v>
      </c>
      <c r="H161">
        <v>20</v>
      </c>
      <c r="I161">
        <v>16</v>
      </c>
      <c r="J161">
        <v>5</v>
      </c>
      <c r="K161" t="s">
        <v>875</v>
      </c>
      <c r="L161">
        <v>25</v>
      </c>
      <c r="M161">
        <v>7</v>
      </c>
      <c r="N161">
        <v>0.17100000000000001</v>
      </c>
      <c r="O161">
        <v>0.13300000000000001</v>
      </c>
      <c r="P161">
        <v>4.3999999999999997E-2</v>
      </c>
      <c r="Q161">
        <v>0.27600000000000002</v>
      </c>
      <c r="R161">
        <v>1.0620000000000001</v>
      </c>
      <c r="S161">
        <v>0.56200000000000006</v>
      </c>
      <c r="T161">
        <v>0.85499999999999998</v>
      </c>
      <c r="U161">
        <v>224.63800000000001</v>
      </c>
      <c r="V161" t="s">
        <v>64</v>
      </c>
      <c r="W161">
        <v>0.94699999999999995</v>
      </c>
      <c r="X161">
        <v>0.95499999999999996</v>
      </c>
      <c r="Y161">
        <v>0.94799999999999995</v>
      </c>
      <c r="Z161">
        <v>0.95399999999999996</v>
      </c>
      <c r="AA161" s="9">
        <v>45713.61791335648</v>
      </c>
      <c r="AB161" t="s">
        <v>873</v>
      </c>
      <c r="AC161" s="9"/>
    </row>
    <row r="162" spans="1:29" x14ac:dyDescent="0.35">
      <c r="A162" t="s">
        <v>174</v>
      </c>
      <c r="B162" t="s">
        <v>313</v>
      </c>
      <c r="C162">
        <v>1392</v>
      </c>
      <c r="D162" s="9">
        <v>44217.167361111111</v>
      </c>
      <c r="E162" s="9">
        <v>45609.55</v>
      </c>
      <c r="F162">
        <v>158</v>
      </c>
      <c r="G162">
        <v>140</v>
      </c>
      <c r="H162">
        <v>114</v>
      </c>
      <c r="I162">
        <v>26</v>
      </c>
      <c r="J162">
        <v>24</v>
      </c>
      <c r="K162">
        <v>116</v>
      </c>
      <c r="L162">
        <v>89</v>
      </c>
      <c r="M162">
        <v>27</v>
      </c>
      <c r="N162">
        <v>7.5999999999999998E-2</v>
      </c>
      <c r="O162">
        <v>2.3E-2</v>
      </c>
      <c r="P162">
        <v>2.1999999999999999E-2</v>
      </c>
      <c r="Q162">
        <v>6.5000000000000002E-2</v>
      </c>
      <c r="R162">
        <v>0.84399999999999997</v>
      </c>
      <c r="S162">
        <v>0.76800000000000002</v>
      </c>
      <c r="T162">
        <v>0.77800000000000002</v>
      </c>
      <c r="U162">
        <v>415.38499999999999</v>
      </c>
      <c r="V162" t="s">
        <v>58</v>
      </c>
      <c r="W162">
        <v>0.98399999999999999</v>
      </c>
      <c r="X162">
        <v>0.91200000000000003</v>
      </c>
      <c r="Y162">
        <v>0.95099999999999996</v>
      </c>
      <c r="Z162">
        <v>0.98299999999999998</v>
      </c>
      <c r="AA162" s="9">
        <v>45713.674418425922</v>
      </c>
      <c r="AB162" t="s">
        <v>873</v>
      </c>
      <c r="AC162" s="9"/>
    </row>
    <row r="163" spans="1:29" x14ac:dyDescent="0.35">
      <c r="A163" t="s">
        <v>175</v>
      </c>
      <c r="B163" t="s">
        <v>313</v>
      </c>
      <c r="C163">
        <v>3878</v>
      </c>
      <c r="D163" s="9">
        <v>41729.612500000003</v>
      </c>
      <c r="E163" s="9">
        <v>45607.711805555555</v>
      </c>
      <c r="F163">
        <v>1110</v>
      </c>
      <c r="G163">
        <v>1095</v>
      </c>
      <c r="H163">
        <v>259</v>
      </c>
      <c r="I163">
        <v>836</v>
      </c>
      <c r="J163">
        <v>241</v>
      </c>
      <c r="K163">
        <v>854</v>
      </c>
      <c r="L163">
        <v>801</v>
      </c>
      <c r="M163">
        <v>53</v>
      </c>
      <c r="N163">
        <v>6.9000000000000006E-2</v>
      </c>
      <c r="O163">
        <v>0.24299999999999999</v>
      </c>
      <c r="P163">
        <v>7.0000000000000007E-2</v>
      </c>
      <c r="Q163">
        <v>0.20300000000000001</v>
      </c>
      <c r="R163">
        <v>0.83899999999999997</v>
      </c>
      <c r="S163">
        <v>0.221</v>
      </c>
      <c r="T163">
        <v>0.77600000000000002</v>
      </c>
      <c r="U163">
        <v>261.084</v>
      </c>
      <c r="V163" t="s">
        <v>58</v>
      </c>
      <c r="W163">
        <v>0.82</v>
      </c>
      <c r="X163">
        <v>0.89400000000000002</v>
      </c>
      <c r="Y163">
        <v>0.95399999999999996</v>
      </c>
      <c r="Z163">
        <v>0.95699999999999996</v>
      </c>
      <c r="AA163" s="9">
        <v>45713.674533437501</v>
      </c>
      <c r="AB163" t="s">
        <v>873</v>
      </c>
      <c r="AC163" s="9"/>
    </row>
    <row r="164" spans="1:29" hidden="1" x14ac:dyDescent="0.35">
      <c r="A164" t="s">
        <v>175</v>
      </c>
      <c r="B164" t="s">
        <v>314</v>
      </c>
      <c r="C164">
        <v>97</v>
      </c>
      <c r="D164" s="9">
        <v>45510.470138888886</v>
      </c>
      <c r="E164" s="9">
        <v>45607.711805555555</v>
      </c>
      <c r="F164" t="s">
        <v>874</v>
      </c>
      <c r="G164" t="s">
        <v>874</v>
      </c>
      <c r="H164">
        <v>17</v>
      </c>
      <c r="I164">
        <v>8</v>
      </c>
      <c r="J164">
        <v>9</v>
      </c>
      <c r="K164" t="s">
        <v>875</v>
      </c>
      <c r="L164">
        <v>21</v>
      </c>
      <c r="M164">
        <v>-6</v>
      </c>
      <c r="N164">
        <v>0.31900000000000001</v>
      </c>
      <c r="O164">
        <v>6.6000000000000003E-2</v>
      </c>
      <c r="P164">
        <v>0.20599999999999999</v>
      </c>
      <c r="Q164">
        <v>0.20399999999999999</v>
      </c>
      <c r="R164">
        <v>1.1399999999999999</v>
      </c>
      <c r="S164">
        <v>0.82899999999999996</v>
      </c>
      <c r="T164">
        <v>0.46500000000000002</v>
      </c>
      <c r="U164">
        <v>259.80399999999997</v>
      </c>
      <c r="V164" t="s">
        <v>64</v>
      </c>
      <c r="W164">
        <v>0.92400000000000004</v>
      </c>
      <c r="X164">
        <v>0.93700000000000006</v>
      </c>
      <c r="Y164">
        <v>0.61499999999999999</v>
      </c>
      <c r="Z164">
        <v>0.93100000000000005</v>
      </c>
      <c r="AA164" s="9">
        <v>45713.67455502315</v>
      </c>
      <c r="AB164" t="s">
        <v>873</v>
      </c>
      <c r="AC164" s="9"/>
    </row>
    <row r="165" spans="1:29" x14ac:dyDescent="0.35">
      <c r="A165" t="s">
        <v>176</v>
      </c>
      <c r="B165" t="s">
        <v>313</v>
      </c>
      <c r="C165">
        <v>1482</v>
      </c>
      <c r="D165" s="9">
        <v>44127.42083333333</v>
      </c>
      <c r="E165" s="9">
        <v>45609.633333333331</v>
      </c>
      <c r="F165">
        <v>812</v>
      </c>
      <c r="G165">
        <v>730</v>
      </c>
      <c r="H165">
        <v>542</v>
      </c>
      <c r="I165">
        <v>188</v>
      </c>
      <c r="J165">
        <v>91</v>
      </c>
      <c r="K165">
        <v>639</v>
      </c>
      <c r="L165">
        <v>431</v>
      </c>
      <c r="M165">
        <v>208</v>
      </c>
      <c r="N165">
        <v>0.88600000000000001</v>
      </c>
      <c r="O165">
        <v>0.13700000000000001</v>
      </c>
      <c r="P165">
        <v>0.108</v>
      </c>
      <c r="Q165">
        <v>0.63300000000000001</v>
      </c>
      <c r="R165">
        <v>0.69199999999999995</v>
      </c>
      <c r="S165">
        <v>0.86599999999999999</v>
      </c>
      <c r="T165">
        <v>0.89400000000000002</v>
      </c>
      <c r="U165">
        <v>328.59399999999999</v>
      </c>
      <c r="V165" t="s">
        <v>58</v>
      </c>
      <c r="W165">
        <v>0.747</v>
      </c>
      <c r="X165">
        <v>0.78900000000000003</v>
      </c>
      <c r="Y165">
        <v>0.745</v>
      </c>
      <c r="Z165">
        <v>0.82599999999999996</v>
      </c>
      <c r="AA165" s="9">
        <v>45713.674637615739</v>
      </c>
      <c r="AB165" t="s">
        <v>873</v>
      </c>
      <c r="AC165" s="9"/>
    </row>
    <row r="166" spans="1:29" hidden="1" x14ac:dyDescent="0.35">
      <c r="A166" t="s">
        <v>176</v>
      </c>
      <c r="B166" t="s">
        <v>314</v>
      </c>
      <c r="C166">
        <v>100</v>
      </c>
      <c r="D166" s="9">
        <v>45509.545138888891</v>
      </c>
      <c r="E166" s="9">
        <v>45609.633333333331</v>
      </c>
      <c r="F166" t="s">
        <v>874</v>
      </c>
      <c r="G166" t="s">
        <v>874</v>
      </c>
      <c r="H166">
        <v>108</v>
      </c>
      <c r="I166">
        <v>36</v>
      </c>
      <c r="J166">
        <v>23</v>
      </c>
      <c r="K166" t="s">
        <v>875</v>
      </c>
      <c r="L166">
        <v>94</v>
      </c>
      <c r="M166">
        <v>28</v>
      </c>
      <c r="N166">
        <v>1.3979999999999999</v>
      </c>
      <c r="O166">
        <v>0.35299999999999998</v>
      </c>
      <c r="P166">
        <v>0.214</v>
      </c>
      <c r="Q166">
        <v>0.88400000000000001</v>
      </c>
      <c r="R166">
        <v>0.57499999999999996</v>
      </c>
      <c r="S166">
        <v>0.79800000000000004</v>
      </c>
      <c r="T166">
        <v>0.878</v>
      </c>
      <c r="U166">
        <v>235.29400000000001</v>
      </c>
      <c r="V166" t="s">
        <v>58</v>
      </c>
      <c r="W166">
        <v>0.90200000000000002</v>
      </c>
      <c r="X166">
        <v>0.96299999999999997</v>
      </c>
      <c r="Y166">
        <v>0.95</v>
      </c>
      <c r="Z166">
        <v>0.98199999999999998</v>
      </c>
      <c r="AA166" s="9">
        <v>45713.674653587965</v>
      </c>
      <c r="AB166" t="s">
        <v>873</v>
      </c>
      <c r="AC166" s="9"/>
    </row>
    <row r="167" spans="1:29" x14ac:dyDescent="0.35">
      <c r="A167" t="s">
        <v>177</v>
      </c>
      <c r="B167" t="s">
        <v>313</v>
      </c>
      <c r="C167">
        <v>1296</v>
      </c>
      <c r="D167" s="9">
        <v>44312.408333333333</v>
      </c>
      <c r="E167" s="9">
        <v>45608.436805555553</v>
      </c>
      <c r="F167">
        <v>157</v>
      </c>
      <c r="G167">
        <v>136</v>
      </c>
      <c r="H167">
        <v>135</v>
      </c>
      <c r="I167">
        <v>1</v>
      </c>
      <c r="J167">
        <v>10</v>
      </c>
      <c r="K167">
        <v>126</v>
      </c>
      <c r="L167">
        <v>12</v>
      </c>
      <c r="M167">
        <v>114</v>
      </c>
      <c r="N167">
        <v>0.122</v>
      </c>
      <c r="O167">
        <v>0</v>
      </c>
      <c r="P167">
        <v>0.55400000000000005</v>
      </c>
      <c r="Q167">
        <v>0.39900000000000002</v>
      </c>
      <c r="R167">
        <v>-0.92400000000000004</v>
      </c>
      <c r="S167">
        <v>1</v>
      </c>
      <c r="T167">
        <v>-3.5409999999999999</v>
      </c>
      <c r="U167">
        <v>285.714</v>
      </c>
      <c r="V167" t="s">
        <v>58</v>
      </c>
      <c r="W167">
        <v>0.73899999999999999</v>
      </c>
      <c r="X167">
        <v>0</v>
      </c>
      <c r="Y167">
        <v>0.745</v>
      </c>
      <c r="Z167">
        <v>0.54300000000000004</v>
      </c>
      <c r="AA167" s="9">
        <v>45713.674722175929</v>
      </c>
      <c r="AB167" t="s">
        <v>873</v>
      </c>
      <c r="AC167" s="9"/>
    </row>
    <row r="168" spans="1:29" x14ac:dyDescent="0.35">
      <c r="A168" t="s">
        <v>178</v>
      </c>
      <c r="B168" t="s">
        <v>313</v>
      </c>
      <c r="C168">
        <v>1837</v>
      </c>
      <c r="D168" s="9">
        <v>43360.675000000003</v>
      </c>
      <c r="E168" s="9">
        <v>45197.800694444442</v>
      </c>
      <c r="F168">
        <v>579</v>
      </c>
      <c r="G168">
        <v>572</v>
      </c>
      <c r="H168">
        <v>404</v>
      </c>
      <c r="I168">
        <v>168</v>
      </c>
      <c r="J168">
        <v>65</v>
      </c>
      <c r="K168">
        <v>507</v>
      </c>
      <c r="L168">
        <v>505</v>
      </c>
      <c r="M168">
        <v>2</v>
      </c>
      <c r="N168">
        <v>0.22700000000000001</v>
      </c>
      <c r="O168">
        <v>9.6000000000000002E-2</v>
      </c>
      <c r="P168">
        <v>0.04</v>
      </c>
      <c r="Q168">
        <v>0.27600000000000002</v>
      </c>
      <c r="R168">
        <v>0.97499999999999998</v>
      </c>
      <c r="S168">
        <v>0.70299999999999996</v>
      </c>
      <c r="T168">
        <v>0.876</v>
      </c>
      <c r="U168">
        <v>7.2460000000000004</v>
      </c>
      <c r="V168" t="s">
        <v>82</v>
      </c>
      <c r="W168">
        <v>0.94199999999999995</v>
      </c>
      <c r="X168">
        <v>0.7</v>
      </c>
      <c r="Y168">
        <v>0.95599999999999996</v>
      </c>
      <c r="Z168">
        <v>0.89800000000000002</v>
      </c>
      <c r="AA168" s="9">
        <v>45713.674794525461</v>
      </c>
      <c r="AB168" t="s">
        <v>873</v>
      </c>
      <c r="AC168" s="9"/>
    </row>
    <row r="169" spans="1:29" hidden="1" x14ac:dyDescent="0.35">
      <c r="A169" t="s">
        <v>178</v>
      </c>
      <c r="B169" t="s">
        <v>314</v>
      </c>
      <c r="C169">
        <v>99</v>
      </c>
      <c r="D169" s="9">
        <v>45098.663194444445</v>
      </c>
      <c r="E169" s="9">
        <v>45197.800694444442</v>
      </c>
      <c r="F169" t="s">
        <v>874</v>
      </c>
      <c r="G169" t="s">
        <v>874</v>
      </c>
      <c r="H169">
        <v>7</v>
      </c>
      <c r="I169">
        <v>4</v>
      </c>
      <c r="J169">
        <v>3</v>
      </c>
      <c r="K169" t="s">
        <v>875</v>
      </c>
      <c r="L169">
        <v>11</v>
      </c>
      <c r="M169">
        <v>-4</v>
      </c>
      <c r="N169">
        <v>8.6999999999999994E-2</v>
      </c>
      <c r="O169">
        <v>6.9000000000000006E-2</v>
      </c>
      <c r="P169">
        <v>6.7000000000000004E-2</v>
      </c>
      <c r="Q169">
        <v>0.129</v>
      </c>
      <c r="R169">
        <v>1.4490000000000001</v>
      </c>
      <c r="S169">
        <v>0.55800000000000005</v>
      </c>
      <c r="T169">
        <v>0.57099999999999995</v>
      </c>
      <c r="U169">
        <v>15.504</v>
      </c>
      <c r="V169" t="s">
        <v>94</v>
      </c>
      <c r="W169">
        <v>0.79700000000000004</v>
      </c>
      <c r="X169">
        <v>0.97</v>
      </c>
      <c r="Y169">
        <v>0.999</v>
      </c>
      <c r="Z169">
        <v>0.92</v>
      </c>
      <c r="AA169" s="9">
        <v>45713.674810104167</v>
      </c>
      <c r="AB169" t="s">
        <v>873</v>
      </c>
      <c r="AC169" s="9"/>
    </row>
    <row r="170" spans="1:29" x14ac:dyDescent="0.35">
      <c r="A170" t="s">
        <v>179</v>
      </c>
      <c r="B170" t="s">
        <v>313</v>
      </c>
      <c r="C170">
        <v>2914</v>
      </c>
      <c r="D170" s="9">
        <v>42674.643750000003</v>
      </c>
      <c r="E170" s="9">
        <v>45589.477083333331</v>
      </c>
      <c r="F170">
        <v>8551</v>
      </c>
      <c r="G170">
        <v>8103</v>
      </c>
      <c r="H170">
        <v>5782</v>
      </c>
      <c r="I170">
        <v>2321</v>
      </c>
      <c r="J170">
        <v>1230</v>
      </c>
      <c r="K170">
        <v>6873</v>
      </c>
      <c r="L170">
        <v>5725</v>
      </c>
      <c r="M170">
        <v>1148</v>
      </c>
      <c r="N170">
        <v>3.49</v>
      </c>
      <c r="O170">
        <v>1.4850000000000001</v>
      </c>
      <c r="P170">
        <v>0.70199999999999996</v>
      </c>
      <c r="Q170">
        <v>3.4830000000000001</v>
      </c>
      <c r="R170">
        <v>0.81499999999999995</v>
      </c>
      <c r="S170">
        <v>0.70199999999999996</v>
      </c>
      <c r="T170">
        <v>0.85899999999999999</v>
      </c>
      <c r="U170">
        <v>329.601</v>
      </c>
      <c r="V170" t="s">
        <v>58</v>
      </c>
      <c r="W170">
        <v>0.95799999999999996</v>
      </c>
      <c r="X170">
        <v>0.95799999999999996</v>
      </c>
      <c r="Y170">
        <v>0.99299999999999999</v>
      </c>
      <c r="Z170">
        <v>0.96199999999999997</v>
      </c>
      <c r="AA170" s="9">
        <v>45713.674898935184</v>
      </c>
      <c r="AB170" t="s">
        <v>873</v>
      </c>
      <c r="AC170" s="9"/>
    </row>
    <row r="171" spans="1:29" x14ac:dyDescent="0.35">
      <c r="A171" t="s">
        <v>180</v>
      </c>
      <c r="B171" t="s">
        <v>313</v>
      </c>
      <c r="C171">
        <v>5699</v>
      </c>
      <c r="D171" s="9">
        <v>39880.082638888889</v>
      </c>
      <c r="E171" s="9">
        <v>45579.643055555556</v>
      </c>
      <c r="F171">
        <v>326</v>
      </c>
      <c r="G171">
        <v>326</v>
      </c>
      <c r="H171">
        <v>184</v>
      </c>
      <c r="I171">
        <v>142</v>
      </c>
      <c r="J171">
        <v>38</v>
      </c>
      <c r="K171">
        <v>288</v>
      </c>
      <c r="L171">
        <v>251</v>
      </c>
      <c r="M171">
        <v>38</v>
      </c>
      <c r="N171">
        <v>3.6999999999999998E-2</v>
      </c>
      <c r="O171">
        <v>2.5999999999999999E-2</v>
      </c>
      <c r="P171">
        <v>7.0000000000000001E-3</v>
      </c>
      <c r="Q171">
        <v>4.5999999999999999E-2</v>
      </c>
      <c r="R171">
        <v>0.82099999999999995</v>
      </c>
      <c r="S171">
        <v>0.58699999999999997</v>
      </c>
      <c r="T171">
        <v>0.88900000000000001</v>
      </c>
      <c r="U171">
        <v>826.08699999999999</v>
      </c>
      <c r="V171" t="s">
        <v>58</v>
      </c>
      <c r="W171">
        <v>0.97299999999999998</v>
      </c>
      <c r="X171">
        <v>0.98499999999999999</v>
      </c>
      <c r="Y171">
        <v>0.95199999999999996</v>
      </c>
      <c r="Z171">
        <v>0.96599999999999997</v>
      </c>
      <c r="AA171" s="9">
        <v>45713.674973715279</v>
      </c>
      <c r="AB171" t="s">
        <v>873</v>
      </c>
      <c r="AC171" s="9"/>
    </row>
    <row r="172" spans="1:29" x14ac:dyDescent="0.35">
      <c r="A172" t="s">
        <v>181</v>
      </c>
      <c r="B172" t="s">
        <v>313</v>
      </c>
      <c r="C172">
        <v>1475</v>
      </c>
      <c r="D172" s="9">
        <v>44133.447222222225</v>
      </c>
      <c r="E172" s="9">
        <v>45609.354166666664</v>
      </c>
      <c r="F172">
        <v>2919</v>
      </c>
      <c r="G172">
        <v>2776</v>
      </c>
      <c r="H172">
        <v>1274</v>
      </c>
      <c r="I172">
        <v>1502</v>
      </c>
      <c r="J172">
        <v>609</v>
      </c>
      <c r="K172">
        <v>2167</v>
      </c>
      <c r="L172">
        <v>1986</v>
      </c>
      <c r="M172">
        <v>181</v>
      </c>
      <c r="N172">
        <v>0.91700000000000004</v>
      </c>
      <c r="O172">
        <v>1.145</v>
      </c>
      <c r="P172">
        <v>0.49399999999999999</v>
      </c>
      <c r="Q172">
        <v>1.5289999999999999</v>
      </c>
      <c r="R172">
        <v>0.97499999999999998</v>
      </c>
      <c r="S172">
        <v>0.44500000000000001</v>
      </c>
      <c r="T172">
        <v>0.76</v>
      </c>
      <c r="U172">
        <v>118.378</v>
      </c>
      <c r="V172" t="s">
        <v>58</v>
      </c>
      <c r="W172">
        <v>0.997</v>
      </c>
      <c r="X172">
        <v>0.997</v>
      </c>
      <c r="Y172">
        <v>0.99</v>
      </c>
      <c r="Z172">
        <v>0.999</v>
      </c>
      <c r="AA172" s="9">
        <v>45713.675055543979</v>
      </c>
      <c r="AB172" t="s">
        <v>873</v>
      </c>
      <c r="AC172" s="9"/>
    </row>
    <row r="173" spans="1:29" hidden="1" x14ac:dyDescent="0.35">
      <c r="A173" t="s">
        <v>181</v>
      </c>
      <c r="B173" t="s">
        <v>314</v>
      </c>
      <c r="C173">
        <v>100</v>
      </c>
      <c r="D173" s="9">
        <v>45509.334027777775</v>
      </c>
      <c r="E173" s="9">
        <v>45609.354166666664</v>
      </c>
      <c r="F173" t="s">
        <v>874</v>
      </c>
      <c r="G173" t="s">
        <v>874</v>
      </c>
      <c r="H173">
        <v>64</v>
      </c>
      <c r="I173">
        <v>120</v>
      </c>
      <c r="J173">
        <v>72</v>
      </c>
      <c r="K173" t="s">
        <v>875</v>
      </c>
      <c r="L173">
        <v>145</v>
      </c>
      <c r="M173">
        <v>-34</v>
      </c>
      <c r="N173">
        <v>0.58699999999999997</v>
      </c>
      <c r="O173">
        <v>1.1140000000000001</v>
      </c>
      <c r="P173">
        <v>0.72099999999999997</v>
      </c>
      <c r="Q173">
        <v>1.337</v>
      </c>
      <c r="R173">
        <v>1.3640000000000001</v>
      </c>
      <c r="S173">
        <v>0.34499999999999997</v>
      </c>
      <c r="T173">
        <v>0.57599999999999996</v>
      </c>
      <c r="U173">
        <v>135.37799999999999</v>
      </c>
      <c r="V173" t="s">
        <v>64</v>
      </c>
      <c r="W173">
        <v>0.98499999999999999</v>
      </c>
      <c r="X173">
        <v>0.98699999999999999</v>
      </c>
      <c r="Y173">
        <v>0.93300000000000005</v>
      </c>
      <c r="Z173">
        <v>0.97699999999999998</v>
      </c>
      <c r="AA173" s="9">
        <v>45713.675071805555</v>
      </c>
      <c r="AB173" t="s">
        <v>873</v>
      </c>
      <c r="AC173" s="9"/>
    </row>
    <row r="174" spans="1:29" x14ac:dyDescent="0.35">
      <c r="A174" t="s">
        <v>182</v>
      </c>
      <c r="B174" t="s">
        <v>313</v>
      </c>
      <c r="C174">
        <v>2249</v>
      </c>
      <c r="D174" s="9">
        <v>43327.535416666666</v>
      </c>
      <c r="E174" s="9">
        <v>45577.044444444444</v>
      </c>
      <c r="F174">
        <v>1929</v>
      </c>
      <c r="G174">
        <v>1928</v>
      </c>
      <c r="H174">
        <v>1153</v>
      </c>
      <c r="I174">
        <v>775</v>
      </c>
      <c r="J174">
        <v>349</v>
      </c>
      <c r="K174">
        <v>1579</v>
      </c>
      <c r="L174">
        <v>1489</v>
      </c>
      <c r="M174">
        <v>90</v>
      </c>
      <c r="N174">
        <v>1.0089999999999999</v>
      </c>
      <c r="O174">
        <v>0.70499999999999996</v>
      </c>
      <c r="P174">
        <v>0.224</v>
      </c>
      <c r="Q174">
        <v>1.3140000000000001</v>
      </c>
      <c r="R174">
        <v>0.88200000000000001</v>
      </c>
      <c r="S174">
        <v>0.58899999999999997</v>
      </c>
      <c r="T174">
        <v>0.86899999999999999</v>
      </c>
      <c r="U174">
        <v>68.492999999999995</v>
      </c>
      <c r="V174" t="s">
        <v>58</v>
      </c>
      <c r="W174">
        <v>0.997</v>
      </c>
      <c r="X174">
        <v>0.93799999999999994</v>
      </c>
      <c r="Y174">
        <v>0.97699999999999998</v>
      </c>
      <c r="Z174">
        <v>0.99299999999999999</v>
      </c>
      <c r="AA174" s="9">
        <v>45713.675150787036</v>
      </c>
      <c r="AB174" t="s">
        <v>873</v>
      </c>
      <c r="AC174" s="9"/>
    </row>
    <row r="175" spans="1:29" x14ac:dyDescent="0.35">
      <c r="A175" t="s">
        <v>183</v>
      </c>
      <c r="B175" t="s">
        <v>313</v>
      </c>
      <c r="C175">
        <v>1521</v>
      </c>
      <c r="D175" s="9">
        <v>44085.618750000001</v>
      </c>
      <c r="E175" s="9">
        <v>45607.60833333333</v>
      </c>
      <c r="F175">
        <v>1267</v>
      </c>
      <c r="G175">
        <v>1131</v>
      </c>
      <c r="H175">
        <v>1113</v>
      </c>
      <c r="I175">
        <v>18</v>
      </c>
      <c r="J175">
        <v>285</v>
      </c>
      <c r="K175">
        <v>846</v>
      </c>
      <c r="L175">
        <v>534</v>
      </c>
      <c r="M175">
        <v>312</v>
      </c>
      <c r="N175">
        <v>0.95499999999999996</v>
      </c>
      <c r="O175">
        <v>1.7999999999999999E-2</v>
      </c>
      <c r="P175">
        <v>0.313</v>
      </c>
      <c r="Q175">
        <v>0.52800000000000002</v>
      </c>
      <c r="R175">
        <v>0.8</v>
      </c>
      <c r="S175">
        <v>0.98199999999999998</v>
      </c>
      <c r="T175">
        <v>0.67800000000000005</v>
      </c>
      <c r="U175">
        <v>590.90899999999999</v>
      </c>
      <c r="V175" t="s">
        <v>58</v>
      </c>
      <c r="W175">
        <v>0.95299999999999996</v>
      </c>
      <c r="X175">
        <v>0.95199999999999996</v>
      </c>
      <c r="Y175">
        <v>0.90100000000000002</v>
      </c>
      <c r="Z175">
        <v>0.96099999999999997</v>
      </c>
      <c r="AA175" s="9">
        <v>45713.675230312503</v>
      </c>
      <c r="AB175" t="s">
        <v>873</v>
      </c>
      <c r="AC175" s="9"/>
    </row>
    <row r="176" spans="1:29" hidden="1" x14ac:dyDescent="0.35">
      <c r="A176" t="s">
        <v>183</v>
      </c>
      <c r="B176" t="s">
        <v>314</v>
      </c>
      <c r="C176">
        <v>97</v>
      </c>
      <c r="D176" s="9">
        <v>45509.831944444442</v>
      </c>
      <c r="E176" s="9">
        <v>45607.60833333333</v>
      </c>
      <c r="F176" t="s">
        <v>874</v>
      </c>
      <c r="G176" t="s">
        <v>874</v>
      </c>
      <c r="H176">
        <v>153</v>
      </c>
      <c r="I176">
        <v>2</v>
      </c>
      <c r="J176">
        <v>52</v>
      </c>
      <c r="K176" t="s">
        <v>875</v>
      </c>
      <c r="L176">
        <v>56</v>
      </c>
      <c r="M176">
        <v>48</v>
      </c>
      <c r="N176">
        <v>1.498</v>
      </c>
      <c r="O176">
        <v>0.25</v>
      </c>
      <c r="P176">
        <v>0.54600000000000004</v>
      </c>
      <c r="Q176">
        <v>0.46800000000000003</v>
      </c>
      <c r="R176">
        <v>0.38900000000000001</v>
      </c>
      <c r="S176">
        <v>0.85699999999999998</v>
      </c>
      <c r="T176">
        <v>0.68799999999999994</v>
      </c>
      <c r="U176">
        <v>666.66700000000003</v>
      </c>
      <c r="V176" t="s">
        <v>58</v>
      </c>
      <c r="W176">
        <v>0.872</v>
      </c>
      <c r="X176">
        <v>1</v>
      </c>
      <c r="Y176">
        <v>0.79800000000000004</v>
      </c>
      <c r="Z176">
        <v>0.97599999999999998</v>
      </c>
      <c r="AA176" s="9">
        <v>45713.675246261577</v>
      </c>
      <c r="AB176" t="s">
        <v>873</v>
      </c>
      <c r="AC176" s="9"/>
    </row>
    <row r="177" spans="1:29" x14ac:dyDescent="0.35">
      <c r="A177" t="s">
        <v>184</v>
      </c>
      <c r="B177" t="s">
        <v>313</v>
      </c>
      <c r="C177">
        <v>307</v>
      </c>
      <c r="D177" s="9">
        <v>45274.677083333336</v>
      </c>
      <c r="E177" s="9">
        <v>45582.365277777775</v>
      </c>
      <c r="F177">
        <v>68</v>
      </c>
      <c r="G177">
        <v>62</v>
      </c>
      <c r="H177">
        <v>60</v>
      </c>
      <c r="I177">
        <v>2</v>
      </c>
      <c r="J177">
        <v>2</v>
      </c>
      <c r="K177">
        <v>60</v>
      </c>
      <c r="L177">
        <v>23</v>
      </c>
      <c r="M177">
        <v>37</v>
      </c>
      <c r="N177">
        <v>0.19900000000000001</v>
      </c>
      <c r="O177">
        <v>0.2</v>
      </c>
      <c r="P177">
        <v>0</v>
      </c>
      <c r="Q177">
        <v>8.3000000000000004E-2</v>
      </c>
      <c r="R177">
        <v>0.20799999999999999</v>
      </c>
      <c r="S177">
        <v>0.499</v>
      </c>
      <c r="T177">
        <v>1</v>
      </c>
      <c r="U177">
        <v>445.78300000000002</v>
      </c>
      <c r="V177" t="s">
        <v>58</v>
      </c>
      <c r="W177">
        <v>0.72399999999999998</v>
      </c>
      <c r="X177">
        <v>1</v>
      </c>
      <c r="Y177">
        <v>0</v>
      </c>
      <c r="Z177">
        <v>0.91300000000000003</v>
      </c>
      <c r="AA177" s="9">
        <v>45713.675314050924</v>
      </c>
      <c r="AB177" t="s">
        <v>873</v>
      </c>
      <c r="AC177" s="9"/>
    </row>
    <row r="178" spans="1:29" x14ac:dyDescent="0.35">
      <c r="A178" t="s">
        <v>185</v>
      </c>
      <c r="B178" t="s">
        <v>313</v>
      </c>
      <c r="C178">
        <v>2099</v>
      </c>
      <c r="D178" s="9">
        <v>43508.540277777778</v>
      </c>
      <c r="E178" s="9">
        <v>45608.484722222223</v>
      </c>
      <c r="F178">
        <v>866</v>
      </c>
      <c r="G178">
        <v>814</v>
      </c>
      <c r="H178">
        <v>751</v>
      </c>
      <c r="I178">
        <v>63</v>
      </c>
      <c r="J178">
        <v>126</v>
      </c>
      <c r="K178">
        <v>688</v>
      </c>
      <c r="L178">
        <v>551</v>
      </c>
      <c r="M178">
        <v>137</v>
      </c>
      <c r="N178">
        <v>0.86</v>
      </c>
      <c r="O178">
        <v>5.5E-2</v>
      </c>
      <c r="P178">
        <v>0.17299999999999999</v>
      </c>
      <c r="Q178">
        <v>0.63400000000000001</v>
      </c>
      <c r="R178">
        <v>0.85399999999999998</v>
      </c>
      <c r="S178">
        <v>0.94</v>
      </c>
      <c r="T178">
        <v>0.81100000000000005</v>
      </c>
      <c r="U178">
        <v>216.08799999999999</v>
      </c>
      <c r="V178" t="s">
        <v>58</v>
      </c>
      <c r="W178">
        <v>0.85399999999999998</v>
      </c>
      <c r="X178">
        <v>0.67900000000000005</v>
      </c>
      <c r="Y178">
        <v>0.89900000000000002</v>
      </c>
      <c r="Z178">
        <v>0.878</v>
      </c>
      <c r="AA178" s="9">
        <v>45713.675389664349</v>
      </c>
      <c r="AB178" t="s">
        <v>873</v>
      </c>
      <c r="AC178" s="9"/>
    </row>
    <row r="179" spans="1:29" x14ac:dyDescent="0.35">
      <c r="A179" t="s">
        <v>186</v>
      </c>
      <c r="B179" t="s">
        <v>313</v>
      </c>
      <c r="C179">
        <v>736</v>
      </c>
      <c r="D179" s="9">
        <v>44634.455555555556</v>
      </c>
      <c r="E179" s="9">
        <v>45370.606249999997</v>
      </c>
      <c r="F179">
        <v>749</v>
      </c>
      <c r="G179">
        <v>711</v>
      </c>
      <c r="H179">
        <v>605</v>
      </c>
      <c r="I179">
        <v>106</v>
      </c>
      <c r="J179">
        <v>229</v>
      </c>
      <c r="K179">
        <v>482</v>
      </c>
      <c r="L179">
        <v>480</v>
      </c>
      <c r="M179">
        <v>2</v>
      </c>
      <c r="N179">
        <v>1.68</v>
      </c>
      <c r="O179">
        <v>0.33100000000000002</v>
      </c>
      <c r="P179">
        <v>0.56699999999999995</v>
      </c>
      <c r="Q179">
        <v>1.351</v>
      </c>
      <c r="R179">
        <v>0.93600000000000005</v>
      </c>
      <c r="S179">
        <v>0.83499999999999996</v>
      </c>
      <c r="T179">
        <v>0.71799999999999997</v>
      </c>
      <c r="U179">
        <v>1.48</v>
      </c>
      <c r="V179" t="s">
        <v>82</v>
      </c>
      <c r="W179">
        <v>0.97099999999999997</v>
      </c>
      <c r="X179">
        <v>0.96499999999999997</v>
      </c>
      <c r="Y179">
        <v>0.52500000000000002</v>
      </c>
      <c r="Z179">
        <v>0.96</v>
      </c>
      <c r="AA179" s="9">
        <v>45713.675464664353</v>
      </c>
      <c r="AB179" t="s">
        <v>873</v>
      </c>
      <c r="AC179" s="9"/>
    </row>
    <row r="180" spans="1:29" x14ac:dyDescent="0.35">
      <c r="A180" t="s">
        <v>187</v>
      </c>
      <c r="B180" t="s">
        <v>313</v>
      </c>
      <c r="C180">
        <v>1034</v>
      </c>
      <c r="D180" s="9">
        <v>44490.676388888889</v>
      </c>
      <c r="E180" s="9">
        <v>45525.368750000001</v>
      </c>
      <c r="F180">
        <v>99</v>
      </c>
      <c r="G180">
        <v>94</v>
      </c>
      <c r="H180">
        <v>85</v>
      </c>
      <c r="I180">
        <v>9</v>
      </c>
      <c r="J180">
        <v>31</v>
      </c>
      <c r="K180">
        <v>63</v>
      </c>
      <c r="L180">
        <v>60</v>
      </c>
      <c r="M180">
        <v>3</v>
      </c>
      <c r="N180">
        <v>0.13500000000000001</v>
      </c>
      <c r="O180">
        <v>2.5000000000000001E-2</v>
      </c>
      <c r="P180">
        <v>4.1000000000000002E-2</v>
      </c>
      <c r="Q180">
        <v>9.7000000000000003E-2</v>
      </c>
      <c r="R180">
        <v>0.81499999999999995</v>
      </c>
      <c r="S180">
        <v>0.84399999999999997</v>
      </c>
      <c r="T180">
        <v>0.74399999999999999</v>
      </c>
      <c r="U180">
        <v>30.928000000000001</v>
      </c>
      <c r="V180" t="s">
        <v>58</v>
      </c>
      <c r="W180">
        <v>0.76700000000000002</v>
      </c>
      <c r="X180">
        <v>0.80500000000000005</v>
      </c>
      <c r="Y180">
        <v>0.76300000000000001</v>
      </c>
      <c r="Z180">
        <v>0.85199999999999998</v>
      </c>
      <c r="AA180" s="9">
        <v>45713.675530682871</v>
      </c>
      <c r="AB180" t="s">
        <v>873</v>
      </c>
      <c r="AC180" s="9"/>
    </row>
    <row r="181" spans="1:29" x14ac:dyDescent="0.35">
      <c r="A181" t="s">
        <v>188</v>
      </c>
      <c r="B181" t="s">
        <v>313</v>
      </c>
      <c r="C181">
        <v>1275</v>
      </c>
      <c r="D181" s="9">
        <v>44278.275694444441</v>
      </c>
      <c r="E181" s="9">
        <v>45553.75</v>
      </c>
      <c r="F181">
        <v>2015</v>
      </c>
      <c r="G181">
        <v>1832</v>
      </c>
      <c r="H181">
        <v>1620</v>
      </c>
      <c r="I181">
        <v>212</v>
      </c>
      <c r="J181">
        <v>344</v>
      </c>
      <c r="K181">
        <v>1488</v>
      </c>
      <c r="L181">
        <v>1172</v>
      </c>
      <c r="M181">
        <v>316</v>
      </c>
      <c r="N181">
        <v>3.617</v>
      </c>
      <c r="O181">
        <v>0.56299999999999994</v>
      </c>
      <c r="P181">
        <v>0.67200000000000004</v>
      </c>
      <c r="Q181">
        <v>2.7490000000000001</v>
      </c>
      <c r="R181">
        <v>0.78400000000000003</v>
      </c>
      <c r="S181">
        <v>0.86499999999999999</v>
      </c>
      <c r="T181">
        <v>0.83899999999999997</v>
      </c>
      <c r="U181">
        <v>114.95099999999999</v>
      </c>
      <c r="V181" t="s">
        <v>58</v>
      </c>
      <c r="W181">
        <v>0.94799999999999995</v>
      </c>
      <c r="X181">
        <v>0.93500000000000005</v>
      </c>
      <c r="Y181">
        <v>0.90300000000000002</v>
      </c>
      <c r="Z181">
        <v>0.93</v>
      </c>
      <c r="AA181" s="9">
        <v>45713.675608541664</v>
      </c>
      <c r="AB181" t="s">
        <v>873</v>
      </c>
      <c r="AC181" s="9"/>
    </row>
    <row r="182" spans="1:29" x14ac:dyDescent="0.35">
      <c r="A182" t="s">
        <v>189</v>
      </c>
      <c r="B182" t="s">
        <v>313</v>
      </c>
      <c r="C182">
        <v>671</v>
      </c>
      <c r="D182" s="9">
        <v>44634.465277777781</v>
      </c>
      <c r="E182" s="9">
        <v>45306.397222222222</v>
      </c>
      <c r="F182">
        <v>297</v>
      </c>
      <c r="G182">
        <v>275</v>
      </c>
      <c r="H182">
        <v>220</v>
      </c>
      <c r="I182">
        <v>55</v>
      </c>
      <c r="J182">
        <v>23</v>
      </c>
      <c r="K182">
        <v>252</v>
      </c>
      <c r="L182">
        <v>153</v>
      </c>
      <c r="M182">
        <v>99</v>
      </c>
      <c r="N182">
        <v>0.50600000000000001</v>
      </c>
      <c r="O182">
        <v>0.123</v>
      </c>
      <c r="P182">
        <v>4.4999999999999998E-2</v>
      </c>
      <c r="Q182">
        <v>0.35599999999999998</v>
      </c>
      <c r="R182">
        <v>0.61</v>
      </c>
      <c r="S182">
        <v>0.80400000000000005</v>
      </c>
      <c r="T182">
        <v>0.92800000000000005</v>
      </c>
      <c r="U182">
        <v>278.08999999999997</v>
      </c>
      <c r="V182" t="s">
        <v>58</v>
      </c>
      <c r="W182">
        <v>0.98199999999999998</v>
      </c>
      <c r="X182">
        <v>0.95799999999999996</v>
      </c>
      <c r="Y182">
        <v>0.98399999999999999</v>
      </c>
      <c r="Z182">
        <v>0.93300000000000005</v>
      </c>
      <c r="AA182" s="9">
        <v>45713.675680729168</v>
      </c>
      <c r="AB182" t="s">
        <v>873</v>
      </c>
      <c r="AC182" s="9"/>
    </row>
    <row r="183" spans="1:29" x14ac:dyDescent="0.35">
      <c r="A183" t="s">
        <v>190</v>
      </c>
      <c r="B183" t="s">
        <v>313</v>
      </c>
      <c r="C183">
        <v>1762</v>
      </c>
      <c r="D183" s="9">
        <v>43846.59652777778</v>
      </c>
      <c r="E183" s="9">
        <v>45609.231249999997</v>
      </c>
      <c r="F183">
        <v>600</v>
      </c>
      <c r="G183">
        <v>553</v>
      </c>
      <c r="H183">
        <v>481</v>
      </c>
      <c r="I183">
        <v>72</v>
      </c>
      <c r="J183">
        <v>15</v>
      </c>
      <c r="K183">
        <v>538</v>
      </c>
      <c r="L183">
        <v>352</v>
      </c>
      <c r="M183">
        <v>186</v>
      </c>
      <c r="N183">
        <v>0.33100000000000002</v>
      </c>
      <c r="O183">
        <v>4.7E-2</v>
      </c>
      <c r="P183">
        <v>0.08</v>
      </c>
      <c r="Q183">
        <v>0.25700000000000001</v>
      </c>
      <c r="R183">
        <v>0.86199999999999999</v>
      </c>
      <c r="S183">
        <v>0.876</v>
      </c>
      <c r="T183">
        <v>0.78800000000000003</v>
      </c>
      <c r="U183">
        <v>723.73500000000001</v>
      </c>
      <c r="V183" t="s">
        <v>58</v>
      </c>
      <c r="W183">
        <v>0.92500000000000004</v>
      </c>
      <c r="X183">
        <v>0.93600000000000005</v>
      </c>
      <c r="Y183">
        <v>0.81699999999999995</v>
      </c>
      <c r="Z183">
        <v>0.96499999999999997</v>
      </c>
      <c r="AA183" s="9">
        <v>45713.675757013887</v>
      </c>
      <c r="AB183" t="s">
        <v>873</v>
      </c>
      <c r="AC183" s="9"/>
    </row>
    <row r="184" spans="1:29" x14ac:dyDescent="0.35">
      <c r="A184" t="s">
        <v>191</v>
      </c>
      <c r="B184" t="s">
        <v>313</v>
      </c>
      <c r="C184">
        <v>5972</v>
      </c>
      <c r="D184" s="9">
        <v>39622.6</v>
      </c>
      <c r="E184" s="9">
        <v>45595.477083333331</v>
      </c>
      <c r="F184">
        <v>757</v>
      </c>
      <c r="G184">
        <v>757</v>
      </c>
      <c r="H184">
        <v>343</v>
      </c>
      <c r="I184">
        <v>414</v>
      </c>
      <c r="J184">
        <v>143</v>
      </c>
      <c r="K184">
        <v>614</v>
      </c>
      <c r="L184">
        <v>550</v>
      </c>
      <c r="M184">
        <v>64</v>
      </c>
      <c r="N184">
        <v>5.8000000000000003E-2</v>
      </c>
      <c r="O184">
        <v>7.2999999999999995E-2</v>
      </c>
      <c r="P184">
        <v>2.5000000000000001E-2</v>
      </c>
      <c r="Q184">
        <v>8.8999999999999996E-2</v>
      </c>
      <c r="R184">
        <v>0.84</v>
      </c>
      <c r="S184">
        <v>0.443</v>
      </c>
      <c r="T184">
        <v>0.80900000000000005</v>
      </c>
      <c r="U184">
        <v>719.101</v>
      </c>
      <c r="V184" t="s">
        <v>58</v>
      </c>
      <c r="W184">
        <v>0.98199999999999998</v>
      </c>
      <c r="X184">
        <v>0.93899999999999995</v>
      </c>
      <c r="Y184">
        <v>0.97899999999999998</v>
      </c>
      <c r="Z184">
        <v>0.97899999999999998</v>
      </c>
      <c r="AA184" s="9">
        <v>45713.675832037035</v>
      </c>
      <c r="AB184" t="s">
        <v>873</v>
      </c>
      <c r="AC184" s="9"/>
    </row>
    <row r="185" spans="1:29" x14ac:dyDescent="0.35">
      <c r="A185" t="s">
        <v>192</v>
      </c>
      <c r="B185" t="s">
        <v>313</v>
      </c>
      <c r="C185">
        <v>6139</v>
      </c>
      <c r="D185" s="9">
        <v>39468.866666666669</v>
      </c>
      <c r="E185" s="9">
        <v>45608.441666666666</v>
      </c>
      <c r="F185">
        <v>2496</v>
      </c>
      <c r="G185">
        <v>2496</v>
      </c>
      <c r="H185">
        <v>1100</v>
      </c>
      <c r="I185">
        <v>1396</v>
      </c>
      <c r="J185">
        <v>372</v>
      </c>
      <c r="K185">
        <v>2124</v>
      </c>
      <c r="L185">
        <v>2058</v>
      </c>
      <c r="M185">
        <v>66</v>
      </c>
      <c r="N185">
        <v>0.28199999999999997</v>
      </c>
      <c r="O185">
        <v>0.45900000000000002</v>
      </c>
      <c r="P185">
        <v>0.13900000000000001</v>
      </c>
      <c r="Q185">
        <v>0.70599999999999996</v>
      </c>
      <c r="R185">
        <v>1.173</v>
      </c>
      <c r="S185">
        <v>0.38100000000000001</v>
      </c>
      <c r="T185">
        <v>0.81200000000000006</v>
      </c>
      <c r="U185">
        <v>93.483999999999995</v>
      </c>
      <c r="V185" t="s">
        <v>64</v>
      </c>
      <c r="W185">
        <v>0.86499999999999999</v>
      </c>
      <c r="X185">
        <v>0.95599999999999996</v>
      </c>
      <c r="Y185">
        <v>0.97299999999999998</v>
      </c>
      <c r="Z185">
        <v>0.97899999999999998</v>
      </c>
      <c r="AA185" s="9">
        <v>45713.675907627316</v>
      </c>
      <c r="AB185" t="s">
        <v>873</v>
      </c>
      <c r="AC185" s="9"/>
    </row>
    <row r="186" spans="1:29" x14ac:dyDescent="0.35">
      <c r="A186" t="s">
        <v>193</v>
      </c>
      <c r="B186" t="s">
        <v>313</v>
      </c>
      <c r="C186">
        <v>5117</v>
      </c>
      <c r="D186" s="9">
        <v>40367.447222222225</v>
      </c>
      <c r="E186" s="9">
        <v>45484.634722222225</v>
      </c>
      <c r="F186">
        <v>408</v>
      </c>
      <c r="G186">
        <v>408</v>
      </c>
      <c r="H186">
        <v>209</v>
      </c>
      <c r="I186">
        <v>199</v>
      </c>
      <c r="J186">
        <v>54</v>
      </c>
      <c r="K186">
        <v>354</v>
      </c>
      <c r="L186">
        <v>305</v>
      </c>
      <c r="M186">
        <v>49</v>
      </c>
      <c r="N186">
        <v>4.2000000000000003E-2</v>
      </c>
      <c r="O186">
        <v>4.1000000000000002E-2</v>
      </c>
      <c r="P186">
        <v>1.2E-2</v>
      </c>
      <c r="Q186">
        <v>0.06</v>
      </c>
      <c r="R186">
        <v>0.84499999999999997</v>
      </c>
      <c r="S186">
        <v>0.50600000000000001</v>
      </c>
      <c r="T186">
        <v>0.85499999999999998</v>
      </c>
      <c r="U186">
        <v>816.66700000000003</v>
      </c>
      <c r="V186" t="s">
        <v>58</v>
      </c>
      <c r="W186">
        <v>0.95299999999999996</v>
      </c>
      <c r="X186">
        <v>0.96499999999999997</v>
      </c>
      <c r="Y186">
        <v>0.94599999999999995</v>
      </c>
      <c r="Z186">
        <v>0.95599999999999996</v>
      </c>
      <c r="AA186" s="9">
        <v>45713.675985138892</v>
      </c>
      <c r="AB186" t="s">
        <v>873</v>
      </c>
      <c r="AC186" s="9"/>
    </row>
    <row r="187" spans="1:29" x14ac:dyDescent="0.35">
      <c r="A187" t="s">
        <v>194</v>
      </c>
      <c r="B187" t="s">
        <v>313</v>
      </c>
      <c r="C187">
        <v>1916</v>
      </c>
      <c r="D187" s="9">
        <v>43692.305555555555</v>
      </c>
      <c r="E187" s="9">
        <v>45609.199305555558</v>
      </c>
      <c r="F187">
        <v>1628</v>
      </c>
      <c r="G187">
        <v>1474</v>
      </c>
      <c r="H187">
        <v>1366</v>
      </c>
      <c r="I187">
        <v>108</v>
      </c>
      <c r="J187">
        <v>332</v>
      </c>
      <c r="K187">
        <v>1142</v>
      </c>
      <c r="L187">
        <v>1013</v>
      </c>
      <c r="M187">
        <v>129</v>
      </c>
      <c r="N187">
        <v>0.92300000000000004</v>
      </c>
      <c r="O187">
        <v>9.6000000000000002E-2</v>
      </c>
      <c r="P187">
        <v>0.254</v>
      </c>
      <c r="Q187">
        <v>0.77800000000000002</v>
      </c>
      <c r="R187">
        <v>1.0169999999999999</v>
      </c>
      <c r="S187">
        <v>0.90600000000000003</v>
      </c>
      <c r="T187">
        <v>0.751</v>
      </c>
      <c r="U187">
        <v>165.81</v>
      </c>
      <c r="V187" t="s">
        <v>64</v>
      </c>
      <c r="W187">
        <v>0.98799999999999999</v>
      </c>
      <c r="X187">
        <v>0.98399999999999999</v>
      </c>
      <c r="Y187">
        <v>0.93799999999999994</v>
      </c>
      <c r="Z187">
        <v>0.997</v>
      </c>
      <c r="AA187" s="9">
        <v>45713.676066504631</v>
      </c>
      <c r="AB187" t="s">
        <v>873</v>
      </c>
      <c r="AC187" s="9"/>
    </row>
    <row r="188" spans="1:29" hidden="1" x14ac:dyDescent="0.35">
      <c r="A188" t="s">
        <v>194</v>
      </c>
      <c r="B188" t="s">
        <v>314</v>
      </c>
      <c r="C188">
        <v>100</v>
      </c>
      <c r="D188" s="9">
        <v>45509.049305555556</v>
      </c>
      <c r="E188" s="9">
        <v>45609.199305555558</v>
      </c>
      <c r="F188" t="s">
        <v>874</v>
      </c>
      <c r="G188" t="s">
        <v>874</v>
      </c>
      <c r="H188">
        <v>50</v>
      </c>
      <c r="I188">
        <v>2</v>
      </c>
      <c r="J188">
        <v>4</v>
      </c>
      <c r="K188" t="s">
        <v>875</v>
      </c>
      <c r="L188">
        <v>60</v>
      </c>
      <c r="M188">
        <v>-11</v>
      </c>
      <c r="N188">
        <v>0.44400000000000001</v>
      </c>
      <c r="O188">
        <v>2.7E-2</v>
      </c>
      <c r="P188">
        <v>3.9E-2</v>
      </c>
      <c r="Q188">
        <v>0.50900000000000001</v>
      </c>
      <c r="R188">
        <v>1.1779999999999999</v>
      </c>
      <c r="S188">
        <v>0.94299999999999995</v>
      </c>
      <c r="T188">
        <v>0.91700000000000004</v>
      </c>
      <c r="U188">
        <v>253.43799999999999</v>
      </c>
      <c r="V188" t="s">
        <v>64</v>
      </c>
      <c r="W188">
        <v>0.97399999999999998</v>
      </c>
      <c r="X188">
        <v>1</v>
      </c>
      <c r="Y188">
        <v>0.90500000000000003</v>
      </c>
      <c r="Z188">
        <v>0.92500000000000004</v>
      </c>
      <c r="AA188" s="9">
        <v>45713.676081712962</v>
      </c>
      <c r="AB188" t="s">
        <v>873</v>
      </c>
      <c r="AC188" s="9"/>
    </row>
    <row r="189" spans="1:29" x14ac:dyDescent="0.35">
      <c r="A189" t="s">
        <v>195</v>
      </c>
      <c r="B189" t="s">
        <v>313</v>
      </c>
      <c r="C189">
        <v>5192</v>
      </c>
      <c r="D189" s="9">
        <v>39283.583333333336</v>
      </c>
      <c r="E189" s="9">
        <v>44476.466666666667</v>
      </c>
      <c r="F189">
        <v>783</v>
      </c>
      <c r="G189">
        <v>783</v>
      </c>
      <c r="H189">
        <v>417</v>
      </c>
      <c r="I189">
        <v>366</v>
      </c>
      <c r="J189">
        <v>107</v>
      </c>
      <c r="K189">
        <v>676</v>
      </c>
      <c r="L189">
        <v>659</v>
      </c>
      <c r="M189">
        <v>17</v>
      </c>
      <c r="N189">
        <v>0.17699999999999999</v>
      </c>
      <c r="O189">
        <v>0.14699999999999999</v>
      </c>
      <c r="P189">
        <v>3.5000000000000003E-2</v>
      </c>
      <c r="Q189">
        <v>0.26400000000000001</v>
      </c>
      <c r="R189">
        <v>0.91300000000000003</v>
      </c>
      <c r="S189">
        <v>0.54600000000000004</v>
      </c>
      <c r="T189">
        <v>0.89200000000000002</v>
      </c>
      <c r="U189">
        <v>64.394000000000005</v>
      </c>
      <c r="V189" t="s">
        <v>58</v>
      </c>
      <c r="W189">
        <v>0.98199999999999998</v>
      </c>
      <c r="X189">
        <v>0.97799999999999998</v>
      </c>
      <c r="Y189">
        <v>0.91600000000000004</v>
      </c>
      <c r="Z189">
        <v>0.97799999999999998</v>
      </c>
      <c r="AA189" s="9">
        <v>45713.676154814813</v>
      </c>
      <c r="AB189" t="s">
        <v>873</v>
      </c>
      <c r="AC189" s="9"/>
    </row>
    <row r="190" spans="1:29" x14ac:dyDescent="0.35">
      <c r="A190" t="s">
        <v>196</v>
      </c>
      <c r="B190" t="s">
        <v>313</v>
      </c>
      <c r="C190">
        <v>5184</v>
      </c>
      <c r="D190" s="9">
        <v>40367.445138888892</v>
      </c>
      <c r="E190" s="9">
        <v>45551.450694444444</v>
      </c>
      <c r="F190">
        <v>327</v>
      </c>
      <c r="G190">
        <v>327</v>
      </c>
      <c r="H190">
        <v>214</v>
      </c>
      <c r="I190">
        <v>113</v>
      </c>
      <c r="J190">
        <v>21</v>
      </c>
      <c r="K190">
        <v>306</v>
      </c>
      <c r="L190">
        <v>298</v>
      </c>
      <c r="M190">
        <v>8</v>
      </c>
      <c r="N190">
        <v>3.3000000000000002E-2</v>
      </c>
      <c r="O190">
        <v>2.3E-2</v>
      </c>
      <c r="P190">
        <v>4.0000000000000001E-3</v>
      </c>
      <c r="Q190">
        <v>4.7E-2</v>
      </c>
      <c r="R190">
        <v>0.90400000000000003</v>
      </c>
      <c r="S190">
        <v>0.58899999999999997</v>
      </c>
      <c r="T190">
        <v>0.92900000000000005</v>
      </c>
      <c r="U190">
        <v>170.21299999999999</v>
      </c>
      <c r="V190" t="s">
        <v>58</v>
      </c>
      <c r="W190">
        <v>0.92800000000000005</v>
      </c>
      <c r="X190">
        <v>0.93300000000000005</v>
      </c>
      <c r="Y190">
        <v>0.88500000000000001</v>
      </c>
      <c r="Z190">
        <v>0.95</v>
      </c>
      <c r="AA190" s="9">
        <v>45713.676226643518</v>
      </c>
      <c r="AB190" t="s">
        <v>873</v>
      </c>
      <c r="AC190" s="9"/>
    </row>
    <row r="191" spans="1:29" x14ac:dyDescent="0.35">
      <c r="A191" t="s">
        <v>197</v>
      </c>
      <c r="B191" t="s">
        <v>313</v>
      </c>
      <c r="C191">
        <v>887</v>
      </c>
      <c r="D191" s="9">
        <v>44721.271527777775</v>
      </c>
      <c r="E191" s="9">
        <v>45608.411805555559</v>
      </c>
      <c r="F191">
        <v>2333</v>
      </c>
      <c r="G191">
        <v>2292</v>
      </c>
      <c r="H191">
        <v>1354</v>
      </c>
      <c r="I191">
        <v>938</v>
      </c>
      <c r="J191">
        <v>181</v>
      </c>
      <c r="K191">
        <v>2111</v>
      </c>
      <c r="L191">
        <v>1707</v>
      </c>
      <c r="M191">
        <v>404</v>
      </c>
      <c r="N191">
        <v>2.1720000000000002</v>
      </c>
      <c r="O191">
        <v>1.4410000000000001</v>
      </c>
      <c r="P191">
        <v>0.26900000000000002</v>
      </c>
      <c r="Q191">
        <v>2.9140000000000001</v>
      </c>
      <c r="R191">
        <v>0.871</v>
      </c>
      <c r="S191">
        <v>0.60099999999999998</v>
      </c>
      <c r="T191">
        <v>0.92600000000000005</v>
      </c>
      <c r="U191">
        <v>138.64099999999999</v>
      </c>
      <c r="V191" t="s">
        <v>58</v>
      </c>
      <c r="W191">
        <v>0.997</v>
      </c>
      <c r="X191">
        <v>0.97199999999999998</v>
      </c>
      <c r="Y191">
        <v>0.997</v>
      </c>
      <c r="Z191">
        <v>0.98299999999999998</v>
      </c>
      <c r="AA191" s="9">
        <v>45713.676309502313</v>
      </c>
      <c r="AB191" t="s">
        <v>873</v>
      </c>
      <c r="AC191" s="9"/>
    </row>
    <row r="192" spans="1:29" hidden="1" x14ac:dyDescent="0.35">
      <c r="A192" t="s">
        <v>197</v>
      </c>
      <c r="B192" t="s">
        <v>314</v>
      </c>
      <c r="C192">
        <v>100</v>
      </c>
      <c r="D192" s="9">
        <v>45508.275694444441</v>
      </c>
      <c r="E192" s="9">
        <v>45608.411805555559</v>
      </c>
      <c r="F192" t="s">
        <v>874</v>
      </c>
      <c r="G192" t="s">
        <v>874</v>
      </c>
      <c r="H192">
        <v>124</v>
      </c>
      <c r="I192">
        <v>80</v>
      </c>
      <c r="J192">
        <v>24</v>
      </c>
      <c r="K192" t="s">
        <v>875</v>
      </c>
      <c r="L192">
        <v>250</v>
      </c>
      <c r="M192">
        <v>-69</v>
      </c>
      <c r="N192">
        <v>1.1839999999999999</v>
      </c>
      <c r="O192">
        <v>0.81299999999999994</v>
      </c>
      <c r="P192">
        <v>0.19700000000000001</v>
      </c>
      <c r="Q192">
        <v>2.6269999999999998</v>
      </c>
      <c r="R192">
        <v>1.4590000000000001</v>
      </c>
      <c r="S192">
        <v>0.59299999999999997</v>
      </c>
      <c r="T192">
        <v>0.90100000000000002</v>
      </c>
      <c r="U192">
        <v>153.78800000000001</v>
      </c>
      <c r="V192" t="s">
        <v>64</v>
      </c>
      <c r="W192">
        <v>0.94099999999999995</v>
      </c>
      <c r="X192">
        <v>0.97899999999999998</v>
      </c>
      <c r="Y192">
        <v>0.96199999999999997</v>
      </c>
      <c r="Z192">
        <v>0.84699999999999998</v>
      </c>
      <c r="AA192" s="9">
        <v>45713.676325844906</v>
      </c>
      <c r="AB192" t="s">
        <v>873</v>
      </c>
      <c r="AC192" s="9"/>
    </row>
    <row r="193" spans="1:29" x14ac:dyDescent="0.35">
      <c r="A193" t="s">
        <v>198</v>
      </c>
      <c r="B193" t="s">
        <v>313</v>
      </c>
      <c r="C193">
        <v>1531</v>
      </c>
      <c r="D193" s="9">
        <v>44076.234027777777</v>
      </c>
      <c r="E193" s="9">
        <v>45607.677777777775</v>
      </c>
      <c r="F193">
        <v>1287</v>
      </c>
      <c r="G193">
        <v>1201</v>
      </c>
      <c r="H193">
        <v>862</v>
      </c>
      <c r="I193">
        <v>339</v>
      </c>
      <c r="J193">
        <v>126</v>
      </c>
      <c r="K193">
        <v>1075</v>
      </c>
      <c r="L193">
        <v>832</v>
      </c>
      <c r="M193">
        <v>243</v>
      </c>
      <c r="N193">
        <v>0.59899999999999998</v>
      </c>
      <c r="O193">
        <v>0.42899999999999999</v>
      </c>
      <c r="P193">
        <v>0.249</v>
      </c>
      <c r="Q193">
        <v>0.61299999999999999</v>
      </c>
      <c r="R193">
        <v>0.78700000000000003</v>
      </c>
      <c r="S193">
        <v>0.58299999999999996</v>
      </c>
      <c r="T193">
        <v>0.75800000000000001</v>
      </c>
      <c r="U193">
        <v>396.411</v>
      </c>
      <c r="V193" t="s">
        <v>58</v>
      </c>
      <c r="W193">
        <v>0.97899999999999998</v>
      </c>
      <c r="X193">
        <v>0.83399999999999996</v>
      </c>
      <c r="Y193">
        <v>0.99099999999999999</v>
      </c>
      <c r="Z193">
        <v>0.93100000000000005</v>
      </c>
      <c r="AA193" s="9">
        <v>45713.676405335646</v>
      </c>
      <c r="AB193" t="s">
        <v>873</v>
      </c>
      <c r="AC193" s="9"/>
    </row>
    <row r="194" spans="1:29" hidden="1" x14ac:dyDescent="0.35">
      <c r="A194" t="s">
        <v>198</v>
      </c>
      <c r="B194" t="s">
        <v>314</v>
      </c>
      <c r="C194">
        <v>97</v>
      </c>
      <c r="D194" s="9">
        <v>45510.455555555556</v>
      </c>
      <c r="E194" s="9">
        <v>45607.677777777775</v>
      </c>
      <c r="F194" t="s">
        <v>874</v>
      </c>
      <c r="G194" t="s">
        <v>874</v>
      </c>
      <c r="H194">
        <v>99</v>
      </c>
      <c r="I194">
        <v>91</v>
      </c>
      <c r="J194">
        <v>23</v>
      </c>
      <c r="K194" t="s">
        <v>875</v>
      </c>
      <c r="L194">
        <v>146</v>
      </c>
      <c r="M194">
        <v>20</v>
      </c>
      <c r="N194">
        <v>1.026</v>
      </c>
      <c r="O194">
        <v>1.0349999999999999</v>
      </c>
      <c r="P194">
        <v>0.25900000000000001</v>
      </c>
      <c r="Q194">
        <v>2.117</v>
      </c>
      <c r="R194">
        <v>1.175</v>
      </c>
      <c r="S194">
        <v>0.498</v>
      </c>
      <c r="T194">
        <v>0.874</v>
      </c>
      <c r="U194">
        <v>114.785</v>
      </c>
      <c r="V194" t="s">
        <v>64</v>
      </c>
      <c r="W194">
        <v>0.98099999999999998</v>
      </c>
      <c r="X194">
        <v>0.98499999999999999</v>
      </c>
      <c r="Y194">
        <v>0.93899999999999995</v>
      </c>
      <c r="Z194">
        <v>0.92700000000000005</v>
      </c>
      <c r="AA194" s="9">
        <v>45713.676420659722</v>
      </c>
      <c r="AB194" t="s">
        <v>873</v>
      </c>
      <c r="AC194" s="9"/>
    </row>
    <row r="195" spans="1:29" x14ac:dyDescent="0.35">
      <c r="A195" t="s">
        <v>199</v>
      </c>
      <c r="B195" t="s">
        <v>313</v>
      </c>
      <c r="C195">
        <v>1479</v>
      </c>
      <c r="D195" s="9">
        <v>44124.700694444444</v>
      </c>
      <c r="E195" s="9">
        <v>45603.836111111108</v>
      </c>
      <c r="F195">
        <v>3035</v>
      </c>
      <c r="G195">
        <v>2845</v>
      </c>
      <c r="H195">
        <v>2633</v>
      </c>
      <c r="I195">
        <v>212</v>
      </c>
      <c r="J195">
        <v>355</v>
      </c>
      <c r="K195">
        <v>2490</v>
      </c>
      <c r="L195">
        <v>2277</v>
      </c>
      <c r="M195">
        <v>213</v>
      </c>
      <c r="N195">
        <v>1.849</v>
      </c>
      <c r="O195">
        <v>0.17899999999999999</v>
      </c>
      <c r="P195">
        <v>0.24099999999999999</v>
      </c>
      <c r="Q195">
        <v>1.7110000000000001</v>
      </c>
      <c r="R195">
        <v>0.95699999999999996</v>
      </c>
      <c r="S195">
        <v>0.91200000000000003</v>
      </c>
      <c r="T195">
        <v>0.88100000000000001</v>
      </c>
      <c r="U195">
        <v>124.489</v>
      </c>
      <c r="V195" t="s">
        <v>58</v>
      </c>
      <c r="W195">
        <v>0.99399999999999999</v>
      </c>
      <c r="X195">
        <v>0.97599999999999998</v>
      </c>
      <c r="Y195">
        <v>0.96199999999999997</v>
      </c>
      <c r="Z195">
        <v>0.996</v>
      </c>
      <c r="AA195" s="9">
        <v>45713.67650548611</v>
      </c>
      <c r="AB195" t="s">
        <v>873</v>
      </c>
      <c r="AC195" s="9"/>
    </row>
    <row r="196" spans="1:29" hidden="1" x14ac:dyDescent="0.35">
      <c r="A196" t="s">
        <v>199</v>
      </c>
      <c r="B196" t="s">
        <v>314</v>
      </c>
      <c r="C196">
        <v>100</v>
      </c>
      <c r="D196" s="9">
        <v>45503.574999999997</v>
      </c>
      <c r="E196" s="9">
        <v>45603.836111111108</v>
      </c>
      <c r="F196" t="s">
        <v>874</v>
      </c>
      <c r="G196" t="s">
        <v>874</v>
      </c>
      <c r="H196">
        <v>247</v>
      </c>
      <c r="I196">
        <v>3</v>
      </c>
      <c r="J196">
        <v>25</v>
      </c>
      <c r="K196" t="s">
        <v>875</v>
      </c>
      <c r="L196">
        <v>256</v>
      </c>
      <c r="M196">
        <v>-32</v>
      </c>
      <c r="N196">
        <v>1.7869999999999999</v>
      </c>
      <c r="O196">
        <v>3.6999999999999998E-2</v>
      </c>
      <c r="P196">
        <v>0.24099999999999999</v>
      </c>
      <c r="Q196">
        <v>2.09</v>
      </c>
      <c r="R196">
        <v>1.32</v>
      </c>
      <c r="S196">
        <v>0.98</v>
      </c>
      <c r="T196">
        <v>0.86799999999999999</v>
      </c>
      <c r="U196">
        <v>101.914</v>
      </c>
      <c r="V196" t="s">
        <v>64</v>
      </c>
      <c r="W196">
        <v>0.88800000000000001</v>
      </c>
      <c r="X196">
        <v>0.83199999999999996</v>
      </c>
      <c r="Y196">
        <v>0.92800000000000005</v>
      </c>
      <c r="Z196">
        <v>0.94799999999999995</v>
      </c>
      <c r="AA196" s="9">
        <v>45713.676521608795</v>
      </c>
      <c r="AB196" t="s">
        <v>873</v>
      </c>
      <c r="AC196" s="9"/>
    </row>
    <row r="197" spans="1:29" x14ac:dyDescent="0.35">
      <c r="A197" t="s">
        <v>200</v>
      </c>
      <c r="B197" t="s">
        <v>313</v>
      </c>
      <c r="C197">
        <v>1379</v>
      </c>
      <c r="D197" s="9">
        <v>44228.200694444444</v>
      </c>
      <c r="E197" s="9">
        <v>45607.84375</v>
      </c>
      <c r="F197">
        <v>971</v>
      </c>
      <c r="G197">
        <v>847</v>
      </c>
      <c r="H197">
        <v>840</v>
      </c>
      <c r="I197">
        <v>7</v>
      </c>
      <c r="J197">
        <v>149</v>
      </c>
      <c r="K197">
        <v>698</v>
      </c>
      <c r="L197">
        <v>389</v>
      </c>
      <c r="M197">
        <v>309</v>
      </c>
      <c r="N197">
        <v>0.60599999999999998</v>
      </c>
      <c r="O197">
        <v>8.9999999999999993E-3</v>
      </c>
      <c r="P197">
        <v>0.11600000000000001</v>
      </c>
      <c r="Q197">
        <v>0.28899999999999998</v>
      </c>
      <c r="R197">
        <v>0.57899999999999996</v>
      </c>
      <c r="S197">
        <v>0.98499999999999999</v>
      </c>
      <c r="T197">
        <v>0.81100000000000005</v>
      </c>
      <c r="U197">
        <v>1069.204</v>
      </c>
      <c r="V197" t="s">
        <v>58</v>
      </c>
      <c r="W197">
        <v>0.92900000000000005</v>
      </c>
      <c r="X197">
        <v>0.94699999999999995</v>
      </c>
      <c r="Y197">
        <v>0.88400000000000001</v>
      </c>
      <c r="Z197">
        <v>0.98899999999999999</v>
      </c>
      <c r="AA197" s="9">
        <v>45713.676600208331</v>
      </c>
      <c r="AB197" t="s">
        <v>873</v>
      </c>
      <c r="AC197" s="9"/>
    </row>
    <row r="198" spans="1:29" x14ac:dyDescent="0.35">
      <c r="A198" t="s">
        <v>201</v>
      </c>
      <c r="B198" t="s">
        <v>313</v>
      </c>
      <c r="C198">
        <v>1291</v>
      </c>
      <c r="D198" s="9">
        <v>44316.71875</v>
      </c>
      <c r="E198" s="9">
        <v>45608.39166666667</v>
      </c>
      <c r="F198">
        <v>1580</v>
      </c>
      <c r="G198">
        <v>1447</v>
      </c>
      <c r="H198">
        <v>1009</v>
      </c>
      <c r="I198">
        <v>438</v>
      </c>
      <c r="J198">
        <v>176</v>
      </c>
      <c r="K198">
        <v>1271</v>
      </c>
      <c r="L198">
        <v>1092</v>
      </c>
      <c r="M198">
        <v>179</v>
      </c>
      <c r="N198">
        <v>0.85599999999999998</v>
      </c>
      <c r="O198">
        <v>0.41099999999999998</v>
      </c>
      <c r="P198">
        <v>0.17399999999999999</v>
      </c>
      <c r="Q198">
        <v>0.998</v>
      </c>
      <c r="R198">
        <v>0.91300000000000003</v>
      </c>
      <c r="S198">
        <v>0.67600000000000005</v>
      </c>
      <c r="T198">
        <v>0.86299999999999999</v>
      </c>
      <c r="U198">
        <v>179.35900000000001</v>
      </c>
      <c r="V198" t="s">
        <v>58</v>
      </c>
      <c r="W198">
        <v>0.998</v>
      </c>
      <c r="X198">
        <v>0.99399999999999999</v>
      </c>
      <c r="Y198">
        <v>0.98499999999999999</v>
      </c>
      <c r="Z198">
        <v>0.996</v>
      </c>
      <c r="AA198" s="9">
        <v>45713.676684178237</v>
      </c>
      <c r="AB198" t="s">
        <v>873</v>
      </c>
      <c r="AC198" s="9"/>
    </row>
    <row r="199" spans="1:29" hidden="1" x14ac:dyDescent="0.35">
      <c r="A199" t="s">
        <v>201</v>
      </c>
      <c r="B199" t="s">
        <v>314</v>
      </c>
      <c r="C199">
        <v>98</v>
      </c>
      <c r="D199" s="9">
        <v>45509.688194444447</v>
      </c>
      <c r="E199" s="9">
        <v>45608.39166666667</v>
      </c>
      <c r="F199" t="s">
        <v>874</v>
      </c>
      <c r="G199" t="s">
        <v>874</v>
      </c>
      <c r="H199">
        <v>87</v>
      </c>
      <c r="I199">
        <v>42</v>
      </c>
      <c r="J199">
        <v>15</v>
      </c>
      <c r="K199" t="s">
        <v>875</v>
      </c>
      <c r="L199">
        <v>95</v>
      </c>
      <c r="M199">
        <v>18</v>
      </c>
      <c r="N199">
        <v>0.92800000000000005</v>
      </c>
      <c r="O199">
        <v>0.49099999999999999</v>
      </c>
      <c r="P199">
        <v>0.19800000000000001</v>
      </c>
      <c r="Q199">
        <v>1.0089999999999999</v>
      </c>
      <c r="R199">
        <v>0.82599999999999996</v>
      </c>
      <c r="S199">
        <v>0.65400000000000003</v>
      </c>
      <c r="T199">
        <v>0.86</v>
      </c>
      <c r="U199">
        <v>177.40299999999999</v>
      </c>
      <c r="V199" t="s">
        <v>58</v>
      </c>
      <c r="W199">
        <v>0.96699999999999997</v>
      </c>
      <c r="X199">
        <v>0.95699999999999996</v>
      </c>
      <c r="Y199">
        <v>0.76700000000000002</v>
      </c>
      <c r="Z199">
        <v>0.95799999999999996</v>
      </c>
      <c r="AA199" s="9">
        <v>45713.67670142361</v>
      </c>
      <c r="AB199" t="s">
        <v>873</v>
      </c>
      <c r="AC199" s="9"/>
    </row>
    <row r="200" spans="1:29" x14ac:dyDescent="0.35">
      <c r="A200" t="s">
        <v>202</v>
      </c>
      <c r="B200" t="s">
        <v>313</v>
      </c>
      <c r="C200">
        <v>5292</v>
      </c>
      <c r="D200" s="9">
        <v>40316.454861111109</v>
      </c>
      <c r="E200" s="9">
        <v>45608.606249999997</v>
      </c>
      <c r="F200">
        <v>501</v>
      </c>
      <c r="G200">
        <v>475</v>
      </c>
      <c r="H200">
        <v>303</v>
      </c>
      <c r="I200">
        <v>172</v>
      </c>
      <c r="J200">
        <v>35</v>
      </c>
      <c r="K200">
        <v>440</v>
      </c>
      <c r="L200">
        <v>412</v>
      </c>
      <c r="M200">
        <v>28</v>
      </c>
      <c r="N200">
        <v>6.3E-2</v>
      </c>
      <c r="O200">
        <v>0.04</v>
      </c>
      <c r="P200">
        <v>8.0000000000000002E-3</v>
      </c>
      <c r="Q200">
        <v>9.4E-2</v>
      </c>
      <c r="R200">
        <v>0.98899999999999999</v>
      </c>
      <c r="S200">
        <v>0.61199999999999999</v>
      </c>
      <c r="T200">
        <v>0.92200000000000004</v>
      </c>
      <c r="U200">
        <v>297.87200000000001</v>
      </c>
      <c r="V200" t="s">
        <v>58</v>
      </c>
      <c r="W200">
        <v>0.93500000000000005</v>
      </c>
      <c r="X200">
        <v>0.96199999999999997</v>
      </c>
      <c r="Y200">
        <v>0.97799999999999998</v>
      </c>
      <c r="Z200">
        <v>0.94599999999999995</v>
      </c>
      <c r="AA200" s="9">
        <v>45713.676790046295</v>
      </c>
      <c r="AB200" t="s">
        <v>873</v>
      </c>
      <c r="AC200" s="9"/>
    </row>
    <row r="201" spans="1:29" x14ac:dyDescent="0.35">
      <c r="A201" t="s">
        <v>203</v>
      </c>
      <c r="B201" t="s">
        <v>313</v>
      </c>
      <c r="C201">
        <v>1345</v>
      </c>
      <c r="D201" s="9">
        <v>44259.866666666669</v>
      </c>
      <c r="E201" s="9">
        <v>45604.913888888892</v>
      </c>
      <c r="F201">
        <v>721</v>
      </c>
      <c r="G201">
        <v>606</v>
      </c>
      <c r="H201">
        <v>564</v>
      </c>
      <c r="I201">
        <v>42</v>
      </c>
      <c r="J201">
        <v>65</v>
      </c>
      <c r="K201">
        <v>541</v>
      </c>
      <c r="L201">
        <v>408</v>
      </c>
      <c r="M201">
        <v>133</v>
      </c>
      <c r="N201">
        <v>0.65200000000000002</v>
      </c>
      <c r="O201">
        <v>4.4999999999999998E-2</v>
      </c>
      <c r="P201">
        <v>8.8999999999999996E-2</v>
      </c>
      <c r="Q201">
        <v>0.56299999999999994</v>
      </c>
      <c r="R201">
        <v>0.92600000000000005</v>
      </c>
      <c r="S201">
        <v>0.93500000000000005</v>
      </c>
      <c r="T201">
        <v>0.872</v>
      </c>
      <c r="U201">
        <v>236.23400000000001</v>
      </c>
      <c r="V201" t="s">
        <v>58</v>
      </c>
      <c r="W201">
        <v>0.873</v>
      </c>
      <c r="X201">
        <v>0.85199999999999998</v>
      </c>
      <c r="Y201">
        <v>0.95499999999999996</v>
      </c>
      <c r="Z201">
        <v>0.94399999999999995</v>
      </c>
      <c r="AA201" s="9">
        <v>45713.676872002317</v>
      </c>
      <c r="AB201" t="s">
        <v>873</v>
      </c>
      <c r="AC201" s="9"/>
    </row>
    <row r="202" spans="1:29" hidden="1" x14ac:dyDescent="0.35">
      <c r="A202" t="s">
        <v>203</v>
      </c>
      <c r="B202" t="s">
        <v>314</v>
      </c>
      <c r="C202">
        <v>98</v>
      </c>
      <c r="D202" s="9">
        <v>45506.746527777781</v>
      </c>
      <c r="E202" s="9">
        <v>45604.913888888892</v>
      </c>
      <c r="F202" t="s">
        <v>874</v>
      </c>
      <c r="G202" t="s">
        <v>874</v>
      </c>
      <c r="H202">
        <v>34</v>
      </c>
      <c r="I202">
        <v>6</v>
      </c>
      <c r="J202">
        <v>3</v>
      </c>
      <c r="K202" t="s">
        <v>875</v>
      </c>
      <c r="L202">
        <v>35</v>
      </c>
      <c r="M202">
        <v>3</v>
      </c>
      <c r="N202">
        <v>0.34200000000000003</v>
      </c>
      <c r="O202">
        <v>6.7000000000000004E-2</v>
      </c>
      <c r="P202">
        <v>2.5999999999999999E-2</v>
      </c>
      <c r="Q202">
        <v>0.35399999999999998</v>
      </c>
      <c r="R202">
        <v>0.92400000000000004</v>
      </c>
      <c r="S202">
        <v>0.83599999999999997</v>
      </c>
      <c r="T202">
        <v>0.93600000000000005</v>
      </c>
      <c r="U202">
        <v>375.70600000000002</v>
      </c>
      <c r="V202" t="s">
        <v>58</v>
      </c>
      <c r="W202">
        <v>0.96799999999999997</v>
      </c>
      <c r="X202">
        <v>0.93400000000000005</v>
      </c>
      <c r="Y202">
        <v>0.97</v>
      </c>
      <c r="Z202">
        <v>0.98699999999999999</v>
      </c>
      <c r="AA202" s="9">
        <v>45713.676887777779</v>
      </c>
      <c r="AB202" t="s">
        <v>873</v>
      </c>
      <c r="AC202" s="9"/>
    </row>
    <row r="203" spans="1:29" x14ac:dyDescent="0.35">
      <c r="A203" t="s">
        <v>204</v>
      </c>
      <c r="B203" t="s">
        <v>313</v>
      </c>
      <c r="C203">
        <v>1360</v>
      </c>
      <c r="D203" s="9">
        <v>44244.455555555556</v>
      </c>
      <c r="E203" s="9">
        <v>45604.96597222222</v>
      </c>
      <c r="F203">
        <v>469</v>
      </c>
      <c r="G203">
        <v>420</v>
      </c>
      <c r="H203">
        <v>401</v>
      </c>
      <c r="I203">
        <v>19</v>
      </c>
      <c r="J203">
        <v>52</v>
      </c>
      <c r="K203">
        <v>368</v>
      </c>
      <c r="L203">
        <v>228</v>
      </c>
      <c r="M203">
        <v>140</v>
      </c>
      <c r="N203">
        <v>0.32700000000000001</v>
      </c>
      <c r="O203">
        <v>1.2999999999999999E-2</v>
      </c>
      <c r="P203">
        <v>4.8000000000000001E-2</v>
      </c>
      <c r="Q203">
        <v>0.20100000000000001</v>
      </c>
      <c r="R203">
        <v>0.68799999999999994</v>
      </c>
      <c r="S203">
        <v>0.96199999999999997</v>
      </c>
      <c r="T203">
        <v>0.85899999999999999</v>
      </c>
      <c r="U203">
        <v>696.51700000000005</v>
      </c>
      <c r="V203" t="s">
        <v>58</v>
      </c>
      <c r="W203">
        <v>0.94</v>
      </c>
      <c r="X203">
        <v>0.94299999999999995</v>
      </c>
      <c r="Y203">
        <v>0.81399999999999995</v>
      </c>
      <c r="Z203">
        <v>0.97699999999999998</v>
      </c>
      <c r="AA203" s="9">
        <v>45713.676968148146</v>
      </c>
      <c r="AB203" t="s">
        <v>873</v>
      </c>
      <c r="AC203" s="9"/>
    </row>
    <row r="204" spans="1:29" hidden="1" x14ac:dyDescent="0.35">
      <c r="A204" t="s">
        <v>204</v>
      </c>
      <c r="B204" t="s">
        <v>314</v>
      </c>
      <c r="C204">
        <v>99</v>
      </c>
      <c r="D204" s="9">
        <v>45505.104166666664</v>
      </c>
      <c r="E204" s="9">
        <v>45604.96597222222</v>
      </c>
      <c r="F204" t="s">
        <v>874</v>
      </c>
      <c r="G204" t="s">
        <v>874</v>
      </c>
      <c r="H204">
        <v>37</v>
      </c>
      <c r="I204">
        <v>3</v>
      </c>
      <c r="J204">
        <v>11</v>
      </c>
      <c r="K204" t="s">
        <v>875</v>
      </c>
      <c r="L204">
        <v>20</v>
      </c>
      <c r="M204">
        <v>10</v>
      </c>
      <c r="N204">
        <v>0.377</v>
      </c>
      <c r="O204">
        <v>0.28999999999999998</v>
      </c>
      <c r="P204">
        <v>9.6000000000000002E-2</v>
      </c>
      <c r="Q204">
        <v>0.16400000000000001</v>
      </c>
      <c r="R204">
        <v>0.28699999999999998</v>
      </c>
      <c r="S204">
        <v>0.56499999999999995</v>
      </c>
      <c r="T204">
        <v>0.85599999999999998</v>
      </c>
      <c r="U204">
        <v>853.65899999999999</v>
      </c>
      <c r="V204" t="s">
        <v>58</v>
      </c>
      <c r="W204">
        <v>0.90900000000000003</v>
      </c>
      <c r="X204">
        <v>0.871</v>
      </c>
      <c r="Y204">
        <v>0.5</v>
      </c>
      <c r="Z204">
        <v>0.93600000000000005</v>
      </c>
      <c r="AA204" s="9">
        <v>45713.676983483798</v>
      </c>
      <c r="AB204" t="s">
        <v>873</v>
      </c>
      <c r="AC204" s="9"/>
    </row>
    <row r="205" spans="1:29" x14ac:dyDescent="0.35">
      <c r="A205" t="s">
        <v>205</v>
      </c>
      <c r="B205" t="s">
        <v>313</v>
      </c>
      <c r="C205">
        <v>1672</v>
      </c>
      <c r="D205" s="9">
        <v>43935.62222222222</v>
      </c>
      <c r="E205" s="9">
        <v>45608.521527777775</v>
      </c>
      <c r="F205">
        <v>2172</v>
      </c>
      <c r="G205">
        <v>2051</v>
      </c>
      <c r="H205">
        <v>1403</v>
      </c>
      <c r="I205">
        <v>648</v>
      </c>
      <c r="J205">
        <v>372</v>
      </c>
      <c r="K205">
        <v>1679</v>
      </c>
      <c r="L205">
        <v>1301</v>
      </c>
      <c r="M205">
        <v>378</v>
      </c>
      <c r="N205">
        <v>1.2749999999999999</v>
      </c>
      <c r="O205">
        <v>0.627</v>
      </c>
      <c r="P205">
        <v>0.379</v>
      </c>
      <c r="Q205">
        <v>1.2509999999999999</v>
      </c>
      <c r="R205">
        <v>0.82099999999999995</v>
      </c>
      <c r="S205">
        <v>0.67</v>
      </c>
      <c r="T205">
        <v>0.80100000000000005</v>
      </c>
      <c r="U205">
        <v>302.15800000000002</v>
      </c>
      <c r="V205" t="s">
        <v>58</v>
      </c>
      <c r="W205">
        <v>0.94099999999999995</v>
      </c>
      <c r="X205">
        <v>0.99299999999999999</v>
      </c>
      <c r="Y205">
        <v>0.92700000000000005</v>
      </c>
      <c r="Z205">
        <v>0.96199999999999997</v>
      </c>
      <c r="AA205" s="9">
        <v>45713.677068425925</v>
      </c>
      <c r="AB205" t="s">
        <v>873</v>
      </c>
      <c r="AC205" s="9"/>
    </row>
    <row r="206" spans="1:29" hidden="1" x14ac:dyDescent="0.35">
      <c r="A206" t="s">
        <v>205</v>
      </c>
      <c r="B206" t="s">
        <v>314</v>
      </c>
      <c r="C206">
        <v>99</v>
      </c>
      <c r="D206" s="9">
        <v>45509.323611111111</v>
      </c>
      <c r="E206" s="9">
        <v>45608.521527777775</v>
      </c>
      <c r="F206" t="s">
        <v>874</v>
      </c>
      <c r="G206" t="s">
        <v>874</v>
      </c>
      <c r="H206">
        <v>143</v>
      </c>
      <c r="I206">
        <v>59</v>
      </c>
      <c r="J206">
        <v>96</v>
      </c>
      <c r="K206" t="s">
        <v>875</v>
      </c>
      <c r="L206">
        <v>165</v>
      </c>
      <c r="M206">
        <v>-58</v>
      </c>
      <c r="N206">
        <v>1.454</v>
      </c>
      <c r="O206">
        <v>0.60599999999999998</v>
      </c>
      <c r="P206">
        <v>0.95499999999999996</v>
      </c>
      <c r="Q206">
        <v>1.7789999999999999</v>
      </c>
      <c r="R206">
        <v>1.61</v>
      </c>
      <c r="S206">
        <v>0.70599999999999996</v>
      </c>
      <c r="T206">
        <v>0.53600000000000003</v>
      </c>
      <c r="U206">
        <v>212.47900000000001</v>
      </c>
      <c r="V206" t="s">
        <v>64</v>
      </c>
      <c r="W206">
        <v>0.99199999999999999</v>
      </c>
      <c r="X206">
        <v>0.94299999999999995</v>
      </c>
      <c r="Y206">
        <v>0.92500000000000004</v>
      </c>
      <c r="Z206">
        <v>0.97599999999999998</v>
      </c>
      <c r="AA206" s="9">
        <v>45713.677084849536</v>
      </c>
      <c r="AB206" t="s">
        <v>873</v>
      </c>
      <c r="AC206" s="9"/>
    </row>
    <row r="207" spans="1:29" x14ac:dyDescent="0.35">
      <c r="A207" t="s">
        <v>206</v>
      </c>
      <c r="B207" t="s">
        <v>313</v>
      </c>
      <c r="C207">
        <v>1676</v>
      </c>
      <c r="D207" s="9">
        <v>43927.515972222223</v>
      </c>
      <c r="E207" s="9">
        <v>45604.063888888886</v>
      </c>
      <c r="F207">
        <v>703</v>
      </c>
      <c r="G207">
        <v>697</v>
      </c>
      <c r="H207">
        <v>688</v>
      </c>
      <c r="I207">
        <v>9</v>
      </c>
      <c r="J207">
        <v>108</v>
      </c>
      <c r="K207">
        <v>589</v>
      </c>
      <c r="L207">
        <v>158</v>
      </c>
      <c r="M207">
        <v>431</v>
      </c>
      <c r="N207">
        <v>0.48599999999999999</v>
      </c>
      <c r="O207">
        <v>6.0000000000000001E-3</v>
      </c>
      <c r="P207">
        <v>9.5000000000000001E-2</v>
      </c>
      <c r="Q207">
        <v>0.14199999999999999</v>
      </c>
      <c r="R207">
        <v>0.35799999999999998</v>
      </c>
      <c r="S207">
        <v>0.98799999999999999</v>
      </c>
      <c r="T207">
        <v>0.80700000000000005</v>
      </c>
      <c r="U207">
        <v>3035.2109999999998</v>
      </c>
      <c r="V207" t="s">
        <v>58</v>
      </c>
      <c r="W207">
        <v>0.93300000000000005</v>
      </c>
      <c r="X207">
        <v>0.84599999999999997</v>
      </c>
      <c r="Y207">
        <v>0.94799999999999995</v>
      </c>
      <c r="Z207">
        <v>0.84199999999999997</v>
      </c>
      <c r="AA207" s="9">
        <v>45713.677164386572</v>
      </c>
      <c r="AB207" t="s">
        <v>873</v>
      </c>
      <c r="AC207" s="9"/>
    </row>
    <row r="208" spans="1:29" x14ac:dyDescent="0.35">
      <c r="A208" t="s">
        <v>207</v>
      </c>
      <c r="B208" t="s">
        <v>313</v>
      </c>
      <c r="C208">
        <v>1824</v>
      </c>
      <c r="D208" s="9">
        <v>43783.620833333334</v>
      </c>
      <c r="E208" s="9">
        <v>45607.706944444442</v>
      </c>
      <c r="F208">
        <v>1053</v>
      </c>
      <c r="G208">
        <v>1002</v>
      </c>
      <c r="H208">
        <v>645</v>
      </c>
      <c r="I208">
        <v>357</v>
      </c>
      <c r="J208">
        <v>169</v>
      </c>
      <c r="K208">
        <v>833</v>
      </c>
      <c r="L208">
        <v>527</v>
      </c>
      <c r="M208">
        <v>306</v>
      </c>
      <c r="N208">
        <v>0.51400000000000001</v>
      </c>
      <c r="O208">
        <v>0.42199999999999999</v>
      </c>
      <c r="P208">
        <v>0.317</v>
      </c>
      <c r="Q208">
        <v>0.88900000000000001</v>
      </c>
      <c r="R208">
        <v>1.4359999999999999</v>
      </c>
      <c r="S208">
        <v>0.54900000000000004</v>
      </c>
      <c r="T208">
        <v>0.66100000000000003</v>
      </c>
      <c r="U208">
        <v>344.20699999999999</v>
      </c>
      <c r="V208" t="s">
        <v>64</v>
      </c>
      <c r="W208">
        <v>0.77100000000000002</v>
      </c>
      <c r="X208">
        <v>0.89700000000000002</v>
      </c>
      <c r="Y208">
        <v>0.95099999999999996</v>
      </c>
      <c r="Z208">
        <v>0.86499999999999999</v>
      </c>
      <c r="AA208" s="9">
        <v>45713.677245266204</v>
      </c>
      <c r="AB208" t="s">
        <v>873</v>
      </c>
      <c r="AC208" s="9"/>
    </row>
    <row r="209" spans="1:29" hidden="1" x14ac:dyDescent="0.35">
      <c r="A209" t="s">
        <v>207</v>
      </c>
      <c r="B209" t="s">
        <v>314</v>
      </c>
      <c r="C209">
        <v>98</v>
      </c>
      <c r="D209" s="9">
        <v>45509.286805555559</v>
      </c>
      <c r="E209" s="9">
        <v>45607.706944444442</v>
      </c>
      <c r="F209" t="s">
        <v>874</v>
      </c>
      <c r="G209" t="s">
        <v>874</v>
      </c>
      <c r="H209">
        <v>95</v>
      </c>
      <c r="I209">
        <v>57</v>
      </c>
      <c r="J209">
        <v>20</v>
      </c>
      <c r="K209" t="s">
        <v>875</v>
      </c>
      <c r="L209">
        <v>83</v>
      </c>
      <c r="M209">
        <v>50</v>
      </c>
      <c r="N209">
        <v>1.0349999999999999</v>
      </c>
      <c r="O209">
        <v>0.77500000000000002</v>
      </c>
      <c r="P209">
        <v>0.17699999999999999</v>
      </c>
      <c r="Q209">
        <v>0.95899999999999996</v>
      </c>
      <c r="R209">
        <v>0.58699999999999997</v>
      </c>
      <c r="S209">
        <v>0.57199999999999995</v>
      </c>
      <c r="T209">
        <v>0.90200000000000002</v>
      </c>
      <c r="U209">
        <v>319.08199999999999</v>
      </c>
      <c r="V209" t="s">
        <v>58</v>
      </c>
      <c r="W209">
        <v>0.96399999999999997</v>
      </c>
      <c r="X209">
        <v>0.95799999999999996</v>
      </c>
      <c r="Y209">
        <v>0.91800000000000004</v>
      </c>
      <c r="Z209">
        <v>0.96699999999999997</v>
      </c>
      <c r="AA209" s="9">
        <v>45713.677261249999</v>
      </c>
      <c r="AB209" t="s">
        <v>873</v>
      </c>
      <c r="AC209" s="9"/>
    </row>
    <row r="210" spans="1:29" x14ac:dyDescent="0.35">
      <c r="A210" t="s">
        <v>208</v>
      </c>
      <c r="B210" t="s">
        <v>313</v>
      </c>
      <c r="C210">
        <v>1960</v>
      </c>
      <c r="D210" s="9">
        <v>43647.65902777778</v>
      </c>
      <c r="E210" s="9">
        <v>45608.553472222222</v>
      </c>
      <c r="F210">
        <v>1963</v>
      </c>
      <c r="G210">
        <v>1796</v>
      </c>
      <c r="H210">
        <v>1069</v>
      </c>
      <c r="I210">
        <v>727</v>
      </c>
      <c r="J210">
        <v>189</v>
      </c>
      <c r="K210">
        <v>1607</v>
      </c>
      <c r="L210">
        <v>972</v>
      </c>
      <c r="M210">
        <v>635</v>
      </c>
      <c r="N210">
        <v>0.89800000000000002</v>
      </c>
      <c r="O210">
        <v>0.66400000000000003</v>
      </c>
      <c r="P210">
        <v>0.44</v>
      </c>
      <c r="Q210">
        <v>2.4620000000000002</v>
      </c>
      <c r="R210">
        <v>2.194</v>
      </c>
      <c r="S210">
        <v>0.57499999999999996</v>
      </c>
      <c r="T210">
        <v>0.71799999999999997</v>
      </c>
      <c r="U210">
        <v>257.92</v>
      </c>
      <c r="V210" t="s">
        <v>64</v>
      </c>
      <c r="W210">
        <v>0.73299999999999998</v>
      </c>
      <c r="X210">
        <v>0.82199999999999995</v>
      </c>
      <c r="Y210">
        <v>0.95899999999999996</v>
      </c>
      <c r="Z210">
        <v>0.997</v>
      </c>
      <c r="AA210" s="9">
        <v>45713.677344826392</v>
      </c>
      <c r="AB210" t="s">
        <v>873</v>
      </c>
      <c r="AC210" s="9"/>
    </row>
    <row r="211" spans="1:29" hidden="1" x14ac:dyDescent="0.35">
      <c r="A211" t="s">
        <v>208</v>
      </c>
      <c r="B211" t="s">
        <v>314</v>
      </c>
      <c r="C211">
        <v>99</v>
      </c>
      <c r="D211" s="9">
        <v>45509.414583333331</v>
      </c>
      <c r="E211" s="9">
        <v>45608.553472222222</v>
      </c>
      <c r="F211" t="s">
        <v>874</v>
      </c>
      <c r="G211" t="s">
        <v>874</v>
      </c>
      <c r="H211">
        <v>304</v>
      </c>
      <c r="I211">
        <v>117</v>
      </c>
      <c r="J211">
        <v>89</v>
      </c>
      <c r="K211" t="s">
        <v>875</v>
      </c>
      <c r="L211">
        <v>260</v>
      </c>
      <c r="M211">
        <v>71</v>
      </c>
      <c r="N211">
        <v>3.2519999999999998</v>
      </c>
      <c r="O211">
        <v>1.1140000000000001</v>
      </c>
      <c r="P211">
        <v>0.95</v>
      </c>
      <c r="Q211">
        <v>2.5529999999999999</v>
      </c>
      <c r="R211">
        <v>0.747</v>
      </c>
      <c r="S211">
        <v>0.745</v>
      </c>
      <c r="T211">
        <v>0.78200000000000003</v>
      </c>
      <c r="U211">
        <v>248.727</v>
      </c>
      <c r="V211" t="s">
        <v>58</v>
      </c>
      <c r="W211">
        <v>0.99</v>
      </c>
      <c r="X211">
        <v>0.99099999999999999</v>
      </c>
      <c r="Y211">
        <v>0.91700000000000004</v>
      </c>
      <c r="Z211">
        <v>0.996</v>
      </c>
      <c r="AA211" s="9">
        <v>45713.677361400463</v>
      </c>
      <c r="AB211" t="s">
        <v>873</v>
      </c>
      <c r="AC211" s="9"/>
    </row>
    <row r="212" spans="1:29" x14ac:dyDescent="0.35">
      <c r="A212" t="s">
        <v>209</v>
      </c>
      <c r="B212" t="s">
        <v>313</v>
      </c>
      <c r="C212">
        <v>1831</v>
      </c>
      <c r="D212" s="9">
        <v>43777.092361111114</v>
      </c>
      <c r="E212" s="9">
        <v>45608.574305555558</v>
      </c>
      <c r="F212">
        <v>25361</v>
      </c>
      <c r="G212">
        <v>25361</v>
      </c>
      <c r="H212">
        <v>0</v>
      </c>
      <c r="I212">
        <v>25361</v>
      </c>
      <c r="J212">
        <v>5708</v>
      </c>
      <c r="K212">
        <v>19653</v>
      </c>
      <c r="L212">
        <v>15452</v>
      </c>
      <c r="M212">
        <v>4201</v>
      </c>
      <c r="N212">
        <v>0</v>
      </c>
      <c r="O212">
        <v>27.427</v>
      </c>
      <c r="P212">
        <v>7.431</v>
      </c>
      <c r="Q212">
        <v>20.306000000000001</v>
      </c>
      <c r="R212">
        <v>1.016</v>
      </c>
      <c r="S212">
        <v>0</v>
      </c>
      <c r="T212">
        <v>0.72899999999999998</v>
      </c>
      <c r="U212">
        <v>206.88499999999999</v>
      </c>
      <c r="V212" t="s">
        <v>64</v>
      </c>
      <c r="W212">
        <v>0</v>
      </c>
      <c r="X212">
        <v>0.95599999999999996</v>
      </c>
      <c r="Y212">
        <v>0.996</v>
      </c>
      <c r="Z212">
        <v>0.98899999999999999</v>
      </c>
      <c r="AA212" s="9">
        <v>45713.677488692127</v>
      </c>
      <c r="AB212" t="s">
        <v>873</v>
      </c>
      <c r="AC212" s="9"/>
    </row>
    <row r="213" spans="1:29" x14ac:dyDescent="0.35">
      <c r="A213" t="s">
        <v>210</v>
      </c>
      <c r="B213" t="s">
        <v>313</v>
      </c>
      <c r="C213">
        <v>2307</v>
      </c>
      <c r="D213" s="9">
        <v>43294.82916666667</v>
      </c>
      <c r="E213" s="9">
        <v>45601.82916666667</v>
      </c>
      <c r="F213">
        <v>113</v>
      </c>
      <c r="G213">
        <v>85</v>
      </c>
      <c r="H213">
        <v>84</v>
      </c>
      <c r="I213">
        <v>1</v>
      </c>
      <c r="J213">
        <v>34</v>
      </c>
      <c r="K213">
        <v>51</v>
      </c>
      <c r="L213">
        <v>45</v>
      </c>
      <c r="M213">
        <v>6</v>
      </c>
      <c r="N213">
        <v>4.3999999999999997E-2</v>
      </c>
      <c r="O213">
        <v>0</v>
      </c>
      <c r="P213">
        <v>3.6999999999999998E-2</v>
      </c>
      <c r="Q213">
        <v>3.6999999999999998E-2</v>
      </c>
      <c r="R213">
        <v>5.2859999999999996</v>
      </c>
      <c r="S213">
        <v>1</v>
      </c>
      <c r="T213">
        <v>0.159</v>
      </c>
      <c r="U213">
        <v>162.16200000000001</v>
      </c>
      <c r="V213" t="s">
        <v>64</v>
      </c>
      <c r="W213">
        <v>0.94699999999999995</v>
      </c>
      <c r="X213">
        <v>0</v>
      </c>
      <c r="Y213">
        <v>0.84399999999999997</v>
      </c>
      <c r="Z213">
        <v>0.97099999999999997</v>
      </c>
      <c r="AA213" s="9">
        <v>45713.677565879632</v>
      </c>
      <c r="AB213" t="s">
        <v>873</v>
      </c>
      <c r="AC213" s="9"/>
    </row>
    <row r="214" spans="1:29" x14ac:dyDescent="0.35">
      <c r="A214" t="s">
        <v>211</v>
      </c>
      <c r="B214" t="s">
        <v>313</v>
      </c>
      <c r="C214">
        <v>1387</v>
      </c>
      <c r="D214" s="9">
        <v>44221.311805555553</v>
      </c>
      <c r="E214" s="9">
        <v>45609.268055555556</v>
      </c>
      <c r="F214">
        <v>1254</v>
      </c>
      <c r="G214">
        <v>1108</v>
      </c>
      <c r="H214">
        <v>1099</v>
      </c>
      <c r="I214">
        <v>9</v>
      </c>
      <c r="J214">
        <v>183</v>
      </c>
      <c r="K214">
        <v>925</v>
      </c>
      <c r="L214">
        <v>693</v>
      </c>
      <c r="M214">
        <v>232</v>
      </c>
      <c r="N214">
        <v>0.84099999999999997</v>
      </c>
      <c r="O214">
        <v>8.0000000000000002E-3</v>
      </c>
      <c r="P214">
        <v>0.14099999999999999</v>
      </c>
      <c r="Q214">
        <v>0.56000000000000005</v>
      </c>
      <c r="R214">
        <v>0.79100000000000004</v>
      </c>
      <c r="S214">
        <v>0.99099999999999999</v>
      </c>
      <c r="T214">
        <v>0.83399999999999996</v>
      </c>
      <c r="U214">
        <v>414.286</v>
      </c>
      <c r="V214" t="s">
        <v>58</v>
      </c>
      <c r="W214">
        <v>0.97899999999999998</v>
      </c>
      <c r="X214">
        <v>0.92600000000000005</v>
      </c>
      <c r="Y214">
        <v>0.83699999999999997</v>
      </c>
      <c r="Z214">
        <v>0.996</v>
      </c>
      <c r="AA214" s="9">
        <v>45713.677654259256</v>
      </c>
      <c r="AB214" t="s">
        <v>873</v>
      </c>
      <c r="AC214" s="9"/>
    </row>
    <row r="215" spans="1:29" x14ac:dyDescent="0.35">
      <c r="A215" t="s">
        <v>212</v>
      </c>
      <c r="B215" t="s">
        <v>313</v>
      </c>
      <c r="C215">
        <v>1397</v>
      </c>
      <c r="D215" s="9">
        <v>44210.468055555553</v>
      </c>
      <c r="E215" s="9">
        <v>45607.750694444447</v>
      </c>
      <c r="F215">
        <v>1618</v>
      </c>
      <c r="G215">
        <v>1428</v>
      </c>
      <c r="H215">
        <v>1406</v>
      </c>
      <c r="I215">
        <v>22</v>
      </c>
      <c r="J215">
        <v>252</v>
      </c>
      <c r="K215">
        <v>1176</v>
      </c>
      <c r="L215">
        <v>939</v>
      </c>
      <c r="M215">
        <v>237</v>
      </c>
      <c r="N215">
        <v>1.083</v>
      </c>
      <c r="O215">
        <v>0.02</v>
      </c>
      <c r="P215">
        <v>0.20699999999999999</v>
      </c>
      <c r="Q215">
        <v>0.79600000000000004</v>
      </c>
      <c r="R215">
        <v>0.88800000000000001</v>
      </c>
      <c r="S215">
        <v>0.98199999999999998</v>
      </c>
      <c r="T215">
        <v>0.81200000000000006</v>
      </c>
      <c r="U215">
        <v>297.73899999999998</v>
      </c>
      <c r="V215" t="s">
        <v>58</v>
      </c>
      <c r="W215">
        <v>0.97</v>
      </c>
      <c r="X215">
        <v>0.96799999999999997</v>
      </c>
      <c r="Y215">
        <v>0.88600000000000001</v>
      </c>
      <c r="Z215">
        <v>0.97899999999999998</v>
      </c>
      <c r="AA215" s="9">
        <v>45713.677742997686</v>
      </c>
      <c r="AB215" t="s">
        <v>873</v>
      </c>
      <c r="AC215" s="9"/>
    </row>
    <row r="216" spans="1:29" hidden="1" x14ac:dyDescent="0.35">
      <c r="A216" t="s">
        <v>212</v>
      </c>
      <c r="B216" t="s">
        <v>314</v>
      </c>
      <c r="C216">
        <v>96</v>
      </c>
      <c r="D216" s="9">
        <v>45510.96875</v>
      </c>
      <c r="E216" s="9">
        <v>45607.750694444447</v>
      </c>
      <c r="F216" t="s">
        <v>874</v>
      </c>
      <c r="G216" t="s">
        <v>874</v>
      </c>
      <c r="H216">
        <v>155</v>
      </c>
      <c r="I216">
        <v>2</v>
      </c>
      <c r="J216">
        <v>38</v>
      </c>
      <c r="K216" t="s">
        <v>875</v>
      </c>
      <c r="L216">
        <v>98</v>
      </c>
      <c r="M216">
        <v>20</v>
      </c>
      <c r="N216">
        <v>1.7150000000000001</v>
      </c>
      <c r="O216">
        <v>1.6E-2</v>
      </c>
      <c r="P216">
        <v>0.45100000000000001</v>
      </c>
      <c r="Q216">
        <v>1.02</v>
      </c>
      <c r="R216">
        <v>0.79700000000000004</v>
      </c>
      <c r="S216">
        <v>0.99099999999999999</v>
      </c>
      <c r="T216">
        <v>0.73899999999999999</v>
      </c>
      <c r="U216">
        <v>232.35300000000001</v>
      </c>
      <c r="V216" t="s">
        <v>58</v>
      </c>
      <c r="W216">
        <v>0.98099999999999998</v>
      </c>
      <c r="X216">
        <v>1</v>
      </c>
      <c r="Y216">
        <v>0.872</v>
      </c>
      <c r="Z216">
        <v>0.97899999999999998</v>
      </c>
      <c r="AA216" s="9">
        <v>45713.67776042824</v>
      </c>
      <c r="AB216" t="s">
        <v>873</v>
      </c>
      <c r="AC216" s="9"/>
    </row>
    <row r="217" spans="1:29" x14ac:dyDescent="0.35">
      <c r="A217" t="s">
        <v>213</v>
      </c>
      <c r="B217" t="s">
        <v>313</v>
      </c>
      <c r="C217">
        <v>1850</v>
      </c>
      <c r="D217" s="9">
        <v>43752.644444444442</v>
      </c>
      <c r="E217" s="9">
        <v>45602.79583333333</v>
      </c>
      <c r="F217">
        <v>439</v>
      </c>
      <c r="G217">
        <v>411</v>
      </c>
      <c r="H217">
        <v>409</v>
      </c>
      <c r="I217">
        <v>2</v>
      </c>
      <c r="J217">
        <v>87</v>
      </c>
      <c r="K217">
        <v>324</v>
      </c>
      <c r="L217">
        <v>186</v>
      </c>
      <c r="M217">
        <v>138</v>
      </c>
      <c r="N217">
        <v>0.374</v>
      </c>
      <c r="O217">
        <v>2E-3</v>
      </c>
      <c r="P217">
        <v>7.1999999999999995E-2</v>
      </c>
      <c r="Q217">
        <v>0.16200000000000001</v>
      </c>
      <c r="R217">
        <v>0.53300000000000003</v>
      </c>
      <c r="S217">
        <v>0.995</v>
      </c>
      <c r="T217">
        <v>0.80900000000000005</v>
      </c>
      <c r="U217">
        <v>851.85199999999998</v>
      </c>
      <c r="V217" t="s">
        <v>58</v>
      </c>
      <c r="W217">
        <v>0.86499999999999999</v>
      </c>
      <c r="X217">
        <v>1</v>
      </c>
      <c r="Y217">
        <v>0.96099999999999997</v>
      </c>
      <c r="Z217">
        <v>0.92100000000000004</v>
      </c>
      <c r="AA217" s="9">
        <v>45713.677838078707</v>
      </c>
      <c r="AB217" t="s">
        <v>873</v>
      </c>
      <c r="AC217" s="9"/>
    </row>
    <row r="218" spans="1:29" x14ac:dyDescent="0.35">
      <c r="A218" t="s">
        <v>214</v>
      </c>
      <c r="B218" t="s">
        <v>313</v>
      </c>
      <c r="C218">
        <v>1889</v>
      </c>
      <c r="D218" s="9">
        <v>43719.491666666669</v>
      </c>
      <c r="E218" s="9">
        <v>45608.934027777781</v>
      </c>
      <c r="F218">
        <v>1482</v>
      </c>
      <c r="G218">
        <v>1482</v>
      </c>
      <c r="H218">
        <v>1482</v>
      </c>
      <c r="I218">
        <v>0</v>
      </c>
      <c r="J218">
        <v>117</v>
      </c>
      <c r="K218">
        <v>1365</v>
      </c>
      <c r="L218">
        <v>626</v>
      </c>
      <c r="M218">
        <v>739</v>
      </c>
      <c r="N218">
        <v>1.33</v>
      </c>
      <c r="O218">
        <v>0</v>
      </c>
      <c r="P218">
        <v>0.157</v>
      </c>
      <c r="Q218">
        <v>0.88</v>
      </c>
      <c r="R218">
        <v>0.75</v>
      </c>
      <c r="S218">
        <v>1</v>
      </c>
      <c r="T218">
        <v>0.88200000000000001</v>
      </c>
      <c r="U218">
        <v>839.77300000000002</v>
      </c>
      <c r="V218" t="s">
        <v>58</v>
      </c>
      <c r="W218">
        <v>0.85299999999999998</v>
      </c>
      <c r="X218">
        <v>0</v>
      </c>
      <c r="Y218">
        <v>0.91400000000000003</v>
      </c>
      <c r="Z218">
        <v>0.95599999999999996</v>
      </c>
      <c r="AA218" s="9">
        <v>45713.677927488425</v>
      </c>
      <c r="AB218" t="s">
        <v>873</v>
      </c>
      <c r="AC218" s="9"/>
    </row>
    <row r="219" spans="1:29" x14ac:dyDescent="0.35">
      <c r="A219" t="s">
        <v>215</v>
      </c>
      <c r="B219" t="s">
        <v>313</v>
      </c>
      <c r="C219">
        <v>1829</v>
      </c>
      <c r="D219" s="9">
        <v>43774.550694444442</v>
      </c>
      <c r="E219" s="9">
        <v>45603.59375</v>
      </c>
      <c r="F219">
        <v>1850</v>
      </c>
      <c r="G219">
        <v>1591</v>
      </c>
      <c r="H219">
        <v>1001</v>
      </c>
      <c r="I219">
        <v>590</v>
      </c>
      <c r="J219">
        <v>209</v>
      </c>
      <c r="K219">
        <v>1382</v>
      </c>
      <c r="L219">
        <v>1309</v>
      </c>
      <c r="M219">
        <v>73</v>
      </c>
      <c r="N219">
        <v>0.628</v>
      </c>
      <c r="O219">
        <v>1.1930000000000001</v>
      </c>
      <c r="P219">
        <v>0.14799999999999999</v>
      </c>
      <c r="Q219">
        <v>0.84399999999999997</v>
      </c>
      <c r="R219">
        <v>0.504</v>
      </c>
      <c r="S219">
        <v>0.34499999999999997</v>
      </c>
      <c r="T219">
        <v>0.91900000000000004</v>
      </c>
      <c r="U219">
        <v>86.492999999999995</v>
      </c>
      <c r="V219" t="s">
        <v>58</v>
      </c>
      <c r="W219">
        <v>0.95199999999999996</v>
      </c>
      <c r="X219">
        <v>0.77100000000000002</v>
      </c>
      <c r="Y219">
        <v>0.72099999999999997</v>
      </c>
      <c r="Z219">
        <v>0.84599999999999997</v>
      </c>
      <c r="AA219" s="9">
        <v>45713.678028738424</v>
      </c>
      <c r="AB219" t="s">
        <v>873</v>
      </c>
      <c r="AC219" s="9"/>
    </row>
    <row r="220" spans="1:29" x14ac:dyDescent="0.35">
      <c r="A220" t="s">
        <v>216</v>
      </c>
      <c r="B220" t="s">
        <v>313</v>
      </c>
      <c r="C220">
        <v>1320</v>
      </c>
      <c r="D220" s="9">
        <v>44224.802083333336</v>
      </c>
      <c r="E220" s="9">
        <v>45545.081944444442</v>
      </c>
      <c r="F220">
        <v>415</v>
      </c>
      <c r="G220">
        <v>406</v>
      </c>
      <c r="H220">
        <v>342</v>
      </c>
      <c r="I220">
        <v>64</v>
      </c>
      <c r="J220">
        <v>1</v>
      </c>
      <c r="K220">
        <v>405</v>
      </c>
      <c r="L220">
        <v>149</v>
      </c>
      <c r="M220">
        <v>256</v>
      </c>
      <c r="N220">
        <v>0.754</v>
      </c>
      <c r="O220">
        <v>0.14699999999999999</v>
      </c>
      <c r="P220">
        <v>0</v>
      </c>
      <c r="Q220">
        <v>9.9000000000000005E-2</v>
      </c>
      <c r="R220">
        <v>0.11</v>
      </c>
      <c r="S220">
        <v>0.83699999999999997</v>
      </c>
      <c r="T220">
        <v>1</v>
      </c>
      <c r="U220">
        <v>2585.8589999999999</v>
      </c>
      <c r="V220" t="s">
        <v>58</v>
      </c>
      <c r="W220">
        <v>0.88100000000000001</v>
      </c>
      <c r="X220">
        <v>0.97199999999999998</v>
      </c>
      <c r="Y220">
        <v>0</v>
      </c>
      <c r="Z220">
        <v>0.57899999999999996</v>
      </c>
      <c r="AA220" s="9">
        <v>45713.678103958337</v>
      </c>
      <c r="AB220" t="s">
        <v>873</v>
      </c>
      <c r="AC220" s="9"/>
    </row>
    <row r="221" spans="1:29" x14ac:dyDescent="0.35">
      <c r="A221" t="s">
        <v>217</v>
      </c>
      <c r="B221" t="s">
        <v>313</v>
      </c>
      <c r="C221">
        <v>962</v>
      </c>
      <c r="D221" s="9">
        <v>44628.657638888886</v>
      </c>
      <c r="E221" s="9">
        <v>45590.686805555553</v>
      </c>
      <c r="F221">
        <v>212</v>
      </c>
      <c r="G221">
        <v>183</v>
      </c>
      <c r="H221">
        <v>163</v>
      </c>
      <c r="I221">
        <v>20</v>
      </c>
      <c r="J221">
        <v>28</v>
      </c>
      <c r="K221">
        <v>155</v>
      </c>
      <c r="L221">
        <v>106</v>
      </c>
      <c r="M221">
        <v>49</v>
      </c>
      <c r="N221">
        <v>0.249</v>
      </c>
      <c r="O221">
        <v>1.7999999999999999E-2</v>
      </c>
      <c r="P221">
        <v>4.2999999999999997E-2</v>
      </c>
      <c r="Q221">
        <v>0.12</v>
      </c>
      <c r="R221">
        <v>0.53600000000000003</v>
      </c>
      <c r="S221">
        <v>0.93300000000000005</v>
      </c>
      <c r="T221">
        <v>0.83899999999999997</v>
      </c>
      <c r="U221">
        <v>408.33300000000003</v>
      </c>
      <c r="V221" t="s">
        <v>58</v>
      </c>
      <c r="W221">
        <v>0.91100000000000003</v>
      </c>
      <c r="X221">
        <v>0.92200000000000004</v>
      </c>
      <c r="Y221">
        <v>0.85599999999999998</v>
      </c>
      <c r="Z221">
        <v>0.85699999999999998</v>
      </c>
      <c r="AA221" s="9">
        <v>45713.678184490738</v>
      </c>
      <c r="AB221" t="s">
        <v>873</v>
      </c>
      <c r="AC221" s="9"/>
    </row>
    <row r="222" spans="1:29" x14ac:dyDescent="0.35">
      <c r="A222" t="s">
        <v>218</v>
      </c>
      <c r="B222" t="s">
        <v>313</v>
      </c>
      <c r="C222">
        <v>900</v>
      </c>
      <c r="D222" s="9">
        <v>44658.82708333333</v>
      </c>
      <c r="E222" s="9">
        <v>45559.313888888886</v>
      </c>
      <c r="F222">
        <v>161</v>
      </c>
      <c r="G222">
        <v>129</v>
      </c>
      <c r="H222">
        <v>94</v>
      </c>
      <c r="I222">
        <v>35</v>
      </c>
      <c r="J222">
        <v>14</v>
      </c>
      <c r="K222">
        <v>115</v>
      </c>
      <c r="L222">
        <v>74</v>
      </c>
      <c r="M222">
        <v>41</v>
      </c>
      <c r="N222">
        <v>0.11700000000000001</v>
      </c>
      <c r="O222">
        <v>4.1000000000000002E-2</v>
      </c>
      <c r="P222">
        <v>1.6E-2</v>
      </c>
      <c r="Q222">
        <v>7.6999999999999999E-2</v>
      </c>
      <c r="R222">
        <v>0.54200000000000004</v>
      </c>
      <c r="S222">
        <v>0.74099999999999999</v>
      </c>
      <c r="T222">
        <v>0.89900000000000002</v>
      </c>
      <c r="U222">
        <v>532.46799999999996</v>
      </c>
      <c r="V222" t="s">
        <v>58</v>
      </c>
      <c r="W222">
        <v>0.91900000000000004</v>
      </c>
      <c r="X222">
        <v>0.82799999999999996</v>
      </c>
      <c r="Y222">
        <v>0.90700000000000003</v>
      </c>
      <c r="Z222">
        <v>0.91200000000000003</v>
      </c>
      <c r="AA222" s="9">
        <v>45713.678275393519</v>
      </c>
      <c r="AB222" t="s">
        <v>873</v>
      </c>
      <c r="AC222" s="9"/>
    </row>
    <row r="223" spans="1:29" x14ac:dyDescent="0.35">
      <c r="A223" t="s">
        <v>219</v>
      </c>
      <c r="B223" t="s">
        <v>313</v>
      </c>
      <c r="C223">
        <v>1322</v>
      </c>
      <c r="D223" s="9">
        <v>44230.40625</v>
      </c>
      <c r="E223" s="9">
        <v>45552.652083333334</v>
      </c>
      <c r="F223">
        <v>1299</v>
      </c>
      <c r="G223">
        <v>1192</v>
      </c>
      <c r="H223">
        <v>1163</v>
      </c>
      <c r="I223">
        <v>29</v>
      </c>
      <c r="J223">
        <v>319</v>
      </c>
      <c r="K223">
        <v>873</v>
      </c>
      <c r="L223">
        <v>765</v>
      </c>
      <c r="M223">
        <v>109</v>
      </c>
      <c r="N223">
        <v>0.94499999999999995</v>
      </c>
      <c r="O223">
        <v>2.3E-2</v>
      </c>
      <c r="P223">
        <v>0.27400000000000002</v>
      </c>
      <c r="Q223">
        <v>0.65</v>
      </c>
      <c r="R223">
        <v>0.93700000000000006</v>
      </c>
      <c r="S223">
        <v>0.97599999999999998</v>
      </c>
      <c r="T223">
        <v>0.71699999999999997</v>
      </c>
      <c r="U223">
        <v>167.69200000000001</v>
      </c>
      <c r="V223" t="s">
        <v>58</v>
      </c>
      <c r="W223">
        <v>0.997</v>
      </c>
      <c r="X223">
        <v>0.84299999999999997</v>
      </c>
      <c r="Y223">
        <v>0.90300000000000002</v>
      </c>
      <c r="Z223">
        <v>0.996</v>
      </c>
      <c r="AA223" s="9">
        <v>45713.678360868056</v>
      </c>
      <c r="AB223" t="s">
        <v>873</v>
      </c>
      <c r="AC223" s="9"/>
    </row>
    <row r="224" spans="1:29" hidden="1" x14ac:dyDescent="0.35">
      <c r="A224" t="s">
        <v>219</v>
      </c>
      <c r="B224" t="s">
        <v>314</v>
      </c>
      <c r="C224">
        <v>99</v>
      </c>
      <c r="D224" s="9">
        <v>45453.559027777781</v>
      </c>
      <c r="E224" s="9">
        <v>45552.652083333334</v>
      </c>
      <c r="F224" t="s">
        <v>874</v>
      </c>
      <c r="G224" t="s">
        <v>874</v>
      </c>
      <c r="H224">
        <v>2</v>
      </c>
      <c r="I224">
        <v>2</v>
      </c>
      <c r="J224">
        <v>10</v>
      </c>
      <c r="K224" t="s">
        <v>875</v>
      </c>
      <c r="L224">
        <v>9</v>
      </c>
      <c r="M224">
        <v>-16</v>
      </c>
      <c r="N224">
        <v>9.0999999999999998E-2</v>
      </c>
      <c r="O224">
        <v>0.16700000000000001</v>
      </c>
      <c r="P224">
        <v>8.8999999999999996E-2</v>
      </c>
      <c r="Q224">
        <v>0.113</v>
      </c>
      <c r="R224">
        <v>0.66900000000000004</v>
      </c>
      <c r="S224">
        <v>0.35299999999999998</v>
      </c>
      <c r="T224">
        <v>0.65500000000000003</v>
      </c>
      <c r="U224">
        <v>964.60199999999998</v>
      </c>
      <c r="V224" t="s">
        <v>58</v>
      </c>
      <c r="W224">
        <v>1</v>
      </c>
      <c r="X224">
        <v>1</v>
      </c>
      <c r="Y224">
        <v>0.74099999999999999</v>
      </c>
      <c r="Z224">
        <v>0.86</v>
      </c>
      <c r="AA224" s="9">
        <v>45713.678376122683</v>
      </c>
      <c r="AB224" t="s">
        <v>873</v>
      </c>
      <c r="AC224" s="9"/>
    </row>
    <row r="225" spans="1:29" x14ac:dyDescent="0.35">
      <c r="A225" t="s">
        <v>220</v>
      </c>
      <c r="B225" t="s">
        <v>313</v>
      </c>
      <c r="C225">
        <v>2809</v>
      </c>
      <c r="D225" s="9">
        <v>42793.550694444442</v>
      </c>
      <c r="E225" s="9">
        <v>45602.695833333331</v>
      </c>
      <c r="F225">
        <v>1041</v>
      </c>
      <c r="G225">
        <v>981</v>
      </c>
      <c r="H225">
        <v>697</v>
      </c>
      <c r="I225">
        <v>284</v>
      </c>
      <c r="J225">
        <v>136</v>
      </c>
      <c r="K225">
        <v>845</v>
      </c>
      <c r="L225">
        <v>680</v>
      </c>
      <c r="M225">
        <v>165</v>
      </c>
      <c r="N225">
        <v>0.42399999999999999</v>
      </c>
      <c r="O225">
        <v>0.125</v>
      </c>
      <c r="P225">
        <v>8.3000000000000004E-2</v>
      </c>
      <c r="Q225">
        <v>0.45200000000000001</v>
      </c>
      <c r="R225">
        <v>0.97</v>
      </c>
      <c r="S225">
        <v>0.77200000000000002</v>
      </c>
      <c r="T225">
        <v>0.84899999999999998</v>
      </c>
      <c r="U225">
        <v>365.04399999999998</v>
      </c>
      <c r="V225" t="s">
        <v>58</v>
      </c>
      <c r="W225">
        <v>0.92</v>
      </c>
      <c r="X225">
        <v>0.95099999999999996</v>
      </c>
      <c r="Y225">
        <v>0.92100000000000004</v>
      </c>
      <c r="Z225">
        <v>0.94099999999999995</v>
      </c>
      <c r="AA225" s="9">
        <v>45713.678462835647</v>
      </c>
      <c r="AB225" t="s">
        <v>873</v>
      </c>
      <c r="AC225" s="9"/>
    </row>
    <row r="226" spans="1:29" x14ac:dyDescent="0.35">
      <c r="A226" t="s">
        <v>221</v>
      </c>
      <c r="B226" t="s">
        <v>313</v>
      </c>
      <c r="C226">
        <v>1423</v>
      </c>
      <c r="D226" s="9">
        <v>44179.943749999999</v>
      </c>
      <c r="E226" s="9">
        <v>45603.779861111114</v>
      </c>
      <c r="F226">
        <v>510</v>
      </c>
      <c r="G226">
        <v>424</v>
      </c>
      <c r="H226">
        <v>413</v>
      </c>
      <c r="I226">
        <v>11</v>
      </c>
      <c r="J226">
        <v>106</v>
      </c>
      <c r="K226">
        <v>318</v>
      </c>
      <c r="L226">
        <v>210</v>
      </c>
      <c r="M226">
        <v>108</v>
      </c>
      <c r="N226">
        <v>0.35099999999999998</v>
      </c>
      <c r="O226">
        <v>1.2999999999999999E-2</v>
      </c>
      <c r="P226">
        <v>0.124</v>
      </c>
      <c r="Q226">
        <v>0.215</v>
      </c>
      <c r="R226">
        <v>0.89600000000000002</v>
      </c>
      <c r="S226">
        <v>0.96399999999999997</v>
      </c>
      <c r="T226">
        <v>0.65900000000000003</v>
      </c>
      <c r="U226">
        <v>502.32600000000002</v>
      </c>
      <c r="V226" t="s">
        <v>58</v>
      </c>
      <c r="W226">
        <v>0.92100000000000004</v>
      </c>
      <c r="X226">
        <v>0.79700000000000004</v>
      </c>
      <c r="Y226">
        <v>0.83</v>
      </c>
      <c r="Z226">
        <v>0.97299999999999998</v>
      </c>
      <c r="AA226" s="9">
        <v>45713.678555868057</v>
      </c>
      <c r="AB226" t="s">
        <v>873</v>
      </c>
      <c r="AC226" s="9"/>
    </row>
    <row r="227" spans="1:29" hidden="1" x14ac:dyDescent="0.35">
      <c r="A227" t="s">
        <v>221</v>
      </c>
      <c r="B227" t="s">
        <v>314</v>
      </c>
      <c r="C227">
        <v>99</v>
      </c>
      <c r="D227" s="9">
        <v>45504.373611111114</v>
      </c>
      <c r="E227" s="9">
        <v>45603.779861111114</v>
      </c>
      <c r="F227" t="s">
        <v>874</v>
      </c>
      <c r="G227" t="s">
        <v>874</v>
      </c>
      <c r="H227">
        <v>25</v>
      </c>
      <c r="I227">
        <v>2</v>
      </c>
      <c r="J227">
        <v>5</v>
      </c>
      <c r="K227" t="s">
        <v>875</v>
      </c>
      <c r="L227">
        <v>15</v>
      </c>
      <c r="M227">
        <v>8</v>
      </c>
      <c r="N227">
        <v>0.23499999999999999</v>
      </c>
      <c r="O227">
        <v>4.8000000000000001E-2</v>
      </c>
      <c r="P227">
        <v>5.7000000000000002E-2</v>
      </c>
      <c r="Q227">
        <v>0.152</v>
      </c>
      <c r="R227">
        <v>0.67300000000000004</v>
      </c>
      <c r="S227">
        <v>0.83</v>
      </c>
      <c r="T227">
        <v>0.79900000000000004</v>
      </c>
      <c r="U227">
        <v>710.52599999999995</v>
      </c>
      <c r="V227" t="s">
        <v>58</v>
      </c>
      <c r="W227">
        <v>0.95</v>
      </c>
      <c r="X227">
        <v>1</v>
      </c>
      <c r="Y227">
        <v>0.91500000000000004</v>
      </c>
      <c r="Z227">
        <v>0.86899999999999999</v>
      </c>
      <c r="AA227" s="9">
        <v>45713.678572685189</v>
      </c>
      <c r="AB227" t="s">
        <v>873</v>
      </c>
      <c r="AC227" s="9"/>
    </row>
    <row r="228" spans="1:29" x14ac:dyDescent="0.35">
      <c r="A228" t="s">
        <v>222</v>
      </c>
      <c r="B228" t="s">
        <v>313</v>
      </c>
      <c r="C228">
        <v>2065</v>
      </c>
      <c r="D228" s="9">
        <v>43542.629166666666</v>
      </c>
      <c r="E228" s="9">
        <v>45607.76458333333</v>
      </c>
      <c r="F228">
        <v>1285</v>
      </c>
      <c r="G228">
        <v>1134</v>
      </c>
      <c r="H228">
        <v>1102</v>
      </c>
      <c r="I228">
        <v>32</v>
      </c>
      <c r="J228">
        <v>279</v>
      </c>
      <c r="K228">
        <v>855</v>
      </c>
      <c r="L228">
        <v>661</v>
      </c>
      <c r="M228">
        <v>194</v>
      </c>
      <c r="N228">
        <v>0.70699999999999996</v>
      </c>
      <c r="O228">
        <v>0.03</v>
      </c>
      <c r="P228">
        <v>0.22900000000000001</v>
      </c>
      <c r="Q228">
        <v>0.45900000000000002</v>
      </c>
      <c r="R228">
        <v>0.90400000000000003</v>
      </c>
      <c r="S228">
        <v>0.95899999999999996</v>
      </c>
      <c r="T228">
        <v>0.68899999999999995</v>
      </c>
      <c r="U228">
        <v>422.65800000000002</v>
      </c>
      <c r="V228" t="s">
        <v>58</v>
      </c>
      <c r="W228">
        <v>0.96499999999999997</v>
      </c>
      <c r="X228">
        <v>0.48399999999999999</v>
      </c>
      <c r="Y228">
        <v>0.96299999999999997</v>
      </c>
      <c r="Z228">
        <v>0.98699999999999999</v>
      </c>
      <c r="AA228" s="9">
        <v>45713.678665555555</v>
      </c>
      <c r="AB228" t="s">
        <v>873</v>
      </c>
      <c r="AC228" s="9"/>
    </row>
    <row r="229" spans="1:29" x14ac:dyDescent="0.35">
      <c r="A229" t="s">
        <v>223</v>
      </c>
      <c r="B229" t="s">
        <v>313</v>
      </c>
      <c r="C229">
        <v>6182</v>
      </c>
      <c r="D229" s="9">
        <v>39224.413194444445</v>
      </c>
      <c r="E229" s="9">
        <v>45406.45416666667</v>
      </c>
      <c r="F229">
        <v>1771</v>
      </c>
      <c r="G229">
        <v>1763</v>
      </c>
      <c r="H229">
        <v>1138</v>
      </c>
      <c r="I229">
        <v>625</v>
      </c>
      <c r="J229">
        <v>398</v>
      </c>
      <c r="K229">
        <v>1365</v>
      </c>
      <c r="L229">
        <v>1363</v>
      </c>
      <c r="M229">
        <v>2</v>
      </c>
      <c r="N229">
        <v>0.27600000000000002</v>
      </c>
      <c r="O229">
        <v>0.20599999999999999</v>
      </c>
      <c r="P229">
        <v>7.5999999999999998E-2</v>
      </c>
      <c r="Q229">
        <v>0.36399999999999999</v>
      </c>
      <c r="R229">
        <v>0.89700000000000002</v>
      </c>
      <c r="S229">
        <v>0.57299999999999995</v>
      </c>
      <c r="T229">
        <v>0.84199999999999997</v>
      </c>
      <c r="U229">
        <v>5.4950000000000001</v>
      </c>
      <c r="V229" t="s">
        <v>82</v>
      </c>
      <c r="W229">
        <v>0.90700000000000003</v>
      </c>
      <c r="X229">
        <v>0.89500000000000002</v>
      </c>
      <c r="Y229">
        <v>0.92800000000000005</v>
      </c>
      <c r="Z229">
        <v>0.92500000000000004</v>
      </c>
      <c r="AA229" s="9">
        <v>45713.678749537037</v>
      </c>
      <c r="AB229" t="s">
        <v>873</v>
      </c>
      <c r="AC229" s="9"/>
    </row>
    <row r="230" spans="1:29" x14ac:dyDescent="0.35">
      <c r="A230" t="s">
        <v>224</v>
      </c>
      <c r="B230" t="s">
        <v>313</v>
      </c>
      <c r="C230">
        <v>1455</v>
      </c>
      <c r="D230" s="9">
        <v>44154.131249999999</v>
      </c>
      <c r="E230" s="9">
        <v>45609.646527777775</v>
      </c>
      <c r="F230">
        <v>1209</v>
      </c>
      <c r="G230">
        <v>1079</v>
      </c>
      <c r="H230">
        <v>1058</v>
      </c>
      <c r="I230">
        <v>21</v>
      </c>
      <c r="J230">
        <v>236</v>
      </c>
      <c r="K230">
        <v>843</v>
      </c>
      <c r="L230">
        <v>756</v>
      </c>
      <c r="M230">
        <v>87</v>
      </c>
      <c r="N230">
        <v>0.63</v>
      </c>
      <c r="O230">
        <v>1.4E-2</v>
      </c>
      <c r="P230">
        <v>0.16</v>
      </c>
      <c r="Q230">
        <v>0.48899999999999999</v>
      </c>
      <c r="R230">
        <v>1.01</v>
      </c>
      <c r="S230">
        <v>0.97799999999999998</v>
      </c>
      <c r="T230">
        <v>0.752</v>
      </c>
      <c r="U230">
        <v>177.91399999999999</v>
      </c>
      <c r="V230" t="s">
        <v>64</v>
      </c>
      <c r="W230">
        <v>0.97599999999999998</v>
      </c>
      <c r="X230">
        <v>0.91</v>
      </c>
      <c r="Y230">
        <v>0.98199999999999998</v>
      </c>
      <c r="Z230">
        <v>0.99</v>
      </c>
      <c r="AA230" s="9">
        <v>45713.678838611107</v>
      </c>
      <c r="AB230" t="s">
        <v>873</v>
      </c>
      <c r="AC230" s="9"/>
    </row>
    <row r="231" spans="1:29" x14ac:dyDescent="0.35">
      <c r="A231" t="s">
        <v>225</v>
      </c>
      <c r="B231" t="s">
        <v>313</v>
      </c>
      <c r="C231">
        <v>4599</v>
      </c>
      <c r="D231" s="9">
        <v>40798.258333333331</v>
      </c>
      <c r="E231" s="9">
        <v>45397.377083333333</v>
      </c>
      <c r="F231">
        <v>281</v>
      </c>
      <c r="G231">
        <v>281</v>
      </c>
      <c r="H231">
        <v>190</v>
      </c>
      <c r="I231">
        <v>91</v>
      </c>
      <c r="J231">
        <v>20</v>
      </c>
      <c r="K231">
        <v>261</v>
      </c>
      <c r="L231">
        <v>235</v>
      </c>
      <c r="M231">
        <v>26</v>
      </c>
      <c r="N231">
        <v>0.108</v>
      </c>
      <c r="O231">
        <v>0.04</v>
      </c>
      <c r="P231">
        <v>5.0000000000000001E-3</v>
      </c>
      <c r="Q231">
        <v>0.12</v>
      </c>
      <c r="R231">
        <v>0.83899999999999997</v>
      </c>
      <c r="S231">
        <v>0.73</v>
      </c>
      <c r="T231">
        <v>0.96599999999999997</v>
      </c>
      <c r="U231">
        <v>216.667</v>
      </c>
      <c r="V231" t="s">
        <v>58</v>
      </c>
      <c r="W231">
        <v>0.89200000000000002</v>
      </c>
      <c r="X231">
        <v>0.92500000000000004</v>
      </c>
      <c r="Y231">
        <v>0.65800000000000003</v>
      </c>
      <c r="Z231">
        <v>0.88600000000000001</v>
      </c>
      <c r="AA231" s="9">
        <v>45713.678923506945</v>
      </c>
      <c r="AB231" t="s">
        <v>873</v>
      </c>
      <c r="AC231" s="9"/>
    </row>
    <row r="232" spans="1:29" x14ac:dyDescent="0.35">
      <c r="A232" t="s">
        <v>226</v>
      </c>
      <c r="B232" t="s">
        <v>313</v>
      </c>
      <c r="C232">
        <v>1665</v>
      </c>
      <c r="D232" s="9">
        <v>43943.642361111109</v>
      </c>
      <c r="E232" s="9">
        <v>45609.412499999999</v>
      </c>
      <c r="F232">
        <v>338</v>
      </c>
      <c r="G232">
        <v>311</v>
      </c>
      <c r="H232">
        <v>193</v>
      </c>
      <c r="I232">
        <v>118</v>
      </c>
      <c r="J232">
        <v>15</v>
      </c>
      <c r="K232">
        <v>296</v>
      </c>
      <c r="L232">
        <v>233</v>
      </c>
      <c r="M232">
        <v>63</v>
      </c>
      <c r="N232">
        <v>0.17699999999999999</v>
      </c>
      <c r="O232">
        <v>0.11899999999999999</v>
      </c>
      <c r="P232">
        <v>1.2999999999999999E-2</v>
      </c>
      <c r="Q232">
        <v>0.192</v>
      </c>
      <c r="R232">
        <v>0.67800000000000005</v>
      </c>
      <c r="S232">
        <v>0.59799999999999998</v>
      </c>
      <c r="T232">
        <v>0.95599999999999996</v>
      </c>
      <c r="U232">
        <v>328.125</v>
      </c>
      <c r="V232" t="s">
        <v>58</v>
      </c>
      <c r="W232">
        <v>0.79200000000000004</v>
      </c>
      <c r="X232">
        <v>0.97499999999999998</v>
      </c>
      <c r="Y232">
        <v>0.97899999999999998</v>
      </c>
      <c r="Z232">
        <v>0.95699999999999996</v>
      </c>
      <c r="AA232" s="9">
        <v>45713.679010995373</v>
      </c>
      <c r="AB232" t="s">
        <v>873</v>
      </c>
      <c r="AC232" s="9"/>
    </row>
    <row r="233" spans="1:29" x14ac:dyDescent="0.35">
      <c r="A233" t="s">
        <v>227</v>
      </c>
      <c r="B233" t="s">
        <v>313</v>
      </c>
      <c r="C233">
        <v>2929</v>
      </c>
      <c r="D233" s="9">
        <v>42681.728472222225</v>
      </c>
      <c r="E233" s="9">
        <v>45611.665277777778</v>
      </c>
      <c r="F233">
        <v>5335</v>
      </c>
      <c r="G233">
        <v>4245</v>
      </c>
      <c r="H233">
        <v>3106</v>
      </c>
      <c r="I233">
        <v>1139</v>
      </c>
      <c r="J233">
        <v>515</v>
      </c>
      <c r="K233">
        <v>3730</v>
      </c>
      <c r="L233">
        <v>2532</v>
      </c>
      <c r="M233">
        <v>1198</v>
      </c>
      <c r="N233">
        <v>3.5880000000000001</v>
      </c>
      <c r="O233">
        <v>0.73399999999999999</v>
      </c>
      <c r="P233">
        <v>0.98299999999999998</v>
      </c>
      <c r="Q233">
        <v>4.0990000000000002</v>
      </c>
      <c r="R233">
        <v>1.228</v>
      </c>
      <c r="S233">
        <v>0.83</v>
      </c>
      <c r="T233">
        <v>0.77300000000000002</v>
      </c>
      <c r="U233">
        <v>292.26600000000002</v>
      </c>
      <c r="V233" t="s">
        <v>64</v>
      </c>
      <c r="W233">
        <v>0.9</v>
      </c>
      <c r="X233">
        <v>0.46400000000000002</v>
      </c>
      <c r="Y233">
        <v>0.93</v>
      </c>
      <c r="Z233">
        <v>0.86699999999999999</v>
      </c>
      <c r="AA233" s="9">
        <v>45713.679110115743</v>
      </c>
      <c r="AB233" t="s">
        <v>873</v>
      </c>
      <c r="AC233" s="9"/>
    </row>
    <row r="234" spans="1:29" hidden="1" x14ac:dyDescent="0.35">
      <c r="A234" t="s">
        <v>227</v>
      </c>
      <c r="B234" t="s">
        <v>314</v>
      </c>
      <c r="C234">
        <v>99</v>
      </c>
      <c r="D234" s="9">
        <v>45512.07916666667</v>
      </c>
      <c r="E234" s="9">
        <v>45611.665277777778</v>
      </c>
      <c r="F234" t="s">
        <v>874</v>
      </c>
      <c r="G234" t="s">
        <v>874</v>
      </c>
      <c r="H234">
        <v>688</v>
      </c>
      <c r="I234">
        <v>360</v>
      </c>
      <c r="J234">
        <v>139</v>
      </c>
      <c r="K234" t="s">
        <v>875</v>
      </c>
      <c r="L234">
        <v>737</v>
      </c>
      <c r="M234">
        <v>171</v>
      </c>
      <c r="N234">
        <v>6.4589999999999996</v>
      </c>
      <c r="O234">
        <v>3.6909999999999998</v>
      </c>
      <c r="P234">
        <v>1.2270000000000001</v>
      </c>
      <c r="Q234">
        <v>6.625</v>
      </c>
      <c r="R234">
        <v>0.74199999999999999</v>
      </c>
      <c r="S234">
        <v>0.63600000000000001</v>
      </c>
      <c r="T234">
        <v>0.879</v>
      </c>
      <c r="U234">
        <v>180.83</v>
      </c>
      <c r="V234" t="s">
        <v>58</v>
      </c>
      <c r="W234">
        <v>0.98299999999999998</v>
      </c>
      <c r="X234">
        <v>0.99399999999999999</v>
      </c>
      <c r="Y234">
        <v>0.96699999999999997</v>
      </c>
      <c r="Z234">
        <v>0.99299999999999999</v>
      </c>
      <c r="AA234" s="9">
        <v>45713.679128344906</v>
      </c>
      <c r="AB234" t="s">
        <v>873</v>
      </c>
      <c r="AC234" s="9"/>
    </row>
    <row r="235" spans="1:29" x14ac:dyDescent="0.35">
      <c r="A235" t="s">
        <v>228</v>
      </c>
      <c r="B235" t="s">
        <v>313</v>
      </c>
      <c r="C235">
        <v>1944</v>
      </c>
      <c r="D235" s="9">
        <v>43665.155555555553</v>
      </c>
      <c r="E235" s="9">
        <v>45609.71875</v>
      </c>
      <c r="F235">
        <v>5027</v>
      </c>
      <c r="G235">
        <v>4768</v>
      </c>
      <c r="H235">
        <v>3948</v>
      </c>
      <c r="I235">
        <v>820</v>
      </c>
      <c r="J235">
        <v>1212</v>
      </c>
      <c r="K235">
        <v>3556</v>
      </c>
      <c r="L235">
        <v>3107</v>
      </c>
      <c r="M235">
        <v>449</v>
      </c>
      <c r="N235">
        <v>2.3490000000000002</v>
      </c>
      <c r="O235">
        <v>0.437</v>
      </c>
      <c r="P235">
        <v>0.84799999999999998</v>
      </c>
      <c r="Q235">
        <v>2.1339999999999999</v>
      </c>
      <c r="R235">
        <v>1.101</v>
      </c>
      <c r="S235">
        <v>0.84299999999999997</v>
      </c>
      <c r="T235">
        <v>0.69599999999999995</v>
      </c>
      <c r="U235">
        <v>210.40299999999999</v>
      </c>
      <c r="V235" t="s">
        <v>64</v>
      </c>
      <c r="W235">
        <v>0.89200000000000002</v>
      </c>
      <c r="X235">
        <v>0.97299999999999998</v>
      </c>
      <c r="Y235">
        <v>0.75600000000000001</v>
      </c>
      <c r="Z235">
        <v>0.89100000000000001</v>
      </c>
      <c r="AA235" s="9">
        <v>45713.679238090277</v>
      </c>
      <c r="AB235" t="s">
        <v>873</v>
      </c>
      <c r="AC235" s="9"/>
    </row>
    <row r="236" spans="1:29" hidden="1" x14ac:dyDescent="0.35">
      <c r="A236" t="s">
        <v>228</v>
      </c>
      <c r="B236" t="s">
        <v>314</v>
      </c>
      <c r="C236">
        <v>100</v>
      </c>
      <c r="D236" s="9">
        <v>45509.107638888891</v>
      </c>
      <c r="E236" s="9">
        <v>45609.71875</v>
      </c>
      <c r="F236" t="s">
        <v>874</v>
      </c>
      <c r="G236" t="s">
        <v>874</v>
      </c>
      <c r="H236">
        <v>863</v>
      </c>
      <c r="I236">
        <v>64</v>
      </c>
      <c r="J236">
        <v>364</v>
      </c>
      <c r="K236" t="s">
        <v>875</v>
      </c>
      <c r="L236">
        <v>647</v>
      </c>
      <c r="M236">
        <v>-83</v>
      </c>
      <c r="N236">
        <v>7.9880000000000004</v>
      </c>
      <c r="O236">
        <v>0.82099999999999995</v>
      </c>
      <c r="P236">
        <v>3.9340000000000002</v>
      </c>
      <c r="Q236">
        <v>5.9249999999999998</v>
      </c>
      <c r="R236">
        <v>1.2150000000000001</v>
      </c>
      <c r="S236">
        <v>0.90700000000000003</v>
      </c>
      <c r="T236">
        <v>0.55300000000000005</v>
      </c>
      <c r="U236">
        <v>75.781000000000006</v>
      </c>
      <c r="V236" t="s">
        <v>64</v>
      </c>
      <c r="W236">
        <v>0.439</v>
      </c>
      <c r="X236">
        <v>0.98599999999999999</v>
      </c>
      <c r="Y236">
        <v>0.53</v>
      </c>
      <c r="Z236">
        <v>0.70499999999999996</v>
      </c>
      <c r="AA236" s="9">
        <v>45713.679256620373</v>
      </c>
      <c r="AB236" t="s">
        <v>873</v>
      </c>
      <c r="AC236" s="9"/>
    </row>
    <row r="237" spans="1:29" x14ac:dyDescent="0.35">
      <c r="A237" t="s">
        <v>229</v>
      </c>
      <c r="B237" t="s">
        <v>313</v>
      </c>
      <c r="C237">
        <v>1911</v>
      </c>
      <c r="D237" s="9">
        <v>43696.882638888892</v>
      </c>
      <c r="E237" s="9">
        <v>45608.693055555559</v>
      </c>
      <c r="F237">
        <v>859</v>
      </c>
      <c r="G237">
        <v>772</v>
      </c>
      <c r="H237">
        <v>765</v>
      </c>
      <c r="I237">
        <v>7</v>
      </c>
      <c r="J237">
        <v>191</v>
      </c>
      <c r="K237">
        <v>581</v>
      </c>
      <c r="L237">
        <v>402</v>
      </c>
      <c r="M237">
        <v>179</v>
      </c>
      <c r="N237">
        <v>0.52800000000000002</v>
      </c>
      <c r="O237">
        <v>7.0000000000000001E-3</v>
      </c>
      <c r="P237">
        <v>0.13300000000000001</v>
      </c>
      <c r="Q237">
        <v>0.28899999999999998</v>
      </c>
      <c r="R237">
        <v>0.71899999999999997</v>
      </c>
      <c r="S237">
        <v>0.98699999999999999</v>
      </c>
      <c r="T237">
        <v>0.751</v>
      </c>
      <c r="U237">
        <v>619.37699999999995</v>
      </c>
      <c r="V237" t="s">
        <v>58</v>
      </c>
      <c r="W237">
        <v>0.98699999999999999</v>
      </c>
      <c r="X237">
        <v>0.96399999999999997</v>
      </c>
      <c r="Y237">
        <v>0.84299999999999997</v>
      </c>
      <c r="Z237">
        <v>0.996</v>
      </c>
      <c r="AA237" s="9">
        <v>45713.679354699074</v>
      </c>
      <c r="AB237" t="s">
        <v>873</v>
      </c>
      <c r="AC237" s="9"/>
    </row>
    <row r="238" spans="1:29" x14ac:dyDescent="0.35">
      <c r="A238" t="s">
        <v>230</v>
      </c>
      <c r="B238" t="s">
        <v>313</v>
      </c>
      <c r="C238">
        <v>827</v>
      </c>
      <c r="D238" s="9">
        <v>44776.493055555555</v>
      </c>
      <c r="E238" s="9">
        <v>45603.6</v>
      </c>
      <c r="F238">
        <v>326</v>
      </c>
      <c r="G238">
        <v>306</v>
      </c>
      <c r="H238">
        <v>241</v>
      </c>
      <c r="I238">
        <v>65</v>
      </c>
      <c r="J238">
        <v>27</v>
      </c>
      <c r="K238">
        <v>279</v>
      </c>
      <c r="L238">
        <v>177</v>
      </c>
      <c r="M238">
        <v>102</v>
      </c>
      <c r="N238">
        <v>0.42399999999999999</v>
      </c>
      <c r="O238">
        <v>9.5000000000000001E-2</v>
      </c>
      <c r="P238">
        <v>4.3999999999999997E-2</v>
      </c>
      <c r="Q238">
        <v>0.316</v>
      </c>
      <c r="R238">
        <v>0.66500000000000004</v>
      </c>
      <c r="S238">
        <v>0.81699999999999995</v>
      </c>
      <c r="T238">
        <v>0.91500000000000004</v>
      </c>
      <c r="U238">
        <v>322.78500000000003</v>
      </c>
      <c r="V238" t="s">
        <v>58</v>
      </c>
      <c r="W238">
        <v>0.96699999999999997</v>
      </c>
      <c r="X238">
        <v>0.92200000000000004</v>
      </c>
      <c r="Y238">
        <v>0.78800000000000003</v>
      </c>
      <c r="Z238">
        <v>0.90500000000000003</v>
      </c>
      <c r="AA238" s="9">
        <v>45713.679447106479</v>
      </c>
      <c r="AB238" t="s">
        <v>873</v>
      </c>
      <c r="AC238" s="9"/>
    </row>
    <row r="239" spans="1:29" hidden="1" x14ac:dyDescent="0.35">
      <c r="A239" t="s">
        <v>230</v>
      </c>
      <c r="B239" t="s">
        <v>314</v>
      </c>
      <c r="C239">
        <v>98</v>
      </c>
      <c r="D239" s="9">
        <v>45505.393055555556</v>
      </c>
      <c r="E239" s="9">
        <v>45603.6</v>
      </c>
      <c r="F239" t="s">
        <v>874</v>
      </c>
      <c r="G239" t="s">
        <v>874</v>
      </c>
      <c r="H239">
        <v>73</v>
      </c>
      <c r="I239">
        <v>13</v>
      </c>
      <c r="J239">
        <v>8</v>
      </c>
      <c r="K239" t="s">
        <v>875</v>
      </c>
      <c r="L239">
        <v>65</v>
      </c>
      <c r="M239">
        <v>12</v>
      </c>
      <c r="N239">
        <v>0.82099999999999995</v>
      </c>
      <c r="O239">
        <v>0.154</v>
      </c>
      <c r="P239">
        <v>8.3000000000000004E-2</v>
      </c>
      <c r="Q239">
        <v>0.70299999999999996</v>
      </c>
      <c r="R239">
        <v>0.78800000000000003</v>
      </c>
      <c r="S239">
        <v>0.84199999999999997</v>
      </c>
      <c r="T239">
        <v>0.91500000000000004</v>
      </c>
      <c r="U239">
        <v>145.09200000000001</v>
      </c>
      <c r="V239" t="s">
        <v>58</v>
      </c>
      <c r="W239">
        <v>0.97099999999999997</v>
      </c>
      <c r="X239">
        <v>0.96399999999999997</v>
      </c>
      <c r="Y239">
        <v>0.92700000000000005</v>
      </c>
      <c r="Z239">
        <v>0.98599999999999999</v>
      </c>
      <c r="AA239" s="9">
        <v>45713.679463182867</v>
      </c>
      <c r="AB239" t="s">
        <v>873</v>
      </c>
      <c r="AC239" s="9"/>
    </row>
    <row r="240" spans="1:29" x14ac:dyDescent="0.35">
      <c r="A240" t="s">
        <v>231</v>
      </c>
      <c r="B240" t="s">
        <v>313</v>
      </c>
      <c r="C240">
        <v>1505</v>
      </c>
      <c r="D240" s="9">
        <v>43915.491666666669</v>
      </c>
      <c r="E240" s="9">
        <v>45421.488194444442</v>
      </c>
      <c r="F240">
        <v>625</v>
      </c>
      <c r="G240">
        <v>573</v>
      </c>
      <c r="H240">
        <v>570</v>
      </c>
      <c r="I240">
        <v>3</v>
      </c>
      <c r="J240">
        <v>11</v>
      </c>
      <c r="K240">
        <v>562</v>
      </c>
      <c r="L240">
        <v>394</v>
      </c>
      <c r="M240">
        <v>168</v>
      </c>
      <c r="N240">
        <v>0.52800000000000002</v>
      </c>
      <c r="O240">
        <v>3.0000000000000001E-3</v>
      </c>
      <c r="P240">
        <v>2.1000000000000001E-2</v>
      </c>
      <c r="Q240">
        <v>0.7</v>
      </c>
      <c r="R240">
        <v>1.373</v>
      </c>
      <c r="S240">
        <v>0.99399999999999999</v>
      </c>
      <c r="T240">
        <v>0.96</v>
      </c>
      <c r="U240">
        <v>240</v>
      </c>
      <c r="V240" t="s">
        <v>64</v>
      </c>
      <c r="W240">
        <v>0.97599999999999998</v>
      </c>
      <c r="X240">
        <v>0.75</v>
      </c>
      <c r="Y240">
        <v>0.93300000000000005</v>
      </c>
      <c r="Z240">
        <v>0.755</v>
      </c>
      <c r="AA240" s="9">
        <v>45713.679559340279</v>
      </c>
      <c r="AB240" t="s">
        <v>873</v>
      </c>
      <c r="AC240" s="9"/>
    </row>
    <row r="241" spans="1:29" x14ac:dyDescent="0.35">
      <c r="A241" t="s">
        <v>232</v>
      </c>
      <c r="B241" t="s">
        <v>313</v>
      </c>
      <c r="C241">
        <v>6410</v>
      </c>
      <c r="D241" s="9">
        <v>39116.386111111111</v>
      </c>
      <c r="E241" s="9">
        <v>45527.347222222219</v>
      </c>
      <c r="F241">
        <v>2826</v>
      </c>
      <c r="G241">
        <v>2767</v>
      </c>
      <c r="H241">
        <v>2002</v>
      </c>
      <c r="I241">
        <v>765</v>
      </c>
      <c r="J241">
        <v>541</v>
      </c>
      <c r="K241">
        <v>2226</v>
      </c>
      <c r="L241">
        <v>1881</v>
      </c>
      <c r="M241">
        <v>345</v>
      </c>
      <c r="N241">
        <v>0.501</v>
      </c>
      <c r="O241">
        <v>0.20100000000000001</v>
      </c>
      <c r="P241">
        <v>0.152</v>
      </c>
      <c r="Q241">
        <v>0.50700000000000001</v>
      </c>
      <c r="R241">
        <v>0.92200000000000004</v>
      </c>
      <c r="S241">
        <v>0.71399999999999997</v>
      </c>
      <c r="T241">
        <v>0.78300000000000003</v>
      </c>
      <c r="U241">
        <v>680.47299999999996</v>
      </c>
      <c r="V241" t="s">
        <v>58</v>
      </c>
      <c r="W241">
        <v>0.877</v>
      </c>
      <c r="X241">
        <v>0.95299999999999996</v>
      </c>
      <c r="Y241">
        <v>0.85899999999999999</v>
      </c>
      <c r="Z241">
        <v>0.89300000000000002</v>
      </c>
      <c r="AA241" s="9">
        <v>45713.679655567132</v>
      </c>
      <c r="AB241" t="s">
        <v>873</v>
      </c>
      <c r="AC241" s="9"/>
    </row>
    <row r="242" spans="1:29" x14ac:dyDescent="0.35">
      <c r="A242" t="s">
        <v>233</v>
      </c>
      <c r="B242" t="s">
        <v>313</v>
      </c>
      <c r="C242">
        <v>4946</v>
      </c>
      <c r="D242" s="9">
        <v>39888.193749999999</v>
      </c>
      <c r="E242" s="9">
        <v>44834.263194444444</v>
      </c>
      <c r="F242">
        <v>720</v>
      </c>
      <c r="G242">
        <v>720</v>
      </c>
      <c r="H242">
        <v>370</v>
      </c>
      <c r="I242">
        <v>350</v>
      </c>
      <c r="J242">
        <v>137</v>
      </c>
      <c r="K242">
        <v>583</v>
      </c>
      <c r="L242">
        <v>531</v>
      </c>
      <c r="M242">
        <v>52</v>
      </c>
      <c r="N242">
        <v>0.26100000000000001</v>
      </c>
      <c r="O242">
        <v>0.15</v>
      </c>
      <c r="P242">
        <v>6.6000000000000003E-2</v>
      </c>
      <c r="Q242">
        <v>0.44500000000000001</v>
      </c>
      <c r="R242">
        <v>1.29</v>
      </c>
      <c r="S242">
        <v>0.63500000000000001</v>
      </c>
      <c r="T242">
        <v>0.83899999999999997</v>
      </c>
      <c r="U242">
        <v>116.854</v>
      </c>
      <c r="V242" t="s">
        <v>64</v>
      </c>
      <c r="W242">
        <v>0.72899999999999998</v>
      </c>
      <c r="X242">
        <v>0.77</v>
      </c>
      <c r="Y242">
        <v>0.67300000000000004</v>
      </c>
      <c r="Z242">
        <v>0.755</v>
      </c>
      <c r="AA242" s="9">
        <v>45713.679744490742</v>
      </c>
      <c r="AB242" t="s">
        <v>873</v>
      </c>
      <c r="AC242" s="9"/>
    </row>
    <row r="243" spans="1:29" x14ac:dyDescent="0.35">
      <c r="A243" t="s">
        <v>234</v>
      </c>
      <c r="B243" t="s">
        <v>313</v>
      </c>
      <c r="C243">
        <v>1239</v>
      </c>
      <c r="D243" s="9">
        <v>44370.613888888889</v>
      </c>
      <c r="E243" s="9">
        <v>45609.640972222223</v>
      </c>
      <c r="F243">
        <v>206</v>
      </c>
      <c r="G243">
        <v>168</v>
      </c>
      <c r="H243">
        <v>168</v>
      </c>
      <c r="I243">
        <v>0</v>
      </c>
      <c r="J243">
        <v>12</v>
      </c>
      <c r="K243">
        <v>156</v>
      </c>
      <c r="L243">
        <v>77</v>
      </c>
      <c r="M243">
        <v>79</v>
      </c>
      <c r="N243">
        <v>0.14499999999999999</v>
      </c>
      <c r="O243">
        <v>0</v>
      </c>
      <c r="P243">
        <v>2.4E-2</v>
      </c>
      <c r="Q243">
        <v>8.2000000000000003E-2</v>
      </c>
      <c r="R243">
        <v>0.67800000000000005</v>
      </c>
      <c r="S243">
        <v>1</v>
      </c>
      <c r="T243">
        <v>0.83399999999999996</v>
      </c>
      <c r="U243">
        <v>963.41499999999996</v>
      </c>
      <c r="V243" t="s">
        <v>58</v>
      </c>
      <c r="W243">
        <v>0.71599999999999997</v>
      </c>
      <c r="X243">
        <v>0</v>
      </c>
      <c r="Y243">
        <v>0.94299999999999995</v>
      </c>
      <c r="Z243">
        <v>0.73399999999999999</v>
      </c>
      <c r="AA243" s="9">
        <v>45713.67983818287</v>
      </c>
      <c r="AB243" t="s">
        <v>873</v>
      </c>
      <c r="AC243" s="9"/>
    </row>
    <row r="244" spans="1:29" x14ac:dyDescent="0.35">
      <c r="A244" t="s">
        <v>235</v>
      </c>
      <c r="B244" t="s">
        <v>313</v>
      </c>
      <c r="C244">
        <v>2539</v>
      </c>
      <c r="D244" s="9">
        <v>43070.749305555553</v>
      </c>
      <c r="E244" s="9">
        <v>45610.490972222222</v>
      </c>
      <c r="F244">
        <v>5345</v>
      </c>
      <c r="G244">
        <v>5128</v>
      </c>
      <c r="H244">
        <v>2435</v>
      </c>
      <c r="I244">
        <v>2693</v>
      </c>
      <c r="J244">
        <v>878</v>
      </c>
      <c r="K244">
        <v>4250</v>
      </c>
      <c r="L244">
        <v>3256</v>
      </c>
      <c r="M244">
        <v>994</v>
      </c>
      <c r="N244">
        <v>1.329</v>
      </c>
      <c r="O244">
        <v>1.476</v>
      </c>
      <c r="P244">
        <v>0.59</v>
      </c>
      <c r="Q244">
        <v>1.85</v>
      </c>
      <c r="R244">
        <v>0.83499999999999996</v>
      </c>
      <c r="S244">
        <v>0.47399999999999998</v>
      </c>
      <c r="T244">
        <v>0.79</v>
      </c>
      <c r="U244">
        <v>537.29700000000003</v>
      </c>
      <c r="V244" t="s">
        <v>58</v>
      </c>
      <c r="W244">
        <v>0.99399999999999999</v>
      </c>
      <c r="X244">
        <v>0.997</v>
      </c>
      <c r="Y244">
        <v>0.98499999999999999</v>
      </c>
      <c r="Z244">
        <v>0.996</v>
      </c>
      <c r="AA244" s="9">
        <v>45713.679958287037</v>
      </c>
      <c r="AB244" t="s">
        <v>873</v>
      </c>
      <c r="AC244" s="9"/>
    </row>
    <row r="245" spans="1:29" hidden="1" x14ac:dyDescent="0.35">
      <c r="A245" t="s">
        <v>235</v>
      </c>
      <c r="B245" t="s">
        <v>314</v>
      </c>
      <c r="C245">
        <v>99</v>
      </c>
      <c r="D245" s="9">
        <v>45510.527083333334</v>
      </c>
      <c r="E245" s="9">
        <v>45610.490972222222</v>
      </c>
      <c r="F245" t="s">
        <v>874</v>
      </c>
      <c r="G245" t="s">
        <v>874</v>
      </c>
      <c r="H245">
        <v>116</v>
      </c>
      <c r="I245">
        <v>169</v>
      </c>
      <c r="J245">
        <v>19</v>
      </c>
      <c r="K245" t="s">
        <v>875</v>
      </c>
      <c r="L245">
        <v>240</v>
      </c>
      <c r="M245">
        <v>25</v>
      </c>
      <c r="N245">
        <v>1.1539999999999999</v>
      </c>
      <c r="O245">
        <v>1.63</v>
      </c>
      <c r="P245">
        <v>0.16600000000000001</v>
      </c>
      <c r="Q245">
        <v>2.4079999999999999</v>
      </c>
      <c r="R245">
        <v>0.92</v>
      </c>
      <c r="S245">
        <v>0.41499999999999998</v>
      </c>
      <c r="T245">
        <v>0.94</v>
      </c>
      <c r="U245">
        <v>412.791</v>
      </c>
      <c r="V245" t="s">
        <v>58</v>
      </c>
      <c r="W245">
        <v>0.96599999999999997</v>
      </c>
      <c r="X245">
        <v>0.98899999999999999</v>
      </c>
      <c r="Y245">
        <v>0.97399999999999998</v>
      </c>
      <c r="Z245">
        <v>0.97799999999999998</v>
      </c>
      <c r="AA245" s="9">
        <v>45713.679982835645</v>
      </c>
      <c r="AB245" t="s">
        <v>873</v>
      </c>
      <c r="AC245" s="9"/>
    </row>
    <row r="246" spans="1:29" x14ac:dyDescent="0.35">
      <c r="A246" t="s">
        <v>236</v>
      </c>
      <c r="B246" t="s">
        <v>313</v>
      </c>
      <c r="C246">
        <v>1380</v>
      </c>
      <c r="D246" s="9">
        <v>44229.361805555556</v>
      </c>
      <c r="E246" s="9">
        <v>45609.679861111108</v>
      </c>
      <c r="F246">
        <v>754</v>
      </c>
      <c r="G246">
        <v>640</v>
      </c>
      <c r="H246">
        <v>631</v>
      </c>
      <c r="I246">
        <v>9</v>
      </c>
      <c r="J246">
        <v>109</v>
      </c>
      <c r="K246">
        <v>531</v>
      </c>
      <c r="L246">
        <v>450</v>
      </c>
      <c r="M246">
        <v>81</v>
      </c>
      <c r="N246">
        <v>0.442</v>
      </c>
      <c r="O246">
        <v>7.0000000000000001E-3</v>
      </c>
      <c r="P246">
        <v>7.6999999999999999E-2</v>
      </c>
      <c r="Q246">
        <v>0.318</v>
      </c>
      <c r="R246">
        <v>0.85499999999999998</v>
      </c>
      <c r="S246">
        <v>0.98399999999999999</v>
      </c>
      <c r="T246">
        <v>0.82899999999999996</v>
      </c>
      <c r="U246">
        <v>254.71700000000001</v>
      </c>
      <c r="V246" t="s">
        <v>58</v>
      </c>
      <c r="W246">
        <v>0.99099999999999999</v>
      </c>
      <c r="X246">
        <v>0.92300000000000004</v>
      </c>
      <c r="Y246">
        <v>0.96899999999999997</v>
      </c>
      <c r="Z246">
        <v>0.98899999999999999</v>
      </c>
      <c r="AA246" s="9">
        <v>45713.680075358796</v>
      </c>
      <c r="AB246" t="s">
        <v>873</v>
      </c>
      <c r="AC246" s="9"/>
    </row>
    <row r="247" spans="1:29" x14ac:dyDescent="0.35">
      <c r="A247" t="s">
        <v>237</v>
      </c>
      <c r="B247" t="s">
        <v>313</v>
      </c>
      <c r="C247">
        <v>5292</v>
      </c>
      <c r="D247" s="9">
        <v>40317.636111111111</v>
      </c>
      <c r="E247" s="9">
        <v>45610.458333333336</v>
      </c>
      <c r="F247">
        <v>10730</v>
      </c>
      <c r="G247">
        <v>10699</v>
      </c>
      <c r="H247">
        <v>3580</v>
      </c>
      <c r="I247">
        <v>7119</v>
      </c>
      <c r="J247">
        <v>2183</v>
      </c>
      <c r="K247">
        <v>8516</v>
      </c>
      <c r="L247">
        <v>7210</v>
      </c>
      <c r="M247">
        <v>1306</v>
      </c>
      <c r="N247">
        <v>0.83599999999999997</v>
      </c>
      <c r="O247">
        <v>1.619</v>
      </c>
      <c r="P247">
        <v>0.55800000000000005</v>
      </c>
      <c r="Q247">
        <v>1.667</v>
      </c>
      <c r="R247">
        <v>0.879</v>
      </c>
      <c r="S247">
        <v>0.34100000000000003</v>
      </c>
      <c r="T247">
        <v>0.77300000000000002</v>
      </c>
      <c r="U247">
        <v>783.44299999999998</v>
      </c>
      <c r="V247" t="s">
        <v>58</v>
      </c>
      <c r="W247">
        <v>0.95899999999999996</v>
      </c>
      <c r="X247">
        <v>0.96099999999999997</v>
      </c>
      <c r="Y247">
        <v>0.88700000000000001</v>
      </c>
      <c r="Z247">
        <v>0.94099999999999995</v>
      </c>
      <c r="AA247" s="9">
        <v>45713.68018304398</v>
      </c>
      <c r="AB247" t="s">
        <v>873</v>
      </c>
      <c r="AC247" s="9"/>
    </row>
    <row r="248" spans="1:29" hidden="1" x14ac:dyDescent="0.35">
      <c r="A248" t="s">
        <v>237</v>
      </c>
      <c r="B248" t="s">
        <v>314</v>
      </c>
      <c r="C248">
        <v>99</v>
      </c>
      <c r="D248" s="9">
        <v>45510.720138888886</v>
      </c>
      <c r="E248" s="9">
        <v>45610.458333333336</v>
      </c>
      <c r="F248" t="s">
        <v>874</v>
      </c>
      <c r="G248" t="s">
        <v>874</v>
      </c>
      <c r="H248">
        <v>52</v>
      </c>
      <c r="I248">
        <v>263</v>
      </c>
      <c r="J248">
        <v>38</v>
      </c>
      <c r="K248" t="s">
        <v>875</v>
      </c>
      <c r="L248">
        <v>179</v>
      </c>
      <c r="M248">
        <v>97</v>
      </c>
      <c r="N248">
        <v>0.44600000000000001</v>
      </c>
      <c r="O248">
        <v>2.4900000000000002</v>
      </c>
      <c r="P248">
        <v>0.48599999999999999</v>
      </c>
      <c r="Q248">
        <v>1.655</v>
      </c>
      <c r="R248">
        <v>0.67600000000000005</v>
      </c>
      <c r="S248">
        <v>0.152</v>
      </c>
      <c r="T248">
        <v>0.83399999999999996</v>
      </c>
      <c r="U248">
        <v>789.12400000000002</v>
      </c>
      <c r="V248" t="s">
        <v>58</v>
      </c>
      <c r="W248">
        <v>0.94699999999999995</v>
      </c>
      <c r="X248">
        <v>0.97499999999999998</v>
      </c>
      <c r="Y248">
        <v>0.83799999999999997</v>
      </c>
      <c r="Z248">
        <v>0.95799999999999996</v>
      </c>
      <c r="AA248" s="9">
        <v>45713.68019939815</v>
      </c>
      <c r="AB248" t="s">
        <v>873</v>
      </c>
      <c r="AC248" s="9"/>
    </row>
    <row r="249" spans="1:29" x14ac:dyDescent="0.35">
      <c r="A249" t="s">
        <v>238</v>
      </c>
      <c r="B249" t="s">
        <v>313</v>
      </c>
      <c r="C249">
        <v>915</v>
      </c>
      <c r="D249" s="9">
        <v>44694.741666666669</v>
      </c>
      <c r="E249" s="9">
        <v>45610.095138888886</v>
      </c>
      <c r="F249">
        <v>876</v>
      </c>
      <c r="G249">
        <v>826</v>
      </c>
      <c r="H249">
        <v>816</v>
      </c>
      <c r="I249">
        <v>10</v>
      </c>
      <c r="J249">
        <v>66</v>
      </c>
      <c r="K249">
        <v>760</v>
      </c>
      <c r="L249">
        <v>658</v>
      </c>
      <c r="M249">
        <v>102</v>
      </c>
      <c r="N249">
        <v>0.95799999999999996</v>
      </c>
      <c r="O249">
        <v>1.0999999999999999E-2</v>
      </c>
      <c r="P249">
        <v>8.3000000000000004E-2</v>
      </c>
      <c r="Q249">
        <v>0.75800000000000001</v>
      </c>
      <c r="R249">
        <v>0.85599999999999998</v>
      </c>
      <c r="S249">
        <v>0.98899999999999999</v>
      </c>
      <c r="T249">
        <v>0.91400000000000003</v>
      </c>
      <c r="U249">
        <v>134.565</v>
      </c>
      <c r="V249" t="s">
        <v>58</v>
      </c>
      <c r="W249">
        <v>0.98399999999999999</v>
      </c>
      <c r="X249">
        <v>0.92100000000000004</v>
      </c>
      <c r="Y249">
        <v>0.97499999999999998</v>
      </c>
      <c r="Z249">
        <v>0.97399999999999998</v>
      </c>
      <c r="AA249" s="9">
        <v>45713.680288333337</v>
      </c>
      <c r="AB249" t="s">
        <v>873</v>
      </c>
      <c r="AC249" s="9"/>
    </row>
    <row r="250" spans="1:29" hidden="1" x14ac:dyDescent="0.35">
      <c r="A250" t="s">
        <v>238</v>
      </c>
      <c r="B250" t="s">
        <v>314</v>
      </c>
      <c r="C250">
        <v>98</v>
      </c>
      <c r="D250" s="9">
        <v>45511.804861111108</v>
      </c>
      <c r="E250" s="9">
        <v>45610.095138888886</v>
      </c>
      <c r="F250" t="s">
        <v>874</v>
      </c>
      <c r="G250" t="s">
        <v>874</v>
      </c>
      <c r="H250">
        <v>135</v>
      </c>
      <c r="I250">
        <v>3</v>
      </c>
      <c r="J250">
        <v>13</v>
      </c>
      <c r="K250" t="s">
        <v>875</v>
      </c>
      <c r="L250">
        <v>161</v>
      </c>
      <c r="M250">
        <v>-35</v>
      </c>
      <c r="N250">
        <v>1.3759999999999999</v>
      </c>
      <c r="O250">
        <v>0.185</v>
      </c>
      <c r="P250">
        <v>9.2999999999999999E-2</v>
      </c>
      <c r="Q250">
        <v>1.522</v>
      </c>
      <c r="R250">
        <v>1.0369999999999999</v>
      </c>
      <c r="S250">
        <v>0.88100000000000001</v>
      </c>
      <c r="T250">
        <v>0.94</v>
      </c>
      <c r="U250">
        <v>67.016999999999996</v>
      </c>
      <c r="V250" t="s">
        <v>64</v>
      </c>
      <c r="W250">
        <v>0.94599999999999995</v>
      </c>
      <c r="X250">
        <v>0.83199999999999996</v>
      </c>
      <c r="Y250">
        <v>0.93899999999999995</v>
      </c>
      <c r="Z250">
        <v>0.80700000000000005</v>
      </c>
      <c r="AA250" s="9">
        <v>45713.680307719907</v>
      </c>
      <c r="AB250" t="s">
        <v>873</v>
      </c>
      <c r="AC250" s="9"/>
    </row>
    <row r="251" spans="1:29" x14ac:dyDescent="0.35">
      <c r="A251" t="s">
        <v>239</v>
      </c>
      <c r="B251" t="s">
        <v>313</v>
      </c>
      <c r="C251">
        <v>1526</v>
      </c>
      <c r="D251" s="9">
        <v>44097.220138888886</v>
      </c>
      <c r="E251" s="9">
        <v>45623.614583333336</v>
      </c>
      <c r="F251">
        <v>2419</v>
      </c>
      <c r="G251">
        <v>2383</v>
      </c>
      <c r="H251">
        <v>917</v>
      </c>
      <c r="I251">
        <v>1466</v>
      </c>
      <c r="J251">
        <v>349</v>
      </c>
      <c r="K251">
        <v>2034</v>
      </c>
      <c r="L251">
        <v>1818</v>
      </c>
      <c r="M251">
        <v>216</v>
      </c>
      <c r="N251">
        <v>0.63700000000000001</v>
      </c>
      <c r="O251">
        <v>0.90500000000000003</v>
      </c>
      <c r="P251">
        <v>0.23899999999999999</v>
      </c>
      <c r="Q251">
        <v>1.248</v>
      </c>
      <c r="R251">
        <v>0.95799999999999996</v>
      </c>
      <c r="S251">
        <v>0.41299999999999998</v>
      </c>
      <c r="T251">
        <v>0.84499999999999997</v>
      </c>
      <c r="U251">
        <v>173.077</v>
      </c>
      <c r="V251" t="s">
        <v>58</v>
      </c>
      <c r="W251">
        <v>0.98899999999999999</v>
      </c>
      <c r="X251">
        <v>0.99099999999999999</v>
      </c>
      <c r="Y251">
        <v>0.996</v>
      </c>
      <c r="Z251">
        <v>0.99299999999999999</v>
      </c>
      <c r="AA251" s="9">
        <v>45713.680400428238</v>
      </c>
      <c r="AB251" t="s">
        <v>873</v>
      </c>
      <c r="AC251" s="9"/>
    </row>
    <row r="252" spans="1:29" hidden="1" x14ac:dyDescent="0.35">
      <c r="A252" t="s">
        <v>239</v>
      </c>
      <c r="B252" t="s">
        <v>314</v>
      </c>
      <c r="C252">
        <v>99</v>
      </c>
      <c r="D252" s="9">
        <v>45524.573611111111</v>
      </c>
      <c r="E252" s="9">
        <v>45623.614583333336</v>
      </c>
      <c r="F252" t="s">
        <v>874</v>
      </c>
      <c r="G252" t="s">
        <v>874</v>
      </c>
      <c r="H252">
        <v>84</v>
      </c>
      <c r="I252">
        <v>202</v>
      </c>
      <c r="J252">
        <v>22</v>
      </c>
      <c r="K252" t="s">
        <v>875</v>
      </c>
      <c r="L252">
        <v>169</v>
      </c>
      <c r="M252">
        <v>96</v>
      </c>
      <c r="N252">
        <v>0.72399999999999998</v>
      </c>
      <c r="O252">
        <v>1.53</v>
      </c>
      <c r="P252">
        <v>0.21299999999999999</v>
      </c>
      <c r="Q252">
        <v>2.0019999999999998</v>
      </c>
      <c r="R252">
        <v>0.98099999999999998</v>
      </c>
      <c r="S252">
        <v>0.32100000000000001</v>
      </c>
      <c r="T252">
        <v>0.90600000000000003</v>
      </c>
      <c r="U252">
        <v>107.892</v>
      </c>
      <c r="V252" t="s">
        <v>58</v>
      </c>
      <c r="W252">
        <v>0.96099999999999997</v>
      </c>
      <c r="X252">
        <v>0.88500000000000001</v>
      </c>
      <c r="Y252">
        <v>0.96099999999999997</v>
      </c>
      <c r="Z252">
        <v>0.92400000000000004</v>
      </c>
      <c r="AA252" s="9">
        <v>45713.680420937497</v>
      </c>
      <c r="AB252" t="s">
        <v>873</v>
      </c>
      <c r="AC252" s="9"/>
    </row>
    <row r="253" spans="1:29" x14ac:dyDescent="0.35">
      <c r="A253" t="s">
        <v>240</v>
      </c>
      <c r="B253" t="s">
        <v>313</v>
      </c>
      <c r="C253">
        <v>2661</v>
      </c>
      <c r="D253" s="9">
        <v>42893.90625</v>
      </c>
      <c r="E253" s="9">
        <v>45555.331250000003</v>
      </c>
      <c r="F253">
        <v>186</v>
      </c>
      <c r="G253">
        <v>186</v>
      </c>
      <c r="H253">
        <v>154</v>
      </c>
      <c r="I253">
        <v>32</v>
      </c>
      <c r="J253">
        <v>15</v>
      </c>
      <c r="K253">
        <v>171</v>
      </c>
      <c r="L253">
        <v>124</v>
      </c>
      <c r="M253">
        <v>47</v>
      </c>
      <c r="N253">
        <v>7.5999999999999998E-2</v>
      </c>
      <c r="O253">
        <v>1.7999999999999999E-2</v>
      </c>
      <c r="P253">
        <v>4.3999999999999997E-2</v>
      </c>
      <c r="Q253">
        <v>6.7000000000000004E-2</v>
      </c>
      <c r="R253">
        <v>1.34</v>
      </c>
      <c r="S253">
        <v>0.80900000000000005</v>
      </c>
      <c r="T253">
        <v>0.53200000000000003</v>
      </c>
      <c r="U253">
        <v>701.49300000000005</v>
      </c>
      <c r="V253" t="s">
        <v>64</v>
      </c>
      <c r="W253">
        <v>0.88</v>
      </c>
      <c r="X253">
        <v>0.91100000000000003</v>
      </c>
      <c r="Y253">
        <v>0.51800000000000002</v>
      </c>
      <c r="Z253">
        <v>0.76400000000000001</v>
      </c>
      <c r="AA253" s="9">
        <v>45713.680510983795</v>
      </c>
      <c r="AB253" t="s">
        <v>873</v>
      </c>
      <c r="AC253" s="9"/>
    </row>
    <row r="254" spans="1:29" x14ac:dyDescent="0.35">
      <c r="A254" t="s">
        <v>241</v>
      </c>
      <c r="B254" t="s">
        <v>313</v>
      </c>
      <c r="C254">
        <v>1276</v>
      </c>
      <c r="D254" s="9">
        <v>44328.388194444444</v>
      </c>
      <c r="E254" s="9">
        <v>45604.603472222225</v>
      </c>
      <c r="F254">
        <v>171</v>
      </c>
      <c r="G254">
        <v>152</v>
      </c>
      <c r="H254">
        <v>119</v>
      </c>
      <c r="I254">
        <v>33</v>
      </c>
      <c r="J254">
        <v>7</v>
      </c>
      <c r="K254">
        <v>145</v>
      </c>
      <c r="L254">
        <v>111</v>
      </c>
      <c r="M254">
        <v>34</v>
      </c>
      <c r="N254">
        <v>0.09</v>
      </c>
      <c r="O254">
        <v>6.7000000000000004E-2</v>
      </c>
      <c r="P254">
        <v>6.0000000000000001E-3</v>
      </c>
      <c r="Q254">
        <v>0.114</v>
      </c>
      <c r="R254">
        <v>0.755</v>
      </c>
      <c r="S254">
        <v>0.57299999999999995</v>
      </c>
      <c r="T254">
        <v>0.96199999999999997</v>
      </c>
      <c r="U254">
        <v>298.24599999999998</v>
      </c>
      <c r="V254" t="s">
        <v>58</v>
      </c>
      <c r="W254">
        <v>0.89900000000000002</v>
      </c>
      <c r="X254">
        <v>0.80500000000000005</v>
      </c>
      <c r="Y254">
        <v>0.57399999999999995</v>
      </c>
      <c r="Z254">
        <v>0.77800000000000002</v>
      </c>
      <c r="AA254" s="9">
        <v>45713.680604386573</v>
      </c>
      <c r="AB254" t="s">
        <v>873</v>
      </c>
      <c r="AC254" s="9"/>
    </row>
    <row r="255" spans="1:29" x14ac:dyDescent="0.35">
      <c r="A255" t="s">
        <v>242</v>
      </c>
      <c r="B255" t="s">
        <v>313</v>
      </c>
      <c r="C255">
        <v>4307</v>
      </c>
      <c r="D255" s="9">
        <v>40807.589583333334</v>
      </c>
      <c r="E255" s="9">
        <v>45114.7</v>
      </c>
      <c r="F255">
        <v>171</v>
      </c>
      <c r="G255">
        <v>171</v>
      </c>
      <c r="H255">
        <v>124</v>
      </c>
      <c r="I255">
        <v>47</v>
      </c>
      <c r="J255">
        <v>11</v>
      </c>
      <c r="K255">
        <v>160</v>
      </c>
      <c r="L255">
        <v>143</v>
      </c>
      <c r="M255">
        <v>17</v>
      </c>
      <c r="N255">
        <v>3.1E-2</v>
      </c>
      <c r="O255">
        <v>1.4999999999999999E-2</v>
      </c>
      <c r="P255">
        <v>3.0000000000000001E-3</v>
      </c>
      <c r="Q255">
        <v>3.5000000000000003E-2</v>
      </c>
      <c r="R255">
        <v>0.81399999999999995</v>
      </c>
      <c r="S255">
        <v>0.67400000000000004</v>
      </c>
      <c r="T255">
        <v>0.93500000000000005</v>
      </c>
      <c r="U255">
        <v>485.714</v>
      </c>
      <c r="V255" t="s">
        <v>58</v>
      </c>
      <c r="W255">
        <v>0.873</v>
      </c>
      <c r="X255">
        <v>0.98499999999999999</v>
      </c>
      <c r="Y255">
        <v>0.94299999999999995</v>
      </c>
      <c r="Z255">
        <v>0.877</v>
      </c>
      <c r="AA255" s="9">
        <v>45713.680696759257</v>
      </c>
      <c r="AB255" t="s">
        <v>873</v>
      </c>
      <c r="AC255" s="9"/>
    </row>
    <row r="256" spans="1:29" x14ac:dyDescent="0.35">
      <c r="A256" t="s">
        <v>243</v>
      </c>
      <c r="B256" t="s">
        <v>313</v>
      </c>
      <c r="C256">
        <v>6103</v>
      </c>
      <c r="D256" s="9">
        <v>39505.838194444441</v>
      </c>
      <c r="E256" s="9">
        <v>45609.830555555556</v>
      </c>
      <c r="F256">
        <v>3233</v>
      </c>
      <c r="G256">
        <v>3233</v>
      </c>
      <c r="H256">
        <v>1584</v>
      </c>
      <c r="I256">
        <v>1649</v>
      </c>
      <c r="J256">
        <v>592</v>
      </c>
      <c r="K256">
        <v>2641</v>
      </c>
      <c r="L256">
        <v>2365</v>
      </c>
      <c r="M256">
        <v>276</v>
      </c>
      <c r="N256">
        <v>0.26600000000000001</v>
      </c>
      <c r="O256">
        <v>0.30299999999999999</v>
      </c>
      <c r="P256">
        <v>0.13400000000000001</v>
      </c>
      <c r="Q256">
        <v>0.4</v>
      </c>
      <c r="R256">
        <v>0.92</v>
      </c>
      <c r="S256">
        <v>0.46700000000000003</v>
      </c>
      <c r="T256">
        <v>0.76400000000000001</v>
      </c>
      <c r="U256">
        <v>690</v>
      </c>
      <c r="V256" t="s">
        <v>58</v>
      </c>
      <c r="W256">
        <v>0.93200000000000005</v>
      </c>
      <c r="X256">
        <v>0.996</v>
      </c>
      <c r="Y256">
        <v>0.89800000000000002</v>
      </c>
      <c r="Z256">
        <v>0.96399999999999997</v>
      </c>
      <c r="AA256" s="9">
        <v>45713.680795162036</v>
      </c>
      <c r="AB256" t="s">
        <v>873</v>
      </c>
      <c r="AC256" s="9"/>
    </row>
    <row r="257" spans="1:29" hidden="1" x14ac:dyDescent="0.35">
      <c r="A257" t="s">
        <v>243</v>
      </c>
      <c r="B257" t="s">
        <v>314</v>
      </c>
      <c r="C257">
        <v>99</v>
      </c>
      <c r="D257" s="9">
        <v>45510.001388888886</v>
      </c>
      <c r="E257" s="9">
        <v>45609.830555555556</v>
      </c>
      <c r="F257" t="s">
        <v>874</v>
      </c>
      <c r="G257" t="s">
        <v>874</v>
      </c>
      <c r="H257">
        <v>31</v>
      </c>
      <c r="I257">
        <v>6</v>
      </c>
      <c r="J257">
        <v>2</v>
      </c>
      <c r="K257" t="s">
        <v>875</v>
      </c>
      <c r="L257">
        <v>42</v>
      </c>
      <c r="M257">
        <v>-8</v>
      </c>
      <c r="N257">
        <v>0.249</v>
      </c>
      <c r="O257">
        <v>3.6999999999999998E-2</v>
      </c>
      <c r="P257">
        <v>1.2E-2</v>
      </c>
      <c r="Q257">
        <v>0.315</v>
      </c>
      <c r="R257">
        <v>1.1499999999999999</v>
      </c>
      <c r="S257">
        <v>0.871</v>
      </c>
      <c r="T257">
        <v>0.95799999999999996</v>
      </c>
      <c r="U257">
        <v>876.19</v>
      </c>
      <c r="V257" t="s">
        <v>64</v>
      </c>
      <c r="W257">
        <v>0.89300000000000002</v>
      </c>
      <c r="X257">
        <v>0.76600000000000001</v>
      </c>
      <c r="Y257">
        <v>1</v>
      </c>
      <c r="Z257">
        <v>0.9</v>
      </c>
      <c r="AA257" s="9">
        <v>45713.680815081017</v>
      </c>
      <c r="AB257" t="s">
        <v>873</v>
      </c>
      <c r="AC257" s="9"/>
    </row>
    <row r="258" spans="1:29" x14ac:dyDescent="0.35">
      <c r="A258" t="s">
        <v>244</v>
      </c>
      <c r="B258" t="s">
        <v>313</v>
      </c>
      <c r="C258">
        <v>2059</v>
      </c>
      <c r="D258" s="9">
        <v>43550.631944444445</v>
      </c>
      <c r="E258" s="9">
        <v>45609.717361111114</v>
      </c>
      <c r="F258">
        <v>3656</v>
      </c>
      <c r="G258">
        <v>3656</v>
      </c>
      <c r="H258">
        <v>3656</v>
      </c>
      <c r="I258">
        <v>0</v>
      </c>
      <c r="J258">
        <v>58</v>
      </c>
      <c r="K258">
        <v>3598</v>
      </c>
      <c r="L258">
        <v>856</v>
      </c>
      <c r="M258">
        <v>2742</v>
      </c>
      <c r="N258">
        <v>2.359</v>
      </c>
      <c r="O258">
        <v>0</v>
      </c>
      <c r="P258">
        <v>4.1000000000000002E-2</v>
      </c>
      <c r="Q258">
        <v>0.65400000000000003</v>
      </c>
      <c r="R258">
        <v>0.28199999999999997</v>
      </c>
      <c r="S258">
        <v>1</v>
      </c>
      <c r="T258">
        <v>0.98299999999999998</v>
      </c>
      <c r="U258">
        <v>4192.6610000000001</v>
      </c>
      <c r="V258" t="s">
        <v>58</v>
      </c>
      <c r="W258">
        <v>0.98599999999999999</v>
      </c>
      <c r="X258">
        <v>0</v>
      </c>
      <c r="Y258">
        <v>0.79600000000000004</v>
      </c>
      <c r="Z258">
        <v>0.97099999999999997</v>
      </c>
      <c r="AA258" s="9">
        <v>45713.680905821762</v>
      </c>
      <c r="AB258" t="s">
        <v>873</v>
      </c>
      <c r="AC258" s="9"/>
    </row>
    <row r="259" spans="1:29" x14ac:dyDescent="0.35">
      <c r="A259" t="s">
        <v>245</v>
      </c>
      <c r="B259" t="s">
        <v>313</v>
      </c>
      <c r="C259">
        <v>994</v>
      </c>
      <c r="D259" s="9">
        <v>44608.720833333333</v>
      </c>
      <c r="E259" s="9">
        <v>45603.529166666667</v>
      </c>
      <c r="F259">
        <v>205</v>
      </c>
      <c r="G259">
        <v>203</v>
      </c>
      <c r="H259">
        <v>29</v>
      </c>
      <c r="I259">
        <v>174</v>
      </c>
      <c r="J259">
        <v>3</v>
      </c>
      <c r="K259">
        <v>200</v>
      </c>
      <c r="L259">
        <v>167</v>
      </c>
      <c r="M259">
        <v>33</v>
      </c>
      <c r="N259">
        <v>3.6999999999999998E-2</v>
      </c>
      <c r="O259">
        <v>0.57599999999999996</v>
      </c>
      <c r="P259">
        <v>8.0000000000000002E-3</v>
      </c>
      <c r="Q259">
        <v>0.57299999999999995</v>
      </c>
      <c r="R259">
        <v>0.94699999999999995</v>
      </c>
      <c r="S259">
        <v>0.06</v>
      </c>
      <c r="T259">
        <v>0.98699999999999999</v>
      </c>
      <c r="U259">
        <v>57.591999999999999</v>
      </c>
      <c r="V259" t="s">
        <v>58</v>
      </c>
      <c r="W259">
        <v>0.76400000000000001</v>
      </c>
      <c r="X259">
        <v>0.96699999999999997</v>
      </c>
      <c r="Y259">
        <v>0.93899999999999995</v>
      </c>
      <c r="Z259">
        <v>0.97</v>
      </c>
      <c r="AA259" s="9">
        <v>45713.680993159724</v>
      </c>
      <c r="AB259" t="s">
        <v>873</v>
      </c>
      <c r="AC259" s="9"/>
    </row>
    <row r="260" spans="1:29" x14ac:dyDescent="0.35">
      <c r="A260" t="s">
        <v>246</v>
      </c>
      <c r="B260" t="s">
        <v>313</v>
      </c>
      <c r="C260">
        <v>314</v>
      </c>
      <c r="D260" s="9">
        <v>44813.351388888892</v>
      </c>
      <c r="E260" s="9">
        <v>45127.595138888886</v>
      </c>
      <c r="F260">
        <v>39</v>
      </c>
      <c r="G260">
        <v>39</v>
      </c>
      <c r="H260">
        <v>24</v>
      </c>
      <c r="I260">
        <v>15</v>
      </c>
      <c r="J260">
        <v>11</v>
      </c>
      <c r="K260">
        <v>28</v>
      </c>
      <c r="L260">
        <v>28</v>
      </c>
      <c r="M260">
        <v>0</v>
      </c>
      <c r="N260">
        <v>0.1</v>
      </c>
      <c r="O260">
        <v>6.2E-2</v>
      </c>
      <c r="P260">
        <v>3.2000000000000001E-2</v>
      </c>
      <c r="Q260">
        <v>7.9000000000000001E-2</v>
      </c>
      <c r="R260">
        <v>0.60799999999999998</v>
      </c>
      <c r="S260">
        <v>0.61699999999999999</v>
      </c>
      <c r="T260">
        <v>0.80200000000000005</v>
      </c>
      <c r="U260">
        <v>0</v>
      </c>
      <c r="V260" t="s">
        <v>82</v>
      </c>
      <c r="W260">
        <v>0.88500000000000001</v>
      </c>
      <c r="X260">
        <v>0.873</v>
      </c>
      <c r="Y260">
        <v>0.89800000000000002</v>
      </c>
      <c r="Z260">
        <v>0.81</v>
      </c>
      <c r="AA260" s="9">
        <v>45713.68107564815</v>
      </c>
      <c r="AB260" t="s">
        <v>873</v>
      </c>
      <c r="AC260" s="9"/>
    </row>
    <row r="261" spans="1:29" x14ac:dyDescent="0.35">
      <c r="A261" t="s">
        <v>247</v>
      </c>
      <c r="B261" t="s">
        <v>313</v>
      </c>
      <c r="C261">
        <v>3418</v>
      </c>
      <c r="D261" s="9">
        <v>41016.564583333333</v>
      </c>
      <c r="E261" s="9">
        <v>44435.231944444444</v>
      </c>
      <c r="F261">
        <v>4024</v>
      </c>
      <c r="G261">
        <v>4024</v>
      </c>
      <c r="H261">
        <v>403</v>
      </c>
      <c r="I261">
        <v>3621</v>
      </c>
      <c r="J261">
        <v>1213</v>
      </c>
      <c r="K261">
        <v>2811</v>
      </c>
      <c r="L261">
        <v>2770</v>
      </c>
      <c r="M261">
        <v>41</v>
      </c>
      <c r="N261">
        <v>0.26800000000000002</v>
      </c>
      <c r="O261">
        <v>2.2629999999999999</v>
      </c>
      <c r="P261">
        <v>0.38400000000000001</v>
      </c>
      <c r="Q261">
        <v>2.0070000000000001</v>
      </c>
      <c r="R261">
        <v>0.93500000000000005</v>
      </c>
      <c r="S261">
        <v>0.106</v>
      </c>
      <c r="T261">
        <v>0.84799999999999998</v>
      </c>
      <c r="U261">
        <v>20.428999999999998</v>
      </c>
      <c r="V261" t="s">
        <v>82</v>
      </c>
      <c r="W261">
        <v>0.88800000000000001</v>
      </c>
      <c r="X261">
        <v>0.95199999999999996</v>
      </c>
      <c r="Y261">
        <v>0.93799999999999994</v>
      </c>
      <c r="Z261">
        <v>0.85299999999999998</v>
      </c>
      <c r="AA261" s="9">
        <v>45713.681169525466</v>
      </c>
      <c r="AB261" t="s">
        <v>873</v>
      </c>
      <c r="AC261" s="9"/>
    </row>
    <row r="262" spans="1:29" x14ac:dyDescent="0.35">
      <c r="A262" t="s">
        <v>248</v>
      </c>
      <c r="B262" t="s">
        <v>313</v>
      </c>
      <c r="C262">
        <v>1642</v>
      </c>
      <c r="D262" s="9">
        <v>43962.525694444441</v>
      </c>
      <c r="E262" s="9">
        <v>45604.898611111108</v>
      </c>
      <c r="F262">
        <v>8761</v>
      </c>
      <c r="G262">
        <v>8761</v>
      </c>
      <c r="H262">
        <v>7274</v>
      </c>
      <c r="I262">
        <v>1487</v>
      </c>
      <c r="J262">
        <v>1293</v>
      </c>
      <c r="K262">
        <v>7468</v>
      </c>
      <c r="L262">
        <v>6461</v>
      </c>
      <c r="M262">
        <v>1007</v>
      </c>
      <c r="N262">
        <v>6.4390000000000001</v>
      </c>
      <c r="O262">
        <v>1.216</v>
      </c>
      <c r="P262">
        <v>1.2889999999999999</v>
      </c>
      <c r="Q262">
        <v>5.8840000000000003</v>
      </c>
      <c r="R262">
        <v>0.92400000000000004</v>
      </c>
      <c r="S262">
        <v>0.84099999999999997</v>
      </c>
      <c r="T262">
        <v>0.83199999999999996</v>
      </c>
      <c r="U262">
        <v>171.142</v>
      </c>
      <c r="V262" t="s">
        <v>58</v>
      </c>
      <c r="W262">
        <v>0.97199999999999998</v>
      </c>
      <c r="X262">
        <v>0.93899999999999995</v>
      </c>
      <c r="Y262">
        <v>0.91100000000000003</v>
      </c>
      <c r="Z262">
        <v>0.96199999999999997</v>
      </c>
      <c r="AA262" s="9">
        <v>45713.681288749998</v>
      </c>
      <c r="AB262" t="s">
        <v>873</v>
      </c>
      <c r="AC262" s="9"/>
    </row>
    <row r="263" spans="1:29" hidden="1" x14ac:dyDescent="0.35">
      <c r="A263" t="s">
        <v>248</v>
      </c>
      <c r="B263" t="s">
        <v>314</v>
      </c>
      <c r="C263">
        <v>100</v>
      </c>
      <c r="D263" s="9">
        <v>45504.816666666666</v>
      </c>
      <c r="E263" s="9">
        <v>45604.898611111108</v>
      </c>
      <c r="F263" t="s">
        <v>874</v>
      </c>
      <c r="G263" t="s">
        <v>874</v>
      </c>
      <c r="H263">
        <v>825</v>
      </c>
      <c r="I263">
        <v>157</v>
      </c>
      <c r="J263">
        <v>122</v>
      </c>
      <c r="K263" t="s">
        <v>875</v>
      </c>
      <c r="L263">
        <v>687</v>
      </c>
      <c r="M263">
        <v>172</v>
      </c>
      <c r="N263">
        <v>8.0489999999999995</v>
      </c>
      <c r="O263">
        <v>1.649</v>
      </c>
      <c r="P263">
        <v>1.4530000000000001</v>
      </c>
      <c r="Q263">
        <v>6.7949999999999999</v>
      </c>
      <c r="R263">
        <v>0.82399999999999995</v>
      </c>
      <c r="S263">
        <v>0.83</v>
      </c>
      <c r="T263">
        <v>0.85</v>
      </c>
      <c r="U263">
        <v>148.197</v>
      </c>
      <c r="V263" t="s">
        <v>58</v>
      </c>
      <c r="W263">
        <v>0.997</v>
      </c>
      <c r="X263">
        <v>0.99299999999999999</v>
      </c>
      <c r="Y263">
        <v>0.95599999999999996</v>
      </c>
      <c r="Z263">
        <v>0.998</v>
      </c>
      <c r="AA263" s="9">
        <v>45713.681313518522</v>
      </c>
      <c r="AB263" t="s">
        <v>873</v>
      </c>
      <c r="AC263" s="9"/>
    </row>
    <row r="264" spans="1:29" x14ac:dyDescent="0.35">
      <c r="A264" t="s">
        <v>249</v>
      </c>
      <c r="B264" t="s">
        <v>313</v>
      </c>
      <c r="C264">
        <v>4522</v>
      </c>
      <c r="D264" s="9">
        <v>41082.302083333336</v>
      </c>
      <c r="E264" s="9">
        <v>45604.688194444447</v>
      </c>
      <c r="F264">
        <v>3687</v>
      </c>
      <c r="G264">
        <v>3687</v>
      </c>
      <c r="H264">
        <v>3018</v>
      </c>
      <c r="I264">
        <v>669</v>
      </c>
      <c r="J264">
        <v>610</v>
      </c>
      <c r="K264">
        <v>3077</v>
      </c>
      <c r="L264">
        <v>2830</v>
      </c>
      <c r="M264">
        <v>247</v>
      </c>
      <c r="N264">
        <v>1.071</v>
      </c>
      <c r="O264">
        <v>0.249</v>
      </c>
      <c r="P264">
        <v>0.25900000000000001</v>
      </c>
      <c r="Q264">
        <v>1.0269999999999999</v>
      </c>
      <c r="R264">
        <v>0.96799999999999997</v>
      </c>
      <c r="S264">
        <v>0.81100000000000005</v>
      </c>
      <c r="T264">
        <v>0.80400000000000005</v>
      </c>
      <c r="U264">
        <v>240.506</v>
      </c>
      <c r="V264" t="s">
        <v>58</v>
      </c>
      <c r="W264">
        <v>0.93500000000000005</v>
      </c>
      <c r="X264">
        <v>0.94099999999999995</v>
      </c>
      <c r="Y264">
        <v>0.80100000000000005</v>
      </c>
      <c r="Z264">
        <v>0.95599999999999996</v>
      </c>
      <c r="AA264" s="9">
        <v>45713.68141341435</v>
      </c>
      <c r="AB264" t="s">
        <v>873</v>
      </c>
      <c r="AC264" s="9"/>
    </row>
    <row r="265" spans="1:29" hidden="1" x14ac:dyDescent="0.35">
      <c r="A265" t="s">
        <v>249</v>
      </c>
      <c r="B265" t="s">
        <v>314</v>
      </c>
      <c r="C265">
        <v>99</v>
      </c>
      <c r="D265" s="9">
        <v>45505.417361111111</v>
      </c>
      <c r="E265" s="9">
        <v>45604.688194444447</v>
      </c>
      <c r="F265" t="s">
        <v>874</v>
      </c>
      <c r="G265" t="s">
        <v>874</v>
      </c>
      <c r="H265">
        <v>53</v>
      </c>
      <c r="I265">
        <v>12</v>
      </c>
      <c r="J265">
        <v>6</v>
      </c>
      <c r="K265" t="s">
        <v>875</v>
      </c>
      <c r="L265">
        <v>41</v>
      </c>
      <c r="M265">
        <v>17</v>
      </c>
      <c r="N265">
        <v>0.48299999999999998</v>
      </c>
      <c r="O265">
        <v>9.1999999999999998E-2</v>
      </c>
      <c r="P265">
        <v>5.6000000000000001E-2</v>
      </c>
      <c r="Q265">
        <v>0.36599999999999999</v>
      </c>
      <c r="R265">
        <v>0.70499999999999996</v>
      </c>
      <c r="S265">
        <v>0.84</v>
      </c>
      <c r="T265">
        <v>0.90300000000000002</v>
      </c>
      <c r="U265">
        <v>674.86300000000006</v>
      </c>
      <c r="V265" t="s">
        <v>58</v>
      </c>
      <c r="W265">
        <v>0.91400000000000003</v>
      </c>
      <c r="X265">
        <v>0.96599999999999997</v>
      </c>
      <c r="Y265">
        <v>0.98399999999999999</v>
      </c>
      <c r="Z265">
        <v>0.96899999999999997</v>
      </c>
      <c r="AA265" s="9">
        <v>45713.68144177083</v>
      </c>
      <c r="AB265" t="s">
        <v>873</v>
      </c>
      <c r="AC265" s="9"/>
    </row>
    <row r="266" spans="1:29" x14ac:dyDescent="0.35">
      <c r="A266" t="s">
        <v>250</v>
      </c>
      <c r="B266" t="s">
        <v>313</v>
      </c>
      <c r="C266">
        <v>3659</v>
      </c>
      <c r="D266" s="9">
        <v>41803.273611111108</v>
      </c>
      <c r="E266" s="9">
        <v>45462.273611111108</v>
      </c>
      <c r="F266">
        <v>1309</v>
      </c>
      <c r="G266">
        <v>1309</v>
      </c>
      <c r="H266">
        <v>251</v>
      </c>
      <c r="I266">
        <v>1058</v>
      </c>
      <c r="J266">
        <v>367</v>
      </c>
      <c r="K266">
        <v>942</v>
      </c>
      <c r="L266">
        <v>922</v>
      </c>
      <c r="M266">
        <v>20</v>
      </c>
      <c r="N266">
        <v>0.14799999999999999</v>
      </c>
      <c r="O266">
        <v>0.51</v>
      </c>
      <c r="P266">
        <v>0.185</v>
      </c>
      <c r="Q266">
        <v>0.46800000000000003</v>
      </c>
      <c r="R266">
        <v>0.98899999999999999</v>
      </c>
      <c r="S266">
        <v>0.22500000000000001</v>
      </c>
      <c r="T266">
        <v>0.71899999999999997</v>
      </c>
      <c r="U266">
        <v>42.734999999999999</v>
      </c>
      <c r="V266" t="s">
        <v>58</v>
      </c>
      <c r="W266">
        <v>0.97199999999999998</v>
      </c>
      <c r="X266">
        <v>0.92700000000000005</v>
      </c>
      <c r="Y266">
        <v>0.98</v>
      </c>
      <c r="Z266">
        <v>0.94499999999999995</v>
      </c>
      <c r="AA266" s="9">
        <v>45713.681532418981</v>
      </c>
      <c r="AB266" t="s">
        <v>873</v>
      </c>
      <c r="AC266" s="9"/>
    </row>
    <row r="267" spans="1:29" x14ac:dyDescent="0.35">
      <c r="A267" t="s">
        <v>251</v>
      </c>
      <c r="B267" t="s">
        <v>313</v>
      </c>
      <c r="C267">
        <v>2352</v>
      </c>
      <c r="D267" s="9">
        <v>43248.74722222222</v>
      </c>
      <c r="E267" s="9">
        <v>45600.877083333333</v>
      </c>
      <c r="F267">
        <v>432</v>
      </c>
      <c r="G267">
        <v>411</v>
      </c>
      <c r="H267">
        <v>252</v>
      </c>
      <c r="I267">
        <v>159</v>
      </c>
      <c r="J267">
        <v>41</v>
      </c>
      <c r="K267">
        <v>370</v>
      </c>
      <c r="L267">
        <v>303</v>
      </c>
      <c r="M267">
        <v>67</v>
      </c>
      <c r="N267">
        <v>0.22500000000000001</v>
      </c>
      <c r="O267">
        <v>0.153</v>
      </c>
      <c r="P267">
        <v>5.5E-2</v>
      </c>
      <c r="Q267">
        <v>0.314</v>
      </c>
      <c r="R267">
        <v>0.97199999999999998</v>
      </c>
      <c r="S267">
        <v>0.59499999999999997</v>
      </c>
      <c r="T267">
        <v>0.85399999999999998</v>
      </c>
      <c r="U267">
        <v>213.376</v>
      </c>
      <c r="V267" t="s">
        <v>58</v>
      </c>
      <c r="W267">
        <v>0.88800000000000001</v>
      </c>
      <c r="X267">
        <v>0.95799999999999996</v>
      </c>
      <c r="Y267">
        <v>0.90900000000000003</v>
      </c>
      <c r="Z267">
        <v>0.98499999999999999</v>
      </c>
      <c r="AA267" s="9">
        <v>45713.681627557868</v>
      </c>
      <c r="AB267" t="s">
        <v>873</v>
      </c>
      <c r="AC267" s="9"/>
    </row>
    <row r="268" spans="1:29" hidden="1" x14ac:dyDescent="0.35">
      <c r="A268" t="s">
        <v>251</v>
      </c>
      <c r="B268" t="s">
        <v>314</v>
      </c>
      <c r="C268">
        <v>95</v>
      </c>
      <c r="D268" s="9">
        <v>45505.511111111111</v>
      </c>
      <c r="E268" s="9">
        <v>45600.877083333333</v>
      </c>
      <c r="F268" t="s">
        <v>874</v>
      </c>
      <c r="G268" t="s">
        <v>874</v>
      </c>
      <c r="H268">
        <v>8</v>
      </c>
      <c r="I268">
        <v>8</v>
      </c>
      <c r="J268">
        <v>2</v>
      </c>
      <c r="K268" t="s">
        <v>875</v>
      </c>
      <c r="L268">
        <v>30</v>
      </c>
      <c r="M268">
        <v>-15</v>
      </c>
      <c r="N268">
        <v>8.4000000000000005E-2</v>
      </c>
      <c r="O268">
        <v>7.9000000000000001E-2</v>
      </c>
      <c r="P268">
        <v>1.4999999999999999E-2</v>
      </c>
      <c r="Q268">
        <v>0.314</v>
      </c>
      <c r="R268">
        <v>2.1219999999999999</v>
      </c>
      <c r="S268">
        <v>0.51500000000000001</v>
      </c>
      <c r="T268">
        <v>0.90800000000000003</v>
      </c>
      <c r="U268">
        <v>213.376</v>
      </c>
      <c r="V268" t="s">
        <v>64</v>
      </c>
      <c r="W268">
        <v>0.95699999999999996</v>
      </c>
      <c r="X268">
        <v>0.95399999999999996</v>
      </c>
      <c r="Y268">
        <v>1</v>
      </c>
      <c r="Z268">
        <v>0.60699999999999998</v>
      </c>
      <c r="AA268" s="9">
        <v>45713.681651481478</v>
      </c>
      <c r="AB268" t="s">
        <v>873</v>
      </c>
      <c r="AC268" s="9"/>
    </row>
    <row r="269" spans="1:29" x14ac:dyDescent="0.35">
      <c r="A269" t="s">
        <v>252</v>
      </c>
      <c r="B269" t="s">
        <v>313</v>
      </c>
      <c r="C269">
        <v>1752</v>
      </c>
      <c r="D269" s="9">
        <v>43858.220138888886</v>
      </c>
      <c r="E269" s="9">
        <v>45610.581944444442</v>
      </c>
      <c r="F269">
        <v>231</v>
      </c>
      <c r="G269">
        <v>226</v>
      </c>
      <c r="H269">
        <v>41</v>
      </c>
      <c r="I269">
        <v>185</v>
      </c>
      <c r="J269">
        <v>86</v>
      </c>
      <c r="K269">
        <v>140</v>
      </c>
      <c r="L269">
        <v>120</v>
      </c>
      <c r="M269">
        <v>20</v>
      </c>
      <c r="N269">
        <v>3.4000000000000002E-2</v>
      </c>
      <c r="O269">
        <v>0.253</v>
      </c>
      <c r="P269">
        <v>0.192</v>
      </c>
      <c r="Q269">
        <v>0.24</v>
      </c>
      <c r="R269">
        <v>2.5259999999999998</v>
      </c>
      <c r="S269">
        <v>0.11799999999999999</v>
      </c>
      <c r="T269">
        <v>0.33100000000000002</v>
      </c>
      <c r="U269">
        <v>83.332999999999998</v>
      </c>
      <c r="V269" t="s">
        <v>64</v>
      </c>
      <c r="W269">
        <v>0.57299999999999995</v>
      </c>
      <c r="X269">
        <v>0.72299999999999998</v>
      </c>
      <c r="Y269">
        <v>0.98</v>
      </c>
      <c r="Z269">
        <v>0.9</v>
      </c>
      <c r="AA269" s="9">
        <v>45713.681745185182</v>
      </c>
      <c r="AB269" t="s">
        <v>873</v>
      </c>
      <c r="AC269" s="9"/>
    </row>
    <row r="270" spans="1:29" hidden="1" x14ac:dyDescent="0.35">
      <c r="A270" t="s">
        <v>252</v>
      </c>
      <c r="B270" t="s">
        <v>314</v>
      </c>
      <c r="C270">
        <v>99</v>
      </c>
      <c r="D270" s="9">
        <v>45510.65347222222</v>
      </c>
      <c r="E270" s="9">
        <v>45610.581944444442</v>
      </c>
      <c r="F270" t="s">
        <v>874</v>
      </c>
      <c r="G270" t="s">
        <v>874</v>
      </c>
      <c r="H270">
        <v>7</v>
      </c>
      <c r="I270">
        <v>25</v>
      </c>
      <c r="J270">
        <v>15</v>
      </c>
      <c r="K270" t="s">
        <v>875</v>
      </c>
      <c r="L270">
        <v>17</v>
      </c>
      <c r="M270">
        <v>-1</v>
      </c>
      <c r="N270">
        <v>9.8000000000000004E-2</v>
      </c>
      <c r="O270">
        <v>0.22500000000000001</v>
      </c>
      <c r="P270">
        <v>0.114</v>
      </c>
      <c r="Q270">
        <v>0.159</v>
      </c>
      <c r="R270">
        <v>0.76100000000000001</v>
      </c>
      <c r="S270">
        <v>0.30299999999999999</v>
      </c>
      <c r="T270">
        <v>0.64700000000000002</v>
      </c>
      <c r="U270">
        <v>125.786</v>
      </c>
      <c r="V270" t="s">
        <v>58</v>
      </c>
      <c r="W270">
        <v>0.96599999999999997</v>
      </c>
      <c r="X270">
        <v>0.91600000000000004</v>
      </c>
      <c r="Y270">
        <v>0.81200000000000006</v>
      </c>
      <c r="Z270">
        <v>0.95699999999999996</v>
      </c>
      <c r="AA270" s="9">
        <v>45713.681774745368</v>
      </c>
      <c r="AB270" t="s">
        <v>873</v>
      </c>
      <c r="AC270" s="9"/>
    </row>
    <row r="271" spans="1:29" x14ac:dyDescent="0.35">
      <c r="A271" t="s">
        <v>253</v>
      </c>
      <c r="B271" t="s">
        <v>313</v>
      </c>
      <c r="C271">
        <v>2074</v>
      </c>
      <c r="D271" s="9">
        <v>43537.469444444447</v>
      </c>
      <c r="E271" s="9">
        <v>45611.663888888892</v>
      </c>
      <c r="F271">
        <v>12378</v>
      </c>
      <c r="G271">
        <v>12050</v>
      </c>
      <c r="H271">
        <v>2643</v>
      </c>
      <c r="I271">
        <v>9407</v>
      </c>
      <c r="J271">
        <v>2373</v>
      </c>
      <c r="K271">
        <v>9677</v>
      </c>
      <c r="L271">
        <v>3705</v>
      </c>
      <c r="M271">
        <v>5972</v>
      </c>
      <c r="N271">
        <v>3.8050000000000002</v>
      </c>
      <c r="O271">
        <v>17.166</v>
      </c>
      <c r="P271">
        <v>5.5030000000000001</v>
      </c>
      <c r="Q271">
        <v>8.9149999999999991</v>
      </c>
      <c r="R271">
        <v>0.57599999999999996</v>
      </c>
      <c r="S271">
        <v>0.18099999999999999</v>
      </c>
      <c r="T271">
        <v>0.73799999999999999</v>
      </c>
      <c r="U271">
        <v>669.88199999999995</v>
      </c>
      <c r="V271" t="s">
        <v>58</v>
      </c>
      <c r="W271">
        <v>0.82499999999999996</v>
      </c>
      <c r="X271">
        <v>0.93500000000000005</v>
      </c>
      <c r="Y271">
        <v>0.97899999999999998</v>
      </c>
      <c r="Z271">
        <v>0.89800000000000002</v>
      </c>
      <c r="AA271" s="9">
        <v>45713.681891840279</v>
      </c>
      <c r="AB271" t="s">
        <v>873</v>
      </c>
      <c r="AC271" s="9"/>
    </row>
    <row r="272" spans="1:29" hidden="1" x14ac:dyDescent="0.35">
      <c r="A272" t="s">
        <v>253</v>
      </c>
      <c r="B272" t="s">
        <v>314</v>
      </c>
      <c r="C272">
        <v>100</v>
      </c>
      <c r="D272" s="9">
        <v>45511.404166666667</v>
      </c>
      <c r="E272" s="9">
        <v>45611.663888888892</v>
      </c>
      <c r="F272" t="s">
        <v>874</v>
      </c>
      <c r="G272" t="s">
        <v>874</v>
      </c>
      <c r="H272">
        <v>499</v>
      </c>
      <c r="I272">
        <v>1727</v>
      </c>
      <c r="J272">
        <v>648</v>
      </c>
      <c r="K272" t="s">
        <v>875</v>
      </c>
      <c r="L272">
        <v>1270</v>
      </c>
      <c r="M272">
        <v>307</v>
      </c>
      <c r="N272">
        <v>4.7670000000000003</v>
      </c>
      <c r="O272">
        <v>16.001999999999999</v>
      </c>
      <c r="P272">
        <v>6.3940000000000001</v>
      </c>
      <c r="Q272">
        <v>10.089</v>
      </c>
      <c r="R272">
        <v>0.70199999999999996</v>
      </c>
      <c r="S272">
        <v>0.23</v>
      </c>
      <c r="T272">
        <v>0.69199999999999995</v>
      </c>
      <c r="U272">
        <v>591.93200000000002</v>
      </c>
      <c r="V272" t="s">
        <v>58</v>
      </c>
      <c r="W272">
        <v>0.99199999999999999</v>
      </c>
      <c r="X272">
        <v>0.996</v>
      </c>
      <c r="Y272">
        <v>0.997</v>
      </c>
      <c r="Z272">
        <v>0.63100000000000001</v>
      </c>
      <c r="AA272" s="9">
        <v>45713.681920486109</v>
      </c>
      <c r="AB272" t="s">
        <v>873</v>
      </c>
      <c r="AC272" s="9"/>
    </row>
    <row r="273" spans="1:29" x14ac:dyDescent="0.35">
      <c r="A273" t="s">
        <v>254</v>
      </c>
      <c r="B273" t="s">
        <v>313</v>
      </c>
      <c r="C273">
        <v>296</v>
      </c>
      <c r="D273" s="9">
        <v>45314.73333333333</v>
      </c>
      <c r="E273" s="9">
        <v>45611.70208333333</v>
      </c>
      <c r="F273">
        <v>1272</v>
      </c>
      <c r="G273">
        <v>1096</v>
      </c>
      <c r="H273">
        <v>792</v>
      </c>
      <c r="I273">
        <v>304</v>
      </c>
      <c r="J273">
        <v>104</v>
      </c>
      <c r="K273">
        <v>992</v>
      </c>
      <c r="L273">
        <v>571</v>
      </c>
      <c r="M273">
        <v>421</v>
      </c>
      <c r="N273">
        <v>4.13</v>
      </c>
      <c r="O273">
        <v>1.74</v>
      </c>
      <c r="P273">
        <v>0.64</v>
      </c>
      <c r="Q273">
        <v>3.621</v>
      </c>
      <c r="R273">
        <v>0.69199999999999995</v>
      </c>
      <c r="S273">
        <v>0.70399999999999996</v>
      </c>
      <c r="T273">
        <v>0.89100000000000001</v>
      </c>
      <c r="U273">
        <v>116.26600000000001</v>
      </c>
      <c r="V273" t="s">
        <v>58</v>
      </c>
      <c r="W273">
        <v>0.95099999999999996</v>
      </c>
      <c r="X273">
        <v>0.96799999999999997</v>
      </c>
      <c r="Y273">
        <v>0.99399999999999999</v>
      </c>
      <c r="Z273">
        <v>0.98</v>
      </c>
      <c r="AA273" s="9">
        <v>45713.682023541667</v>
      </c>
      <c r="AB273" t="s">
        <v>873</v>
      </c>
      <c r="AC273" s="9"/>
    </row>
    <row r="274" spans="1:29" hidden="1" x14ac:dyDescent="0.35">
      <c r="A274" t="s">
        <v>254</v>
      </c>
      <c r="B274" t="s">
        <v>314</v>
      </c>
      <c r="C274">
        <v>100</v>
      </c>
      <c r="D274" s="9">
        <v>45511.427083333336</v>
      </c>
      <c r="E274" s="9">
        <v>45611.70208333333</v>
      </c>
      <c r="F274" t="s">
        <v>874</v>
      </c>
      <c r="G274" t="s">
        <v>874</v>
      </c>
      <c r="H274">
        <v>472</v>
      </c>
      <c r="I274">
        <v>193</v>
      </c>
      <c r="J274">
        <v>61</v>
      </c>
      <c r="K274" t="s">
        <v>875</v>
      </c>
      <c r="L274">
        <v>408</v>
      </c>
      <c r="M274">
        <v>195</v>
      </c>
      <c r="N274">
        <v>4.9530000000000003</v>
      </c>
      <c r="O274">
        <v>2.2229999999999999</v>
      </c>
      <c r="P274">
        <v>0.61899999999999999</v>
      </c>
      <c r="Q274">
        <v>4.258</v>
      </c>
      <c r="R274">
        <v>0.64900000000000002</v>
      </c>
      <c r="S274">
        <v>0.69</v>
      </c>
      <c r="T274">
        <v>0.91400000000000003</v>
      </c>
      <c r="U274">
        <v>98.873000000000005</v>
      </c>
      <c r="V274" t="s">
        <v>58</v>
      </c>
      <c r="W274">
        <v>0.98799999999999999</v>
      </c>
      <c r="X274">
        <v>0.98799999999999999</v>
      </c>
      <c r="Y274">
        <v>0.98699999999999999</v>
      </c>
      <c r="Z274">
        <v>0.99099999999999999</v>
      </c>
      <c r="AA274" s="9">
        <v>45713.682048750001</v>
      </c>
      <c r="AB274" t="s">
        <v>873</v>
      </c>
      <c r="AC274" s="9"/>
    </row>
    <row r="275" spans="1:29" x14ac:dyDescent="0.35">
      <c r="A275" t="s">
        <v>255</v>
      </c>
      <c r="B275" t="s">
        <v>313</v>
      </c>
      <c r="C275">
        <v>1518</v>
      </c>
      <c r="D275" s="9">
        <v>44090.569444444445</v>
      </c>
      <c r="E275" s="9">
        <v>45609.517361111109</v>
      </c>
      <c r="F275">
        <v>132</v>
      </c>
      <c r="G275">
        <v>126</v>
      </c>
      <c r="H275">
        <v>49</v>
      </c>
      <c r="I275">
        <v>77</v>
      </c>
      <c r="J275">
        <v>31</v>
      </c>
      <c r="K275">
        <v>95</v>
      </c>
      <c r="L275">
        <v>67</v>
      </c>
      <c r="M275">
        <v>28</v>
      </c>
      <c r="N275">
        <v>3.7999999999999999E-2</v>
      </c>
      <c r="O275">
        <v>0.108</v>
      </c>
      <c r="P275">
        <v>5.2999999999999999E-2</v>
      </c>
      <c r="Q275">
        <v>0.104</v>
      </c>
      <c r="R275">
        <v>1.1180000000000001</v>
      </c>
      <c r="S275">
        <v>0.26</v>
      </c>
      <c r="T275">
        <v>0.63700000000000001</v>
      </c>
      <c r="U275">
        <v>269.23099999999999</v>
      </c>
      <c r="V275" t="s">
        <v>64</v>
      </c>
      <c r="W275">
        <v>0.82699999999999996</v>
      </c>
      <c r="X275">
        <v>0.92200000000000004</v>
      </c>
      <c r="Y275">
        <v>0.94399999999999995</v>
      </c>
      <c r="Z275">
        <v>0.94699999999999995</v>
      </c>
      <c r="AA275" s="9">
        <v>45713.682150138891</v>
      </c>
      <c r="AB275" t="s">
        <v>873</v>
      </c>
      <c r="AC275" s="9"/>
    </row>
    <row r="276" spans="1:29" hidden="1" x14ac:dyDescent="0.35">
      <c r="A276" t="s">
        <v>255</v>
      </c>
      <c r="B276" t="s">
        <v>314</v>
      </c>
      <c r="C276">
        <v>93</v>
      </c>
      <c r="D276" s="9">
        <v>45516.065972222219</v>
      </c>
      <c r="E276" s="9">
        <v>45609.517361111109</v>
      </c>
      <c r="F276" t="s">
        <v>874</v>
      </c>
      <c r="G276" t="s">
        <v>874</v>
      </c>
      <c r="H276">
        <v>7</v>
      </c>
      <c r="I276">
        <v>15</v>
      </c>
      <c r="J276">
        <v>5</v>
      </c>
      <c r="K276" t="s">
        <v>875</v>
      </c>
      <c r="L276">
        <v>17</v>
      </c>
      <c r="M276">
        <v>-1</v>
      </c>
      <c r="N276">
        <v>6.9000000000000006E-2</v>
      </c>
      <c r="O276">
        <v>0.17100000000000001</v>
      </c>
      <c r="P276">
        <v>7.4999999999999997E-2</v>
      </c>
      <c r="Q276">
        <v>0.223</v>
      </c>
      <c r="R276">
        <v>1.3520000000000001</v>
      </c>
      <c r="S276">
        <v>0.28799999999999998</v>
      </c>
      <c r="T276">
        <v>0.68799999999999994</v>
      </c>
      <c r="U276">
        <v>125.56100000000001</v>
      </c>
      <c r="V276" t="s">
        <v>64</v>
      </c>
      <c r="W276">
        <v>0.97699999999999998</v>
      </c>
      <c r="X276">
        <v>0.95599999999999996</v>
      </c>
      <c r="Y276">
        <v>0.97799999999999998</v>
      </c>
      <c r="Z276">
        <v>0.84499999999999997</v>
      </c>
      <c r="AA276" s="9">
        <v>45713.682176481481</v>
      </c>
      <c r="AB276" t="s">
        <v>873</v>
      </c>
      <c r="AC276" s="9"/>
    </row>
    <row r="277" spans="1:29" x14ac:dyDescent="0.35">
      <c r="A277" t="s">
        <v>256</v>
      </c>
      <c r="B277" t="s">
        <v>313</v>
      </c>
      <c r="C277">
        <v>1483</v>
      </c>
      <c r="D277" s="9">
        <v>44102.472222222219</v>
      </c>
      <c r="E277" s="9">
        <v>45586.417361111111</v>
      </c>
      <c r="F277">
        <v>5677</v>
      </c>
      <c r="G277">
        <v>5325</v>
      </c>
      <c r="H277">
        <v>4190</v>
      </c>
      <c r="I277">
        <v>1135</v>
      </c>
      <c r="J277">
        <v>656</v>
      </c>
      <c r="K277">
        <v>4669</v>
      </c>
      <c r="L277">
        <v>3692</v>
      </c>
      <c r="M277">
        <v>977</v>
      </c>
      <c r="N277">
        <v>3.7309999999999999</v>
      </c>
      <c r="O277">
        <v>1.177</v>
      </c>
      <c r="P277">
        <v>0.58799999999999997</v>
      </c>
      <c r="Q277">
        <v>3.4670000000000001</v>
      </c>
      <c r="R277">
        <v>0.80300000000000005</v>
      </c>
      <c r="S277">
        <v>0.76</v>
      </c>
      <c r="T277">
        <v>0.88</v>
      </c>
      <c r="U277">
        <v>281.8</v>
      </c>
      <c r="V277" t="s">
        <v>58</v>
      </c>
      <c r="W277">
        <v>0.99099999999999999</v>
      </c>
      <c r="X277">
        <v>0.99399999999999999</v>
      </c>
      <c r="Y277">
        <v>0.98399999999999999</v>
      </c>
      <c r="Z277">
        <v>0.98799999999999999</v>
      </c>
      <c r="AA277" s="9">
        <v>45713.682285023147</v>
      </c>
      <c r="AB277" t="s">
        <v>873</v>
      </c>
      <c r="AC277" s="9"/>
    </row>
    <row r="278" spans="1:29" x14ac:dyDescent="0.35">
      <c r="A278" t="s">
        <v>257</v>
      </c>
      <c r="B278" t="s">
        <v>313</v>
      </c>
      <c r="C278">
        <v>4214</v>
      </c>
      <c r="D278" s="9">
        <v>41395.521527777775</v>
      </c>
      <c r="E278" s="9">
        <v>45609.679861111108</v>
      </c>
      <c r="F278">
        <v>3276</v>
      </c>
      <c r="G278">
        <v>3276</v>
      </c>
      <c r="H278">
        <v>690</v>
      </c>
      <c r="I278">
        <v>2586</v>
      </c>
      <c r="J278">
        <v>1010</v>
      </c>
      <c r="K278">
        <v>2266</v>
      </c>
      <c r="L278">
        <v>2133</v>
      </c>
      <c r="M278">
        <v>133</v>
      </c>
      <c r="N278">
        <v>0.29699999999999999</v>
      </c>
      <c r="O278">
        <v>1.1200000000000001</v>
      </c>
      <c r="P278">
        <v>0.46899999999999997</v>
      </c>
      <c r="Q278">
        <v>0.93</v>
      </c>
      <c r="R278">
        <v>0.98099999999999998</v>
      </c>
      <c r="S278">
        <v>0.21</v>
      </c>
      <c r="T278">
        <v>0.66900000000000004</v>
      </c>
      <c r="U278">
        <v>143.011</v>
      </c>
      <c r="V278" t="s">
        <v>58</v>
      </c>
      <c r="W278">
        <v>0.96099999999999997</v>
      </c>
      <c r="X278">
        <v>0.92600000000000005</v>
      </c>
      <c r="Y278">
        <v>0.98099999999999998</v>
      </c>
      <c r="Z278">
        <v>0.93100000000000005</v>
      </c>
      <c r="AA278" s="9">
        <v>45713.682397673612</v>
      </c>
      <c r="AB278" t="s">
        <v>873</v>
      </c>
      <c r="AC278" s="9"/>
    </row>
    <row r="279" spans="1:29" x14ac:dyDescent="0.35">
      <c r="A279" t="s">
        <v>258</v>
      </c>
      <c r="B279" t="s">
        <v>313</v>
      </c>
      <c r="C279">
        <v>3466</v>
      </c>
      <c r="D279" s="9">
        <v>42122.258333333331</v>
      </c>
      <c r="E279" s="9">
        <v>45588.345833333333</v>
      </c>
      <c r="F279">
        <v>1442</v>
      </c>
      <c r="G279">
        <v>1076</v>
      </c>
      <c r="H279">
        <v>325</v>
      </c>
      <c r="I279">
        <v>751</v>
      </c>
      <c r="J279">
        <v>32</v>
      </c>
      <c r="K279">
        <v>1044</v>
      </c>
      <c r="L279">
        <v>956</v>
      </c>
      <c r="M279">
        <v>88</v>
      </c>
      <c r="N279">
        <v>9.0999999999999998E-2</v>
      </c>
      <c r="O279">
        <v>0.19400000000000001</v>
      </c>
      <c r="P279">
        <v>3.5999999999999997E-2</v>
      </c>
      <c r="Q279">
        <v>0.26700000000000002</v>
      </c>
      <c r="R279">
        <v>1.0720000000000001</v>
      </c>
      <c r="S279">
        <v>0.31900000000000001</v>
      </c>
      <c r="T279">
        <v>0.874</v>
      </c>
      <c r="U279">
        <v>329.58800000000002</v>
      </c>
      <c r="V279" t="s">
        <v>64</v>
      </c>
      <c r="W279">
        <v>0.82399999999999995</v>
      </c>
      <c r="X279">
        <v>0.83</v>
      </c>
      <c r="Y279">
        <v>0.96099999999999997</v>
      </c>
      <c r="Z279">
        <v>0.872</v>
      </c>
      <c r="AA279" s="9">
        <v>45713.682506446756</v>
      </c>
      <c r="AB279" t="s">
        <v>873</v>
      </c>
      <c r="AC279" s="9"/>
    </row>
    <row r="280" spans="1:29" x14ac:dyDescent="0.35">
      <c r="A280" t="s">
        <v>259</v>
      </c>
      <c r="B280" t="s">
        <v>313</v>
      </c>
      <c r="C280">
        <v>1365</v>
      </c>
      <c r="D280" s="9">
        <v>44239.408333333333</v>
      </c>
      <c r="E280" s="9">
        <v>45604.697222222225</v>
      </c>
      <c r="F280">
        <v>804</v>
      </c>
      <c r="G280">
        <v>804</v>
      </c>
      <c r="H280">
        <v>797</v>
      </c>
      <c r="I280">
        <v>7</v>
      </c>
      <c r="J280">
        <v>54</v>
      </c>
      <c r="K280">
        <v>750</v>
      </c>
      <c r="L280">
        <v>605</v>
      </c>
      <c r="M280">
        <v>145</v>
      </c>
      <c r="N280">
        <v>0.54800000000000004</v>
      </c>
      <c r="O280">
        <v>8.9999999999999993E-3</v>
      </c>
      <c r="P280">
        <v>0.04</v>
      </c>
      <c r="Q280">
        <v>0.433</v>
      </c>
      <c r="R280">
        <v>0.83799999999999997</v>
      </c>
      <c r="S280">
        <v>0.98399999999999999</v>
      </c>
      <c r="T280">
        <v>0.92800000000000005</v>
      </c>
      <c r="U280">
        <v>334.87299999999999</v>
      </c>
      <c r="V280" t="s">
        <v>58</v>
      </c>
      <c r="W280">
        <v>0.98899999999999999</v>
      </c>
      <c r="X280">
        <v>0.92400000000000004</v>
      </c>
      <c r="Y280">
        <v>0.96599999999999997</v>
      </c>
      <c r="Z280">
        <v>0.98599999999999999</v>
      </c>
      <c r="AA280" s="9">
        <v>45713.682607499999</v>
      </c>
      <c r="AB280" t="s">
        <v>873</v>
      </c>
      <c r="AC280" s="9"/>
    </row>
    <row r="281" spans="1:29" hidden="1" x14ac:dyDescent="0.35">
      <c r="A281" t="s">
        <v>259</v>
      </c>
      <c r="B281" t="s">
        <v>314</v>
      </c>
      <c r="C281">
        <v>100</v>
      </c>
      <c r="D281" s="9">
        <v>45503.804861111108</v>
      </c>
      <c r="E281" s="9">
        <v>45604.697222222225</v>
      </c>
      <c r="F281" t="s">
        <v>874</v>
      </c>
      <c r="G281" t="s">
        <v>874</v>
      </c>
      <c r="H281">
        <v>96</v>
      </c>
      <c r="I281">
        <v>2</v>
      </c>
      <c r="J281">
        <v>9</v>
      </c>
      <c r="K281" t="s">
        <v>875</v>
      </c>
      <c r="L281">
        <v>70</v>
      </c>
      <c r="M281">
        <v>20</v>
      </c>
      <c r="N281">
        <v>0.97699999999999998</v>
      </c>
      <c r="O281">
        <v>0.16700000000000001</v>
      </c>
      <c r="P281">
        <v>9.5000000000000001E-2</v>
      </c>
      <c r="Q281">
        <v>0.73699999999999999</v>
      </c>
      <c r="R281">
        <v>0.70299999999999996</v>
      </c>
      <c r="S281">
        <v>0.85399999999999998</v>
      </c>
      <c r="T281">
        <v>0.91700000000000004</v>
      </c>
      <c r="U281">
        <v>196.744</v>
      </c>
      <c r="V281" t="s">
        <v>58</v>
      </c>
      <c r="W281">
        <v>0.92600000000000005</v>
      </c>
      <c r="X281">
        <v>1</v>
      </c>
      <c r="Y281">
        <v>0.79900000000000004</v>
      </c>
      <c r="Z281">
        <v>0.90700000000000003</v>
      </c>
      <c r="AA281" s="9">
        <v>45713.682631365744</v>
      </c>
      <c r="AB281" t="s">
        <v>873</v>
      </c>
      <c r="AC281" s="9"/>
    </row>
    <row r="282" spans="1:29" x14ac:dyDescent="0.35">
      <c r="A282" t="s">
        <v>260</v>
      </c>
      <c r="B282" t="s">
        <v>313</v>
      </c>
      <c r="C282">
        <v>3717</v>
      </c>
      <c r="D282" s="9">
        <v>41893.519444444442</v>
      </c>
      <c r="E282" s="9">
        <v>45610.814583333333</v>
      </c>
      <c r="F282">
        <v>5880</v>
      </c>
      <c r="G282">
        <v>5834</v>
      </c>
      <c r="H282">
        <v>1592</v>
      </c>
      <c r="I282">
        <v>4242</v>
      </c>
      <c r="J282">
        <v>686</v>
      </c>
      <c r="K282">
        <v>5148</v>
      </c>
      <c r="L282">
        <v>3261</v>
      </c>
      <c r="M282">
        <v>1936</v>
      </c>
      <c r="N282">
        <v>1.1659999999999999</v>
      </c>
      <c r="O282">
        <v>3.0830000000000002</v>
      </c>
      <c r="P282">
        <v>0.75600000000000001</v>
      </c>
      <c r="Q282">
        <v>2.0350000000000001</v>
      </c>
      <c r="R282">
        <v>0.58299999999999996</v>
      </c>
      <c r="S282">
        <v>0.27400000000000002</v>
      </c>
      <c r="T282">
        <v>0.82199999999999995</v>
      </c>
      <c r="U282">
        <v>951.351</v>
      </c>
      <c r="V282" t="s">
        <v>58</v>
      </c>
      <c r="W282">
        <v>0.64800000000000002</v>
      </c>
      <c r="X282">
        <v>0.92300000000000004</v>
      </c>
      <c r="Y282">
        <v>0.871</v>
      </c>
      <c r="Z282">
        <v>0.80800000000000005</v>
      </c>
      <c r="AA282" s="9">
        <v>45713.682742500001</v>
      </c>
      <c r="AB282" t="s">
        <v>873</v>
      </c>
      <c r="AC282" s="9"/>
    </row>
    <row r="283" spans="1:29" hidden="1" x14ac:dyDescent="0.35">
      <c r="A283" t="s">
        <v>260</v>
      </c>
      <c r="B283" t="s">
        <v>314</v>
      </c>
      <c r="C283">
        <v>99</v>
      </c>
      <c r="D283" s="9">
        <v>45511.232638888891</v>
      </c>
      <c r="E283" s="9">
        <v>45610.814583333333</v>
      </c>
      <c r="F283" t="s">
        <v>874</v>
      </c>
      <c r="G283" t="s">
        <v>874</v>
      </c>
      <c r="H283">
        <v>694</v>
      </c>
      <c r="I283">
        <v>354</v>
      </c>
      <c r="J283">
        <v>282</v>
      </c>
      <c r="K283" t="s">
        <v>875</v>
      </c>
      <c r="L283">
        <v>748</v>
      </c>
      <c r="M283">
        <v>19</v>
      </c>
      <c r="N283">
        <v>6.83</v>
      </c>
      <c r="O283">
        <v>3.7949999999999999</v>
      </c>
      <c r="P283">
        <v>3.327</v>
      </c>
      <c r="Q283">
        <v>6.4429999999999996</v>
      </c>
      <c r="R283">
        <v>0.88300000000000001</v>
      </c>
      <c r="S283">
        <v>0.64300000000000002</v>
      </c>
      <c r="T283">
        <v>0.68700000000000006</v>
      </c>
      <c r="U283">
        <v>300.48099999999999</v>
      </c>
      <c r="V283" t="s">
        <v>58</v>
      </c>
      <c r="W283">
        <v>0.996</v>
      </c>
      <c r="X283">
        <v>0.97499999999999998</v>
      </c>
      <c r="Y283">
        <v>0.874</v>
      </c>
      <c r="Z283">
        <v>0.86399999999999999</v>
      </c>
      <c r="AA283" s="9">
        <v>45713.682766458332</v>
      </c>
      <c r="AB283" t="s">
        <v>873</v>
      </c>
      <c r="AC283" s="9"/>
    </row>
    <row r="284" spans="1:29" x14ac:dyDescent="0.35">
      <c r="A284" t="s">
        <v>261</v>
      </c>
      <c r="B284" t="s">
        <v>313</v>
      </c>
      <c r="C284">
        <v>375</v>
      </c>
      <c r="D284" s="9">
        <v>45034.45416666667</v>
      </c>
      <c r="E284" s="9">
        <v>45410.080555555556</v>
      </c>
      <c r="F284">
        <v>44</v>
      </c>
      <c r="G284">
        <v>44</v>
      </c>
      <c r="H284">
        <v>0</v>
      </c>
      <c r="I284">
        <v>44</v>
      </c>
      <c r="J284">
        <v>9</v>
      </c>
      <c r="K284">
        <v>35</v>
      </c>
      <c r="L284">
        <v>5</v>
      </c>
      <c r="M284">
        <v>30</v>
      </c>
      <c r="N284">
        <v>0</v>
      </c>
      <c r="O284">
        <v>0.108</v>
      </c>
      <c r="P284">
        <v>1.6E-2</v>
      </c>
      <c r="Q284">
        <v>0.05</v>
      </c>
      <c r="R284">
        <v>0.54300000000000004</v>
      </c>
      <c r="S284">
        <v>0</v>
      </c>
      <c r="T284">
        <v>0.85199999999999998</v>
      </c>
      <c r="U284">
        <v>600</v>
      </c>
      <c r="V284" t="s">
        <v>58</v>
      </c>
      <c r="W284">
        <v>0</v>
      </c>
      <c r="X284">
        <v>0.98499999999999999</v>
      </c>
      <c r="Y284">
        <v>0.81499999999999995</v>
      </c>
      <c r="Z284">
        <v>0.97099999999999997</v>
      </c>
      <c r="AA284" s="9">
        <v>45713.682853946761</v>
      </c>
      <c r="AB284" t="s">
        <v>873</v>
      </c>
      <c r="AC284" s="9"/>
    </row>
    <row r="285" spans="1:29" x14ac:dyDescent="0.35">
      <c r="A285" t="s">
        <v>262</v>
      </c>
      <c r="B285" t="s">
        <v>313</v>
      </c>
      <c r="C285">
        <v>2762</v>
      </c>
      <c r="D285" s="9">
        <v>42744.104166666664</v>
      </c>
      <c r="E285" s="9">
        <v>45506.84652777778</v>
      </c>
      <c r="F285">
        <v>1277</v>
      </c>
      <c r="G285">
        <v>1258</v>
      </c>
      <c r="H285">
        <v>1105</v>
      </c>
      <c r="I285">
        <v>153</v>
      </c>
      <c r="J285">
        <v>156</v>
      </c>
      <c r="K285">
        <v>1102</v>
      </c>
      <c r="L285">
        <v>995</v>
      </c>
      <c r="M285">
        <v>107</v>
      </c>
      <c r="N285">
        <v>0.495</v>
      </c>
      <c r="O285">
        <v>0.17899999999999999</v>
      </c>
      <c r="P285">
        <v>0.159</v>
      </c>
      <c r="Q285">
        <v>0.44400000000000001</v>
      </c>
      <c r="R285">
        <v>0.86199999999999999</v>
      </c>
      <c r="S285">
        <v>0.73399999999999999</v>
      </c>
      <c r="T285">
        <v>0.76400000000000001</v>
      </c>
      <c r="U285">
        <v>240.99100000000001</v>
      </c>
      <c r="V285" t="s">
        <v>58</v>
      </c>
      <c r="W285">
        <v>0.69699999999999995</v>
      </c>
      <c r="X285">
        <v>0.90600000000000003</v>
      </c>
      <c r="Y285">
        <v>0.81200000000000006</v>
      </c>
      <c r="Z285">
        <v>0.59499999999999997</v>
      </c>
      <c r="AA285" s="9">
        <v>45713.682952824071</v>
      </c>
      <c r="AB285" t="s">
        <v>873</v>
      </c>
      <c r="AC285" s="9"/>
    </row>
    <row r="286" spans="1:29" x14ac:dyDescent="0.35">
      <c r="A286" t="s">
        <v>263</v>
      </c>
      <c r="B286" t="s">
        <v>313</v>
      </c>
      <c r="C286">
        <v>1881</v>
      </c>
      <c r="D286" s="9">
        <v>43727.633333333331</v>
      </c>
      <c r="E286" s="9">
        <v>45608.856249999997</v>
      </c>
      <c r="F286">
        <v>2566</v>
      </c>
      <c r="G286">
        <v>2362</v>
      </c>
      <c r="H286">
        <v>2253</v>
      </c>
      <c r="I286">
        <v>109</v>
      </c>
      <c r="J286">
        <v>466</v>
      </c>
      <c r="K286">
        <v>1896</v>
      </c>
      <c r="L286">
        <v>1295</v>
      </c>
      <c r="M286">
        <v>601</v>
      </c>
      <c r="N286">
        <v>1.548</v>
      </c>
      <c r="O286">
        <v>8.7999999999999995E-2</v>
      </c>
      <c r="P286">
        <v>0.34399999999999997</v>
      </c>
      <c r="Q286">
        <v>0.97399999999999998</v>
      </c>
      <c r="R286">
        <v>0.754</v>
      </c>
      <c r="S286">
        <v>0.94599999999999995</v>
      </c>
      <c r="T286">
        <v>0.79</v>
      </c>
      <c r="U286">
        <v>617.04300000000001</v>
      </c>
      <c r="V286" t="s">
        <v>58</v>
      </c>
      <c r="W286">
        <v>0.97799999999999998</v>
      </c>
      <c r="X286">
        <v>0.82799999999999996</v>
      </c>
      <c r="Y286">
        <v>0.96799999999999997</v>
      </c>
      <c r="Z286">
        <v>0.99299999999999999</v>
      </c>
      <c r="AA286" s="9">
        <v>45713.68306127315</v>
      </c>
      <c r="AB286" t="s">
        <v>873</v>
      </c>
      <c r="AC286" s="9"/>
    </row>
    <row r="287" spans="1:29" hidden="1" x14ac:dyDescent="0.35">
      <c r="A287" t="s">
        <v>263</v>
      </c>
      <c r="B287" t="s">
        <v>314</v>
      </c>
      <c r="C287">
        <v>99</v>
      </c>
      <c r="D287" s="9">
        <v>45509.445138888892</v>
      </c>
      <c r="E287" s="9">
        <v>45608.856249999997</v>
      </c>
      <c r="F287" t="s">
        <v>874</v>
      </c>
      <c r="G287" t="s">
        <v>874</v>
      </c>
      <c r="H287">
        <v>204</v>
      </c>
      <c r="I287">
        <v>12</v>
      </c>
      <c r="J287">
        <v>49</v>
      </c>
      <c r="K287" t="s">
        <v>875</v>
      </c>
      <c r="L287">
        <v>112</v>
      </c>
      <c r="M287">
        <v>54</v>
      </c>
      <c r="N287">
        <v>2.0019999999999998</v>
      </c>
      <c r="O287">
        <v>0.13</v>
      </c>
      <c r="P287">
        <v>0.53500000000000003</v>
      </c>
      <c r="Q287">
        <v>1.0649999999999999</v>
      </c>
      <c r="R287">
        <v>0.66700000000000004</v>
      </c>
      <c r="S287">
        <v>0.93899999999999995</v>
      </c>
      <c r="T287">
        <v>0.749</v>
      </c>
      <c r="U287">
        <v>564.31899999999996</v>
      </c>
      <c r="V287" t="s">
        <v>58</v>
      </c>
      <c r="W287">
        <v>0.96199999999999997</v>
      </c>
      <c r="X287">
        <v>0.64100000000000001</v>
      </c>
      <c r="Y287">
        <v>0.93</v>
      </c>
      <c r="Z287">
        <v>0.98799999999999999</v>
      </c>
      <c r="AA287" s="9">
        <v>45713.68308490741</v>
      </c>
      <c r="AB287" t="s">
        <v>873</v>
      </c>
      <c r="AC287" s="9"/>
    </row>
    <row r="288" spans="1:29" x14ac:dyDescent="0.35">
      <c r="A288" t="s">
        <v>264</v>
      </c>
      <c r="B288" t="s">
        <v>313</v>
      </c>
      <c r="C288">
        <v>520</v>
      </c>
      <c r="D288" s="9">
        <v>45089.820138888892</v>
      </c>
      <c r="E288" s="9">
        <v>45610.754861111112</v>
      </c>
      <c r="F288">
        <v>57</v>
      </c>
      <c r="G288">
        <v>57</v>
      </c>
      <c r="H288">
        <v>57</v>
      </c>
      <c r="I288">
        <v>0</v>
      </c>
      <c r="J288">
        <v>5</v>
      </c>
      <c r="K288">
        <v>52</v>
      </c>
      <c r="L288">
        <v>3</v>
      </c>
      <c r="M288">
        <v>49</v>
      </c>
      <c r="N288">
        <v>0.10100000000000001</v>
      </c>
      <c r="O288">
        <v>0</v>
      </c>
      <c r="P288">
        <v>0.14699999999999999</v>
      </c>
      <c r="Q288">
        <v>4.2000000000000003E-2</v>
      </c>
      <c r="R288">
        <v>-0.91300000000000003</v>
      </c>
      <c r="S288">
        <v>1</v>
      </c>
      <c r="T288">
        <v>-0.45500000000000002</v>
      </c>
      <c r="U288">
        <v>1166.6669999999999</v>
      </c>
      <c r="V288" t="s">
        <v>58</v>
      </c>
      <c r="W288">
        <v>0.78800000000000003</v>
      </c>
      <c r="X288">
        <v>0</v>
      </c>
      <c r="Y288">
        <v>0.5</v>
      </c>
      <c r="Z288">
        <v>0.98199999999999998</v>
      </c>
      <c r="AA288" s="9">
        <v>45713.683177488427</v>
      </c>
      <c r="AB288" t="s">
        <v>873</v>
      </c>
      <c r="AC288" s="9"/>
    </row>
    <row r="289" spans="1:29" x14ac:dyDescent="0.35">
      <c r="A289" t="s">
        <v>265</v>
      </c>
      <c r="B289" t="s">
        <v>313</v>
      </c>
      <c r="C289">
        <v>1476</v>
      </c>
      <c r="D289" s="9">
        <v>44133.60833333333</v>
      </c>
      <c r="E289" s="9">
        <v>45609.652777777781</v>
      </c>
      <c r="F289">
        <v>67</v>
      </c>
      <c r="G289">
        <v>66</v>
      </c>
      <c r="H289">
        <v>56</v>
      </c>
      <c r="I289">
        <v>10</v>
      </c>
      <c r="J289">
        <v>21</v>
      </c>
      <c r="K289">
        <v>45</v>
      </c>
      <c r="L289">
        <v>44</v>
      </c>
      <c r="M289">
        <v>1</v>
      </c>
      <c r="N289">
        <v>4.1000000000000002E-2</v>
      </c>
      <c r="O289">
        <v>7.0000000000000001E-3</v>
      </c>
      <c r="P289">
        <v>1.7000000000000001E-2</v>
      </c>
      <c r="Q289">
        <v>3.4000000000000002E-2</v>
      </c>
      <c r="R289">
        <v>1.097</v>
      </c>
      <c r="S289">
        <v>0.85399999999999998</v>
      </c>
      <c r="T289">
        <v>0.64600000000000002</v>
      </c>
      <c r="U289">
        <v>29.411999999999999</v>
      </c>
      <c r="V289" t="s">
        <v>94</v>
      </c>
      <c r="W289">
        <v>0.96299999999999997</v>
      </c>
      <c r="X289">
        <v>0.81100000000000005</v>
      </c>
      <c r="Y289">
        <v>0.96699999999999997</v>
      </c>
      <c r="Z289">
        <v>0.96899999999999997</v>
      </c>
      <c r="AA289" s="9">
        <v>45713.683271238428</v>
      </c>
      <c r="AB289" t="s">
        <v>873</v>
      </c>
      <c r="AC289" s="9"/>
    </row>
    <row r="290" spans="1:29" x14ac:dyDescent="0.35">
      <c r="A290" t="s">
        <v>266</v>
      </c>
      <c r="B290" t="s">
        <v>313</v>
      </c>
      <c r="C290">
        <v>5363</v>
      </c>
      <c r="D290" s="9">
        <v>38965.552083333336</v>
      </c>
      <c r="E290" s="9">
        <v>44329.397222222222</v>
      </c>
      <c r="F290">
        <v>881</v>
      </c>
      <c r="G290">
        <v>881</v>
      </c>
      <c r="H290">
        <v>582</v>
      </c>
      <c r="I290">
        <v>299</v>
      </c>
      <c r="J290">
        <v>56</v>
      </c>
      <c r="K290">
        <v>825</v>
      </c>
      <c r="L290">
        <v>697</v>
      </c>
      <c r="M290">
        <v>128</v>
      </c>
      <c r="N290">
        <v>0.154</v>
      </c>
      <c r="O290">
        <v>7.5999999999999998E-2</v>
      </c>
      <c r="P290">
        <v>1.2E-2</v>
      </c>
      <c r="Q290">
        <v>0.17699999999999999</v>
      </c>
      <c r="R290">
        <v>0.81200000000000006</v>
      </c>
      <c r="S290">
        <v>0.67</v>
      </c>
      <c r="T290">
        <v>0.94799999999999995</v>
      </c>
      <c r="U290">
        <v>723.16399999999999</v>
      </c>
      <c r="V290" t="s">
        <v>58</v>
      </c>
      <c r="W290">
        <v>0.92400000000000004</v>
      </c>
      <c r="X290">
        <v>0.98099999999999998</v>
      </c>
      <c r="Y290">
        <v>0.92100000000000004</v>
      </c>
      <c r="Z290">
        <v>0.94799999999999995</v>
      </c>
      <c r="AA290" s="9">
        <v>45713.683351493055</v>
      </c>
      <c r="AB290" t="s">
        <v>873</v>
      </c>
      <c r="AC290" s="9"/>
    </row>
    <row r="291" spans="1:29" x14ac:dyDescent="0.35">
      <c r="A291" t="s">
        <v>267</v>
      </c>
      <c r="B291" t="s">
        <v>313</v>
      </c>
      <c r="C291">
        <v>4970</v>
      </c>
      <c r="D291" s="9">
        <v>40631.915277777778</v>
      </c>
      <c r="E291" s="9">
        <v>45602.634027777778</v>
      </c>
      <c r="F291">
        <v>333</v>
      </c>
      <c r="G291">
        <v>333</v>
      </c>
      <c r="H291">
        <v>184</v>
      </c>
      <c r="I291">
        <v>149</v>
      </c>
      <c r="J291">
        <v>35</v>
      </c>
      <c r="K291">
        <v>298</v>
      </c>
      <c r="L291">
        <v>244</v>
      </c>
      <c r="M291">
        <v>54</v>
      </c>
      <c r="N291">
        <v>3.5000000000000003E-2</v>
      </c>
      <c r="O291">
        <v>0.03</v>
      </c>
      <c r="P291">
        <v>7.0000000000000001E-3</v>
      </c>
      <c r="Q291">
        <v>4.5999999999999999E-2</v>
      </c>
      <c r="R291">
        <v>0.79300000000000004</v>
      </c>
      <c r="S291">
        <v>0.53800000000000003</v>
      </c>
      <c r="T291">
        <v>0.89200000000000002</v>
      </c>
      <c r="U291">
        <v>1173.913</v>
      </c>
      <c r="V291" t="s">
        <v>58</v>
      </c>
      <c r="W291">
        <v>0.70199999999999996</v>
      </c>
      <c r="X291">
        <v>0.85099999999999998</v>
      </c>
      <c r="Y291">
        <v>0.68700000000000006</v>
      </c>
      <c r="Z291">
        <v>0.75700000000000001</v>
      </c>
      <c r="AA291" s="9">
        <v>45713.683446087962</v>
      </c>
      <c r="AB291" t="s">
        <v>873</v>
      </c>
      <c r="AC291" s="9"/>
    </row>
    <row r="292" spans="1:29" x14ac:dyDescent="0.35">
      <c r="A292" t="s">
        <v>268</v>
      </c>
      <c r="B292" t="s">
        <v>313</v>
      </c>
      <c r="C292">
        <v>5571</v>
      </c>
      <c r="D292" s="9">
        <v>40030.680555555555</v>
      </c>
      <c r="E292" s="9">
        <v>45602.512499999997</v>
      </c>
      <c r="F292">
        <v>479</v>
      </c>
      <c r="G292">
        <v>479</v>
      </c>
      <c r="H292">
        <v>332</v>
      </c>
      <c r="I292">
        <v>147</v>
      </c>
      <c r="J292">
        <v>38</v>
      </c>
      <c r="K292">
        <v>441</v>
      </c>
      <c r="L292">
        <v>378</v>
      </c>
      <c r="M292">
        <v>63</v>
      </c>
      <c r="N292">
        <v>7.4999999999999997E-2</v>
      </c>
      <c r="O292">
        <v>2.9000000000000001E-2</v>
      </c>
      <c r="P292">
        <v>6.0000000000000001E-3</v>
      </c>
      <c r="Q292">
        <v>0.08</v>
      </c>
      <c r="R292">
        <v>0.81599999999999995</v>
      </c>
      <c r="S292">
        <v>0.72099999999999997</v>
      </c>
      <c r="T292">
        <v>0.94199999999999995</v>
      </c>
      <c r="U292">
        <v>787.5</v>
      </c>
      <c r="V292" t="s">
        <v>58</v>
      </c>
      <c r="W292">
        <v>0.53500000000000003</v>
      </c>
      <c r="X292">
        <v>0.66100000000000003</v>
      </c>
      <c r="Y292">
        <v>0.65900000000000003</v>
      </c>
      <c r="Z292">
        <v>0.50900000000000001</v>
      </c>
      <c r="AA292" s="9">
        <v>45713.683539224534</v>
      </c>
      <c r="AB292" t="s">
        <v>873</v>
      </c>
      <c r="AC292" s="9"/>
    </row>
    <row r="293" spans="1:29" x14ac:dyDescent="0.35">
      <c r="A293" t="s">
        <v>269</v>
      </c>
      <c r="B293" t="s">
        <v>313</v>
      </c>
      <c r="C293">
        <v>1184</v>
      </c>
      <c r="D293" s="9">
        <v>44426.634722222225</v>
      </c>
      <c r="E293" s="9">
        <v>45611.145833333336</v>
      </c>
      <c r="F293">
        <v>376</v>
      </c>
      <c r="G293">
        <v>372</v>
      </c>
      <c r="H293">
        <v>226</v>
      </c>
      <c r="I293">
        <v>146</v>
      </c>
      <c r="J293">
        <v>21</v>
      </c>
      <c r="K293">
        <v>351</v>
      </c>
      <c r="L293">
        <v>249</v>
      </c>
      <c r="M293">
        <v>102</v>
      </c>
      <c r="N293">
        <v>0.23400000000000001</v>
      </c>
      <c r="O293">
        <v>0.16</v>
      </c>
      <c r="P293">
        <v>2.5000000000000001E-2</v>
      </c>
      <c r="Q293">
        <v>0.23699999999999999</v>
      </c>
      <c r="R293">
        <v>0.64200000000000002</v>
      </c>
      <c r="S293">
        <v>0.59399999999999997</v>
      </c>
      <c r="T293">
        <v>0.93700000000000006</v>
      </c>
      <c r="U293">
        <v>430.38</v>
      </c>
      <c r="V293" t="s">
        <v>58</v>
      </c>
      <c r="W293">
        <v>0.88900000000000001</v>
      </c>
      <c r="X293">
        <v>0.9</v>
      </c>
      <c r="Y293">
        <v>0.84</v>
      </c>
      <c r="Z293">
        <v>0.85899999999999999</v>
      </c>
      <c r="AA293" s="9">
        <v>45713.683630717591</v>
      </c>
      <c r="AB293" t="s">
        <v>873</v>
      </c>
      <c r="AC293" s="9"/>
    </row>
    <row r="294" spans="1:29" hidden="1" x14ac:dyDescent="0.35">
      <c r="A294" t="s">
        <v>269</v>
      </c>
      <c r="B294" t="s">
        <v>314</v>
      </c>
      <c r="C294">
        <v>99</v>
      </c>
      <c r="D294" s="9">
        <v>45511.816666666666</v>
      </c>
      <c r="E294" s="9">
        <v>45611.145833333336</v>
      </c>
      <c r="F294" t="s">
        <v>874</v>
      </c>
      <c r="G294" t="s">
        <v>874</v>
      </c>
      <c r="H294">
        <v>46</v>
      </c>
      <c r="I294">
        <v>16</v>
      </c>
      <c r="J294">
        <v>9</v>
      </c>
      <c r="K294" t="s">
        <v>875</v>
      </c>
      <c r="L294">
        <v>93</v>
      </c>
      <c r="M294">
        <v>-39</v>
      </c>
      <c r="N294">
        <v>0.39600000000000002</v>
      </c>
      <c r="O294">
        <v>0.17</v>
      </c>
      <c r="P294">
        <v>8.1000000000000003E-2</v>
      </c>
      <c r="Q294">
        <v>0.86699999999999999</v>
      </c>
      <c r="R294">
        <v>1.788</v>
      </c>
      <c r="S294">
        <v>0.7</v>
      </c>
      <c r="T294">
        <v>0.85699999999999998</v>
      </c>
      <c r="U294">
        <v>117.64700000000001</v>
      </c>
      <c r="V294" t="s">
        <v>64</v>
      </c>
      <c r="W294">
        <v>0.94799999999999995</v>
      </c>
      <c r="X294">
        <v>0.91900000000000004</v>
      </c>
      <c r="Y294">
        <v>0.73899999999999999</v>
      </c>
      <c r="Z294">
        <v>0.92300000000000004</v>
      </c>
      <c r="AA294" s="9">
        <v>45713.683651168983</v>
      </c>
      <c r="AB294" t="s">
        <v>873</v>
      </c>
      <c r="AC294" s="9"/>
    </row>
    <row r="295" spans="1:29" x14ac:dyDescent="0.35">
      <c r="A295" t="s">
        <v>270</v>
      </c>
      <c r="B295" t="s">
        <v>313</v>
      </c>
      <c r="C295">
        <v>1467</v>
      </c>
      <c r="D295" s="9">
        <v>44134.292361111111</v>
      </c>
      <c r="E295" s="9">
        <v>45601.318749999999</v>
      </c>
      <c r="F295">
        <v>106</v>
      </c>
      <c r="G295">
        <v>86</v>
      </c>
      <c r="H295">
        <v>69</v>
      </c>
      <c r="I295">
        <v>17</v>
      </c>
      <c r="J295">
        <v>5</v>
      </c>
      <c r="K295">
        <v>81</v>
      </c>
      <c r="L295">
        <v>73</v>
      </c>
      <c r="M295">
        <v>8</v>
      </c>
      <c r="N295">
        <v>5.2999999999999999E-2</v>
      </c>
      <c r="O295">
        <v>1.2999999999999999E-2</v>
      </c>
      <c r="P295">
        <v>0</v>
      </c>
      <c r="Q295">
        <v>6.2E-2</v>
      </c>
      <c r="R295">
        <v>0.93899999999999995</v>
      </c>
      <c r="S295">
        <v>0.80300000000000005</v>
      </c>
      <c r="T295">
        <v>1</v>
      </c>
      <c r="U295">
        <v>129.03200000000001</v>
      </c>
      <c r="V295" t="s">
        <v>58</v>
      </c>
      <c r="W295">
        <v>0.91900000000000004</v>
      </c>
      <c r="X295">
        <v>0.72299999999999998</v>
      </c>
      <c r="Y295">
        <v>0</v>
      </c>
      <c r="Z295">
        <v>0.96399999999999997</v>
      </c>
      <c r="AA295" s="9">
        <v>45713.683740567132</v>
      </c>
      <c r="AB295" t="s">
        <v>873</v>
      </c>
      <c r="AC295" s="9"/>
    </row>
    <row r="296" spans="1:29" x14ac:dyDescent="0.35">
      <c r="A296" t="s">
        <v>271</v>
      </c>
      <c r="B296" t="s">
        <v>313</v>
      </c>
      <c r="C296">
        <v>1388</v>
      </c>
      <c r="D296" s="9">
        <v>44221.624305555553</v>
      </c>
      <c r="E296" s="9">
        <v>45609.820833333331</v>
      </c>
      <c r="F296">
        <v>1281</v>
      </c>
      <c r="G296">
        <v>1182</v>
      </c>
      <c r="H296">
        <v>1137</v>
      </c>
      <c r="I296">
        <v>45</v>
      </c>
      <c r="J296">
        <v>260</v>
      </c>
      <c r="K296">
        <v>922</v>
      </c>
      <c r="L296">
        <v>783</v>
      </c>
      <c r="M296">
        <v>139</v>
      </c>
      <c r="N296">
        <v>0.82699999999999996</v>
      </c>
      <c r="O296">
        <v>3.6999999999999998E-2</v>
      </c>
      <c r="P296">
        <v>0.23499999999999999</v>
      </c>
      <c r="Q296">
        <v>0.59699999999999998</v>
      </c>
      <c r="R296">
        <v>0.94899999999999995</v>
      </c>
      <c r="S296">
        <v>0.95699999999999996</v>
      </c>
      <c r="T296">
        <v>0.72799999999999998</v>
      </c>
      <c r="U296">
        <v>232.83099999999999</v>
      </c>
      <c r="V296" t="s">
        <v>58</v>
      </c>
      <c r="W296">
        <v>0.97099999999999997</v>
      </c>
      <c r="X296">
        <v>0.95599999999999996</v>
      </c>
      <c r="Y296">
        <v>0.874</v>
      </c>
      <c r="Z296">
        <v>0.97599999999999998</v>
      </c>
      <c r="AA296" s="9">
        <v>45713.68384380787</v>
      </c>
      <c r="AB296" t="s">
        <v>873</v>
      </c>
      <c r="AC296" s="9"/>
    </row>
    <row r="297" spans="1:29" hidden="1" x14ac:dyDescent="0.35">
      <c r="A297" t="s">
        <v>271</v>
      </c>
      <c r="B297" t="s">
        <v>314</v>
      </c>
      <c r="C297">
        <v>98</v>
      </c>
      <c r="D297" s="9">
        <v>45511.490972222222</v>
      </c>
      <c r="E297" s="9">
        <v>45609.820833333331</v>
      </c>
      <c r="F297" t="s">
        <v>874</v>
      </c>
      <c r="G297" t="s">
        <v>874</v>
      </c>
      <c r="H297">
        <v>145</v>
      </c>
      <c r="I297">
        <v>4</v>
      </c>
      <c r="J297">
        <v>20</v>
      </c>
      <c r="K297" t="s">
        <v>875</v>
      </c>
      <c r="L297">
        <v>82</v>
      </c>
      <c r="M297">
        <v>46</v>
      </c>
      <c r="N297">
        <v>1.306</v>
      </c>
      <c r="O297">
        <v>9.6000000000000002E-2</v>
      </c>
      <c r="P297">
        <v>0.24099999999999999</v>
      </c>
      <c r="Q297">
        <v>0.872</v>
      </c>
      <c r="R297">
        <v>0.751</v>
      </c>
      <c r="S297">
        <v>0.93200000000000005</v>
      </c>
      <c r="T297">
        <v>0.82799999999999996</v>
      </c>
      <c r="U297">
        <v>159.404</v>
      </c>
      <c r="V297" t="s">
        <v>58</v>
      </c>
      <c r="W297">
        <v>0.99399999999999999</v>
      </c>
      <c r="X297">
        <v>0.91600000000000004</v>
      </c>
      <c r="Y297">
        <v>0.94599999999999995</v>
      </c>
      <c r="Z297">
        <v>0.97599999999999998</v>
      </c>
      <c r="AA297" s="9">
        <v>45713.683866296298</v>
      </c>
      <c r="AB297" t="s">
        <v>873</v>
      </c>
      <c r="AC297" s="9"/>
    </row>
    <row r="298" spans="1:29" x14ac:dyDescent="0.35">
      <c r="A298" t="s">
        <v>272</v>
      </c>
      <c r="B298" t="s">
        <v>313</v>
      </c>
      <c r="C298">
        <v>1744</v>
      </c>
      <c r="D298" s="9">
        <v>43865.002083333333</v>
      </c>
      <c r="E298" s="9">
        <v>45609.750694444447</v>
      </c>
      <c r="F298">
        <v>3907</v>
      </c>
      <c r="G298">
        <v>3490</v>
      </c>
      <c r="H298">
        <v>2737</v>
      </c>
      <c r="I298">
        <v>753</v>
      </c>
      <c r="J298">
        <v>1103</v>
      </c>
      <c r="K298">
        <v>2387</v>
      </c>
      <c r="L298">
        <v>1773</v>
      </c>
      <c r="M298">
        <v>614</v>
      </c>
      <c r="N298">
        <v>1.835</v>
      </c>
      <c r="O298">
        <v>0.53200000000000003</v>
      </c>
      <c r="P298">
        <v>1.5620000000000001</v>
      </c>
      <c r="Q298">
        <v>1.27</v>
      </c>
      <c r="R298">
        <v>1.5780000000000001</v>
      </c>
      <c r="S298">
        <v>0.77500000000000002</v>
      </c>
      <c r="T298">
        <v>0.34</v>
      </c>
      <c r="U298">
        <v>483.46499999999997</v>
      </c>
      <c r="V298" t="s">
        <v>64</v>
      </c>
      <c r="W298">
        <v>0.84699999999999998</v>
      </c>
      <c r="X298">
        <v>0.98199999999999998</v>
      </c>
      <c r="Y298">
        <v>0.33700000000000002</v>
      </c>
      <c r="Z298">
        <v>0.98499999999999999</v>
      </c>
      <c r="AA298" s="9">
        <v>45713.683967418983</v>
      </c>
      <c r="AB298" t="s">
        <v>873</v>
      </c>
      <c r="AC298" s="9"/>
    </row>
    <row r="299" spans="1:29" hidden="1" x14ac:dyDescent="0.35">
      <c r="A299" t="s">
        <v>272</v>
      </c>
      <c r="B299" t="s">
        <v>314</v>
      </c>
      <c r="C299">
        <v>99</v>
      </c>
      <c r="D299" s="9">
        <v>45509.895833333336</v>
      </c>
      <c r="E299" s="9">
        <v>45609.750694444447</v>
      </c>
      <c r="F299" t="s">
        <v>874</v>
      </c>
      <c r="G299" t="s">
        <v>874</v>
      </c>
      <c r="H299">
        <v>246</v>
      </c>
      <c r="I299">
        <v>101</v>
      </c>
      <c r="J299">
        <v>107</v>
      </c>
      <c r="K299" t="s">
        <v>875</v>
      </c>
      <c r="L299">
        <v>202</v>
      </c>
      <c r="M299">
        <v>37</v>
      </c>
      <c r="N299">
        <v>2.141</v>
      </c>
      <c r="O299">
        <v>0.98199999999999998</v>
      </c>
      <c r="P299">
        <v>0.70799999999999996</v>
      </c>
      <c r="Q299">
        <v>2.1890000000000001</v>
      </c>
      <c r="R299">
        <v>0.90600000000000003</v>
      </c>
      <c r="S299">
        <v>0.68600000000000005</v>
      </c>
      <c r="T299">
        <v>0.77300000000000002</v>
      </c>
      <c r="U299">
        <v>280.49299999999999</v>
      </c>
      <c r="V299" t="s">
        <v>58</v>
      </c>
      <c r="W299">
        <v>0.94699999999999995</v>
      </c>
      <c r="X299">
        <v>0.98099999999999998</v>
      </c>
      <c r="Y299">
        <v>0.76200000000000001</v>
      </c>
      <c r="Z299">
        <v>0.97099999999999997</v>
      </c>
      <c r="AA299" s="9">
        <v>45713.684002824077</v>
      </c>
      <c r="AB299" t="s">
        <v>873</v>
      </c>
      <c r="AC299" s="9"/>
    </row>
    <row r="300" spans="1:29" x14ac:dyDescent="0.35">
      <c r="A300" t="s">
        <v>273</v>
      </c>
      <c r="B300" t="s">
        <v>313</v>
      </c>
      <c r="C300">
        <v>979</v>
      </c>
      <c r="D300" s="9">
        <v>44631.454861111109</v>
      </c>
      <c r="E300" s="9">
        <v>45610.469444444447</v>
      </c>
      <c r="F300">
        <v>389</v>
      </c>
      <c r="G300">
        <v>352</v>
      </c>
      <c r="H300">
        <v>280</v>
      </c>
      <c r="I300">
        <v>72</v>
      </c>
      <c r="J300">
        <v>22</v>
      </c>
      <c r="K300">
        <v>330</v>
      </c>
      <c r="L300">
        <v>131</v>
      </c>
      <c r="M300">
        <v>199</v>
      </c>
      <c r="N300">
        <v>0.26600000000000001</v>
      </c>
      <c r="O300">
        <v>9.6000000000000002E-2</v>
      </c>
      <c r="P300">
        <v>3.4000000000000002E-2</v>
      </c>
      <c r="Q300">
        <v>0.124</v>
      </c>
      <c r="R300">
        <v>0.378</v>
      </c>
      <c r="S300">
        <v>0.73499999999999999</v>
      </c>
      <c r="T300">
        <v>0.90600000000000003</v>
      </c>
      <c r="U300">
        <v>1604.8389999999999</v>
      </c>
      <c r="V300" t="s">
        <v>58</v>
      </c>
      <c r="W300">
        <v>0.95599999999999996</v>
      </c>
      <c r="X300">
        <v>0.78600000000000003</v>
      </c>
      <c r="Y300">
        <v>0.84799999999999998</v>
      </c>
      <c r="Z300">
        <v>0.95299999999999996</v>
      </c>
      <c r="AA300" s="9">
        <v>45713.684096990743</v>
      </c>
      <c r="AB300" t="s">
        <v>873</v>
      </c>
      <c r="AC300" s="9"/>
    </row>
    <row r="301" spans="1:29" hidden="1" x14ac:dyDescent="0.35">
      <c r="A301" t="s">
        <v>273</v>
      </c>
      <c r="B301" t="s">
        <v>314</v>
      </c>
      <c r="C301">
        <v>99</v>
      </c>
      <c r="D301" s="9">
        <v>45511.273611111108</v>
      </c>
      <c r="E301" s="9">
        <v>45610.469444444447</v>
      </c>
      <c r="F301" t="s">
        <v>874</v>
      </c>
      <c r="G301" t="s">
        <v>874</v>
      </c>
      <c r="H301">
        <v>61</v>
      </c>
      <c r="I301">
        <v>17</v>
      </c>
      <c r="J301">
        <v>7</v>
      </c>
      <c r="K301" t="s">
        <v>875</v>
      </c>
      <c r="L301">
        <v>19</v>
      </c>
      <c r="M301">
        <v>51</v>
      </c>
      <c r="N301">
        <v>0.59899999999999998</v>
      </c>
      <c r="O301">
        <v>0.40100000000000002</v>
      </c>
      <c r="P301">
        <v>6.6000000000000003E-2</v>
      </c>
      <c r="Q301">
        <v>0.219</v>
      </c>
      <c r="R301">
        <v>0.23400000000000001</v>
      </c>
      <c r="S301">
        <v>0.59899999999999998</v>
      </c>
      <c r="T301">
        <v>0.93400000000000005</v>
      </c>
      <c r="U301">
        <v>908.67600000000004</v>
      </c>
      <c r="V301" t="s">
        <v>58</v>
      </c>
      <c r="W301">
        <v>0.84099999999999997</v>
      </c>
      <c r="X301">
        <v>0.94399999999999995</v>
      </c>
      <c r="Y301">
        <v>0.78200000000000003</v>
      </c>
      <c r="Z301">
        <v>0.84399999999999997</v>
      </c>
      <c r="AA301" s="9">
        <v>45713.684120590275</v>
      </c>
      <c r="AB301" t="s">
        <v>873</v>
      </c>
      <c r="AC301" s="9"/>
    </row>
    <row r="302" spans="1:29" x14ac:dyDescent="0.35">
      <c r="A302" t="s">
        <v>274</v>
      </c>
      <c r="B302" t="s">
        <v>313</v>
      </c>
      <c r="C302">
        <v>1490</v>
      </c>
      <c r="D302" s="9">
        <v>44034.717361111114</v>
      </c>
      <c r="E302" s="9">
        <v>45525.688888888886</v>
      </c>
      <c r="F302">
        <v>37</v>
      </c>
      <c r="G302">
        <v>37</v>
      </c>
      <c r="H302">
        <v>27</v>
      </c>
      <c r="I302">
        <v>10</v>
      </c>
      <c r="J302">
        <v>0</v>
      </c>
      <c r="K302">
        <v>37</v>
      </c>
      <c r="L302">
        <v>27</v>
      </c>
      <c r="M302">
        <v>10</v>
      </c>
      <c r="N302">
        <v>1.9E-2</v>
      </c>
      <c r="O302">
        <v>6.0000000000000001E-3</v>
      </c>
      <c r="P302">
        <v>0</v>
      </c>
      <c r="Q302">
        <v>1.9E-2</v>
      </c>
      <c r="R302">
        <v>0.76</v>
      </c>
      <c r="S302">
        <v>0.76</v>
      </c>
      <c r="T302">
        <v>1</v>
      </c>
      <c r="U302">
        <v>526.31600000000003</v>
      </c>
      <c r="V302" t="s">
        <v>58</v>
      </c>
      <c r="W302">
        <v>0.90300000000000002</v>
      </c>
      <c r="X302">
        <v>0.93899999999999995</v>
      </c>
      <c r="Y302">
        <v>0</v>
      </c>
      <c r="Z302">
        <v>0.94599999999999995</v>
      </c>
      <c r="AA302" s="9">
        <v>45713.684197731483</v>
      </c>
      <c r="AB302" t="s">
        <v>873</v>
      </c>
      <c r="AC302" s="9"/>
    </row>
    <row r="303" spans="1:29" x14ac:dyDescent="0.35">
      <c r="A303" t="s">
        <v>275</v>
      </c>
      <c r="B303" t="s">
        <v>313</v>
      </c>
      <c r="C303">
        <v>1376</v>
      </c>
      <c r="D303" s="9">
        <v>44232.658333333333</v>
      </c>
      <c r="E303" s="9">
        <v>45609.459027777775</v>
      </c>
      <c r="F303">
        <v>1196</v>
      </c>
      <c r="G303">
        <v>997</v>
      </c>
      <c r="H303">
        <v>972</v>
      </c>
      <c r="I303">
        <v>25</v>
      </c>
      <c r="J303">
        <v>270</v>
      </c>
      <c r="K303">
        <v>727</v>
      </c>
      <c r="L303">
        <v>588</v>
      </c>
      <c r="M303">
        <v>139</v>
      </c>
      <c r="N303">
        <v>0.745</v>
      </c>
      <c r="O303">
        <v>2.3E-2</v>
      </c>
      <c r="P303">
        <v>0.247</v>
      </c>
      <c r="Q303">
        <v>0.48899999999999999</v>
      </c>
      <c r="R303">
        <v>0.93899999999999995</v>
      </c>
      <c r="S303">
        <v>0.97</v>
      </c>
      <c r="T303">
        <v>0.67800000000000005</v>
      </c>
      <c r="U303">
        <v>284.25400000000002</v>
      </c>
      <c r="V303" t="s">
        <v>58</v>
      </c>
      <c r="W303">
        <v>0.90600000000000003</v>
      </c>
      <c r="X303">
        <v>0.96399999999999997</v>
      </c>
      <c r="Y303">
        <v>0.77100000000000002</v>
      </c>
      <c r="Z303">
        <v>0.94399999999999995</v>
      </c>
      <c r="AA303" s="9">
        <v>45713.684290763886</v>
      </c>
      <c r="AB303" t="s">
        <v>873</v>
      </c>
      <c r="AC303" s="9"/>
    </row>
    <row r="304" spans="1:29" hidden="1" x14ac:dyDescent="0.35">
      <c r="A304" t="s">
        <v>275</v>
      </c>
      <c r="B304" t="s">
        <v>314</v>
      </c>
      <c r="C304">
        <v>99</v>
      </c>
      <c r="D304" s="9">
        <v>45509.609722222223</v>
      </c>
      <c r="E304" s="9">
        <v>45609.459027777775</v>
      </c>
      <c r="F304" t="s">
        <v>874</v>
      </c>
      <c r="G304" t="s">
        <v>874</v>
      </c>
      <c r="H304">
        <v>85</v>
      </c>
      <c r="I304">
        <v>6</v>
      </c>
      <c r="J304">
        <v>36</v>
      </c>
      <c r="K304" t="s">
        <v>875</v>
      </c>
      <c r="L304">
        <v>80</v>
      </c>
      <c r="M304">
        <v>-24</v>
      </c>
      <c r="N304">
        <v>0.79</v>
      </c>
      <c r="O304">
        <v>5.2999999999999999E-2</v>
      </c>
      <c r="P304">
        <v>0.40500000000000003</v>
      </c>
      <c r="Q304">
        <v>0.68300000000000005</v>
      </c>
      <c r="R304">
        <v>1.5589999999999999</v>
      </c>
      <c r="S304">
        <v>0.93700000000000006</v>
      </c>
      <c r="T304">
        <v>0.52</v>
      </c>
      <c r="U304">
        <v>203.51400000000001</v>
      </c>
      <c r="V304" t="s">
        <v>64</v>
      </c>
      <c r="W304">
        <v>0.90600000000000003</v>
      </c>
      <c r="X304">
        <v>0.75800000000000001</v>
      </c>
      <c r="Y304">
        <v>0.877</v>
      </c>
      <c r="Z304">
        <v>0.92900000000000005</v>
      </c>
      <c r="AA304" s="9">
        <v>45713.684314664351</v>
      </c>
      <c r="AB304" t="s">
        <v>873</v>
      </c>
      <c r="AC304" s="9"/>
    </row>
    <row r="305" spans="1:29" x14ac:dyDescent="0.35">
      <c r="A305" t="s">
        <v>276</v>
      </c>
      <c r="B305" t="s">
        <v>313</v>
      </c>
      <c r="C305">
        <v>1477</v>
      </c>
      <c r="D305" s="9">
        <v>44133.40902777778</v>
      </c>
      <c r="E305" s="9">
        <v>45610.804166666669</v>
      </c>
      <c r="F305">
        <v>912</v>
      </c>
      <c r="G305">
        <v>880</v>
      </c>
      <c r="H305">
        <v>732</v>
      </c>
      <c r="I305">
        <v>148</v>
      </c>
      <c r="J305">
        <v>116</v>
      </c>
      <c r="K305">
        <v>764</v>
      </c>
      <c r="L305">
        <v>585</v>
      </c>
      <c r="M305">
        <v>179</v>
      </c>
      <c r="N305">
        <v>0.877</v>
      </c>
      <c r="O305">
        <v>0.16800000000000001</v>
      </c>
      <c r="P305">
        <v>0.17100000000000001</v>
      </c>
      <c r="Q305">
        <v>0.83499999999999996</v>
      </c>
      <c r="R305">
        <v>0.95499999999999996</v>
      </c>
      <c r="S305">
        <v>0.83899999999999997</v>
      </c>
      <c r="T305">
        <v>0.83599999999999997</v>
      </c>
      <c r="U305">
        <v>214.37100000000001</v>
      </c>
      <c r="V305" t="s">
        <v>58</v>
      </c>
      <c r="W305">
        <v>0.96</v>
      </c>
      <c r="X305">
        <v>0.91400000000000003</v>
      </c>
      <c r="Y305">
        <v>0.94799999999999995</v>
      </c>
      <c r="Z305">
        <v>0.98799999999999999</v>
      </c>
      <c r="AA305" s="9">
        <v>45713.684409884256</v>
      </c>
      <c r="AB305" t="s">
        <v>873</v>
      </c>
      <c r="AC305" s="9"/>
    </row>
    <row r="306" spans="1:29" hidden="1" x14ac:dyDescent="0.35">
      <c r="A306" t="s">
        <v>276</v>
      </c>
      <c r="B306" t="s">
        <v>314</v>
      </c>
      <c r="C306">
        <v>99</v>
      </c>
      <c r="D306" s="9">
        <v>45511.296527777777</v>
      </c>
      <c r="E306" s="9">
        <v>45610.804166666669</v>
      </c>
      <c r="F306" t="s">
        <v>874</v>
      </c>
      <c r="G306" t="s">
        <v>874</v>
      </c>
      <c r="H306">
        <v>96</v>
      </c>
      <c r="I306">
        <v>25</v>
      </c>
      <c r="J306">
        <v>11</v>
      </c>
      <c r="K306" t="s">
        <v>875</v>
      </c>
      <c r="L306">
        <v>67</v>
      </c>
      <c r="M306">
        <v>42</v>
      </c>
      <c r="N306">
        <v>0.88900000000000001</v>
      </c>
      <c r="O306">
        <v>0.26400000000000001</v>
      </c>
      <c r="P306">
        <v>0.14000000000000001</v>
      </c>
      <c r="Q306">
        <v>0.80600000000000005</v>
      </c>
      <c r="R306">
        <v>0.79600000000000004</v>
      </c>
      <c r="S306">
        <v>0.77100000000000002</v>
      </c>
      <c r="T306">
        <v>0.879</v>
      </c>
      <c r="U306">
        <v>222.084</v>
      </c>
      <c r="V306" t="s">
        <v>58</v>
      </c>
      <c r="W306">
        <v>0.98799999999999999</v>
      </c>
      <c r="X306">
        <v>0.95899999999999996</v>
      </c>
      <c r="Y306">
        <v>0.98</v>
      </c>
      <c r="Z306">
        <v>0.96199999999999997</v>
      </c>
      <c r="AA306" s="9">
        <v>45713.684434537034</v>
      </c>
      <c r="AB306" t="s">
        <v>873</v>
      </c>
      <c r="AC306" s="9"/>
    </row>
    <row r="307" spans="1:29" x14ac:dyDescent="0.35">
      <c r="A307" t="s">
        <v>277</v>
      </c>
      <c r="B307" t="s">
        <v>313</v>
      </c>
      <c r="C307">
        <v>2122</v>
      </c>
      <c r="D307" s="9">
        <v>43145.470833333333</v>
      </c>
      <c r="E307" s="9">
        <v>45268.133333333331</v>
      </c>
      <c r="F307">
        <v>986</v>
      </c>
      <c r="G307">
        <v>980</v>
      </c>
      <c r="H307">
        <v>866</v>
      </c>
      <c r="I307">
        <v>114</v>
      </c>
      <c r="J307">
        <v>111</v>
      </c>
      <c r="K307">
        <v>869</v>
      </c>
      <c r="L307">
        <v>867</v>
      </c>
      <c r="M307">
        <v>2</v>
      </c>
      <c r="N307">
        <v>0.63400000000000001</v>
      </c>
      <c r="O307">
        <v>9.5000000000000001E-2</v>
      </c>
      <c r="P307">
        <v>4.8000000000000001E-2</v>
      </c>
      <c r="Q307">
        <v>0.623</v>
      </c>
      <c r="R307">
        <v>0.91500000000000004</v>
      </c>
      <c r="S307">
        <v>0.87</v>
      </c>
      <c r="T307">
        <v>0.93400000000000005</v>
      </c>
      <c r="U307">
        <v>3.21</v>
      </c>
      <c r="V307" t="s">
        <v>82</v>
      </c>
      <c r="W307">
        <v>0.95599999999999996</v>
      </c>
      <c r="X307">
        <v>0.82699999999999996</v>
      </c>
      <c r="Y307">
        <v>0.93200000000000005</v>
      </c>
      <c r="Z307">
        <v>0.94599999999999995</v>
      </c>
      <c r="AA307" s="9">
        <v>45713.684518773145</v>
      </c>
      <c r="AB307" t="s">
        <v>873</v>
      </c>
      <c r="AC307" s="9"/>
    </row>
    <row r="308" spans="1:29" x14ac:dyDescent="0.35">
      <c r="A308" t="s">
        <v>278</v>
      </c>
      <c r="B308" t="s">
        <v>313</v>
      </c>
      <c r="C308">
        <v>1192</v>
      </c>
      <c r="D308" s="9">
        <v>44249.291666666664</v>
      </c>
      <c r="E308" s="9">
        <v>45441.977777777778</v>
      </c>
      <c r="F308">
        <v>677</v>
      </c>
      <c r="G308">
        <v>648</v>
      </c>
      <c r="H308">
        <v>267</v>
      </c>
      <c r="I308">
        <v>381</v>
      </c>
      <c r="J308">
        <v>78</v>
      </c>
      <c r="K308">
        <v>570</v>
      </c>
      <c r="L308">
        <v>446</v>
      </c>
      <c r="M308">
        <v>124</v>
      </c>
      <c r="N308">
        <v>0.38900000000000001</v>
      </c>
      <c r="O308">
        <v>0.60499999999999998</v>
      </c>
      <c r="P308">
        <v>9.7000000000000003E-2</v>
      </c>
      <c r="Q308">
        <v>0.70299999999999996</v>
      </c>
      <c r="R308">
        <v>0.78400000000000003</v>
      </c>
      <c r="S308">
        <v>0.39100000000000001</v>
      </c>
      <c r="T308">
        <v>0.90200000000000002</v>
      </c>
      <c r="U308">
        <v>176.387</v>
      </c>
      <c r="V308" t="s">
        <v>58</v>
      </c>
      <c r="W308">
        <v>0.94799999999999995</v>
      </c>
      <c r="X308">
        <v>0.79500000000000004</v>
      </c>
      <c r="Y308">
        <v>0.73299999999999998</v>
      </c>
      <c r="Z308">
        <v>0.88700000000000001</v>
      </c>
      <c r="AA308" s="9">
        <v>45713.684607118055</v>
      </c>
      <c r="AB308" t="s">
        <v>873</v>
      </c>
      <c r="AC308" s="9"/>
    </row>
    <row r="309" spans="1:29" x14ac:dyDescent="0.35">
      <c r="A309" t="s">
        <v>279</v>
      </c>
      <c r="B309" t="s">
        <v>313</v>
      </c>
      <c r="C309">
        <v>5404</v>
      </c>
      <c r="D309" s="9">
        <v>38687</v>
      </c>
      <c r="E309" s="9">
        <v>44091.341666666667</v>
      </c>
      <c r="F309">
        <v>3011</v>
      </c>
      <c r="G309">
        <v>3011</v>
      </c>
      <c r="H309">
        <v>966</v>
      </c>
      <c r="I309">
        <v>2045</v>
      </c>
      <c r="J309">
        <v>983</v>
      </c>
      <c r="K309">
        <v>2028</v>
      </c>
      <c r="L309">
        <v>2028</v>
      </c>
      <c r="M309">
        <v>0</v>
      </c>
      <c r="N309">
        <v>0.30599999999999999</v>
      </c>
      <c r="O309">
        <v>0.61099999999999999</v>
      </c>
      <c r="P309">
        <v>0.19600000000000001</v>
      </c>
      <c r="Q309">
        <v>0.68</v>
      </c>
      <c r="R309">
        <v>0.94299999999999995</v>
      </c>
      <c r="S309">
        <v>0.33400000000000002</v>
      </c>
      <c r="T309">
        <v>0.78600000000000003</v>
      </c>
      <c r="U309">
        <v>0</v>
      </c>
      <c r="V309" t="s">
        <v>82</v>
      </c>
      <c r="W309">
        <v>0.97699999999999998</v>
      </c>
      <c r="X309">
        <v>0.99199999999999999</v>
      </c>
      <c r="Y309">
        <v>0.96199999999999997</v>
      </c>
      <c r="Z309">
        <v>0.97899999999999998</v>
      </c>
      <c r="AA309" s="9">
        <v>45713.684712442133</v>
      </c>
      <c r="AB309" t="s">
        <v>873</v>
      </c>
      <c r="AC309" s="9"/>
    </row>
    <row r="310" spans="1:29" x14ac:dyDescent="0.35">
      <c r="A310" t="s">
        <v>280</v>
      </c>
      <c r="B310" t="s">
        <v>313</v>
      </c>
      <c r="C310">
        <v>7929</v>
      </c>
      <c r="D310" s="9">
        <v>37195</v>
      </c>
      <c r="E310" s="9">
        <v>45124.817361111112</v>
      </c>
      <c r="F310">
        <v>5453</v>
      </c>
      <c r="G310">
        <v>5453</v>
      </c>
      <c r="H310">
        <v>2455</v>
      </c>
      <c r="I310">
        <v>2998</v>
      </c>
      <c r="J310">
        <v>976</v>
      </c>
      <c r="K310">
        <v>4477</v>
      </c>
      <c r="L310">
        <v>4396</v>
      </c>
      <c r="M310">
        <v>81</v>
      </c>
      <c r="N310">
        <v>0.54</v>
      </c>
      <c r="O310">
        <v>0.69499999999999995</v>
      </c>
      <c r="P310">
        <v>0.20699999999999999</v>
      </c>
      <c r="Q310">
        <v>1.0529999999999999</v>
      </c>
      <c r="R310">
        <v>1.024</v>
      </c>
      <c r="S310">
        <v>0.437</v>
      </c>
      <c r="T310">
        <v>0.83199999999999996</v>
      </c>
      <c r="U310">
        <v>76.923000000000002</v>
      </c>
      <c r="V310" t="s">
        <v>64</v>
      </c>
      <c r="W310">
        <v>0.98799999999999999</v>
      </c>
      <c r="X310">
        <v>0.98499999999999999</v>
      </c>
      <c r="Y310">
        <v>0.99099999999999999</v>
      </c>
      <c r="Z310">
        <v>0.995</v>
      </c>
      <c r="AA310" s="9">
        <v>45713.684818449074</v>
      </c>
      <c r="AB310" t="s">
        <v>873</v>
      </c>
      <c r="AC310" s="9"/>
    </row>
    <row r="311" spans="1:29" x14ac:dyDescent="0.35">
      <c r="A311" t="s">
        <v>281</v>
      </c>
      <c r="B311" t="s">
        <v>313</v>
      </c>
      <c r="C311">
        <v>4203</v>
      </c>
      <c r="D311" s="9">
        <v>41399.118750000001</v>
      </c>
      <c r="E311" s="9">
        <v>45602.256249999999</v>
      </c>
      <c r="F311">
        <v>506</v>
      </c>
      <c r="G311">
        <v>490</v>
      </c>
      <c r="H311">
        <v>392</v>
      </c>
      <c r="I311">
        <v>98</v>
      </c>
      <c r="J311">
        <v>13</v>
      </c>
      <c r="K311">
        <v>477</v>
      </c>
      <c r="L311">
        <v>153</v>
      </c>
      <c r="M311">
        <v>324</v>
      </c>
      <c r="N311">
        <v>0.16</v>
      </c>
      <c r="O311">
        <v>2.1000000000000001E-2</v>
      </c>
      <c r="P311">
        <v>2E-3</v>
      </c>
      <c r="Q311">
        <v>5.7000000000000002E-2</v>
      </c>
      <c r="R311">
        <v>0.318</v>
      </c>
      <c r="S311">
        <v>0.88400000000000001</v>
      </c>
      <c r="T311">
        <v>0.98899999999999999</v>
      </c>
      <c r="U311">
        <v>5684.2110000000002</v>
      </c>
      <c r="V311" t="s">
        <v>58</v>
      </c>
      <c r="W311">
        <v>0.79200000000000004</v>
      </c>
      <c r="X311">
        <v>0.61299999999999999</v>
      </c>
      <c r="Y311">
        <v>0.76700000000000002</v>
      </c>
      <c r="Z311">
        <v>0.38300000000000001</v>
      </c>
      <c r="AA311" s="9">
        <v>45713.684899826389</v>
      </c>
      <c r="AB311" t="s">
        <v>873</v>
      </c>
      <c r="AC311" s="9"/>
    </row>
    <row r="312" spans="1:29" x14ac:dyDescent="0.35">
      <c r="A312" t="s">
        <v>282</v>
      </c>
      <c r="B312" t="s">
        <v>313</v>
      </c>
      <c r="C312">
        <v>2957</v>
      </c>
      <c r="D312" s="9">
        <v>42653.404861111114</v>
      </c>
      <c r="E312" s="9">
        <v>45610.464583333334</v>
      </c>
      <c r="F312">
        <v>6095</v>
      </c>
      <c r="G312">
        <v>5797</v>
      </c>
      <c r="H312">
        <v>3652</v>
      </c>
      <c r="I312">
        <v>2145</v>
      </c>
      <c r="J312">
        <v>2089</v>
      </c>
      <c r="K312">
        <v>3708</v>
      </c>
      <c r="L312">
        <v>2877</v>
      </c>
      <c r="M312">
        <v>831</v>
      </c>
      <c r="N312">
        <v>1.419</v>
      </c>
      <c r="O312">
        <v>0.85199999999999998</v>
      </c>
      <c r="P312">
        <v>0.90100000000000002</v>
      </c>
      <c r="Q312">
        <v>1.143</v>
      </c>
      <c r="R312">
        <v>0.83399999999999996</v>
      </c>
      <c r="S312">
        <v>0.625</v>
      </c>
      <c r="T312">
        <v>0.60299999999999998</v>
      </c>
      <c r="U312">
        <v>727.03399999999999</v>
      </c>
      <c r="V312" t="s">
        <v>58</v>
      </c>
      <c r="W312">
        <v>0.98899999999999999</v>
      </c>
      <c r="X312">
        <v>0.96799999999999997</v>
      </c>
      <c r="Y312">
        <v>0.97</v>
      </c>
      <c r="Z312">
        <v>0.97599999999999998</v>
      </c>
      <c r="AA312" s="9">
        <v>45713.685009606481</v>
      </c>
      <c r="AB312" t="s">
        <v>873</v>
      </c>
      <c r="AC312" s="9"/>
    </row>
    <row r="313" spans="1:29" hidden="1" x14ac:dyDescent="0.35">
      <c r="A313" t="s">
        <v>282</v>
      </c>
      <c r="B313" t="s">
        <v>314</v>
      </c>
      <c r="C313">
        <v>100</v>
      </c>
      <c r="D313" s="9">
        <v>45510.299305555556</v>
      </c>
      <c r="E313" s="9">
        <v>45610.464583333334</v>
      </c>
      <c r="F313" t="s">
        <v>874</v>
      </c>
      <c r="G313" t="s">
        <v>874</v>
      </c>
      <c r="H313">
        <v>53</v>
      </c>
      <c r="I313">
        <v>45</v>
      </c>
      <c r="J313">
        <v>37</v>
      </c>
      <c r="K313" t="s">
        <v>875</v>
      </c>
      <c r="L313">
        <v>63</v>
      </c>
      <c r="M313">
        <v>-1</v>
      </c>
      <c r="N313">
        <v>0.52600000000000002</v>
      </c>
      <c r="O313">
        <v>0.47499999999999998</v>
      </c>
      <c r="P313">
        <v>0.496</v>
      </c>
      <c r="Q313">
        <v>0.59599999999999997</v>
      </c>
      <c r="R313">
        <v>1.18</v>
      </c>
      <c r="S313">
        <v>0.52500000000000002</v>
      </c>
      <c r="T313">
        <v>0.504</v>
      </c>
      <c r="U313">
        <v>1394.2950000000001</v>
      </c>
      <c r="V313" t="s">
        <v>64</v>
      </c>
      <c r="W313">
        <v>0.97599999999999998</v>
      </c>
      <c r="X313">
        <v>0.98899999999999999</v>
      </c>
      <c r="Y313">
        <v>0.871</v>
      </c>
      <c r="Z313">
        <v>0.95499999999999996</v>
      </c>
      <c r="AA313" s="9">
        <v>45713.685033437498</v>
      </c>
      <c r="AB313" t="s">
        <v>873</v>
      </c>
      <c r="AC313" s="9"/>
    </row>
    <row r="314" spans="1:29" x14ac:dyDescent="0.35">
      <c r="A314" t="s">
        <v>283</v>
      </c>
      <c r="B314" t="s">
        <v>313</v>
      </c>
      <c r="C314">
        <v>2478</v>
      </c>
      <c r="D314" s="9">
        <v>43126.15902777778</v>
      </c>
      <c r="E314" s="9">
        <v>45604.509722222225</v>
      </c>
      <c r="F314">
        <v>2728</v>
      </c>
      <c r="G314">
        <v>2728</v>
      </c>
      <c r="H314">
        <v>2333</v>
      </c>
      <c r="I314">
        <v>395</v>
      </c>
      <c r="J314">
        <v>1205</v>
      </c>
      <c r="K314">
        <v>1523</v>
      </c>
      <c r="L314">
        <v>1215</v>
      </c>
      <c r="M314">
        <v>308</v>
      </c>
      <c r="N314">
        <v>0.91600000000000004</v>
      </c>
      <c r="O314">
        <v>0.14599999999999999</v>
      </c>
      <c r="P314">
        <v>0.52500000000000002</v>
      </c>
      <c r="Q314">
        <v>0.47599999999999998</v>
      </c>
      <c r="R314">
        <v>0.88600000000000001</v>
      </c>
      <c r="S314">
        <v>0.86299999999999999</v>
      </c>
      <c r="T314">
        <v>0.50600000000000001</v>
      </c>
      <c r="U314">
        <v>647.05899999999997</v>
      </c>
      <c r="V314" t="s">
        <v>58</v>
      </c>
      <c r="W314">
        <v>0.99099999999999999</v>
      </c>
      <c r="X314">
        <v>0.95399999999999996</v>
      </c>
      <c r="Y314">
        <v>0.65600000000000003</v>
      </c>
      <c r="Z314">
        <v>0.85499999999999998</v>
      </c>
      <c r="AA314" s="9">
        <v>45713.685128703706</v>
      </c>
      <c r="AB314" t="s">
        <v>873</v>
      </c>
      <c r="AC314" s="9"/>
    </row>
    <row r="315" spans="1:29" hidden="1" x14ac:dyDescent="0.35">
      <c r="A315" t="s">
        <v>283</v>
      </c>
      <c r="B315" t="s">
        <v>314</v>
      </c>
      <c r="C315">
        <v>99</v>
      </c>
      <c r="D315" s="9">
        <v>45505.275000000001</v>
      </c>
      <c r="E315" s="9">
        <v>45604.509722222225</v>
      </c>
      <c r="F315" t="s">
        <v>874</v>
      </c>
      <c r="G315" t="s">
        <v>874</v>
      </c>
      <c r="H315">
        <v>159</v>
      </c>
      <c r="I315">
        <v>46</v>
      </c>
      <c r="J315">
        <v>24</v>
      </c>
      <c r="K315" t="s">
        <v>875</v>
      </c>
      <c r="L315">
        <v>102</v>
      </c>
      <c r="M315">
        <v>78</v>
      </c>
      <c r="N315">
        <v>1.778</v>
      </c>
      <c r="O315">
        <v>0.66100000000000003</v>
      </c>
      <c r="P315">
        <v>0.26200000000000001</v>
      </c>
      <c r="Q315">
        <v>1.0269999999999999</v>
      </c>
      <c r="R315">
        <v>0.47199999999999998</v>
      </c>
      <c r="S315">
        <v>0.72899999999999998</v>
      </c>
      <c r="T315">
        <v>0.89300000000000002</v>
      </c>
      <c r="U315">
        <v>299.90300000000002</v>
      </c>
      <c r="V315" t="s">
        <v>58</v>
      </c>
      <c r="W315">
        <v>0.91400000000000003</v>
      </c>
      <c r="X315">
        <v>0.97799999999999998</v>
      </c>
      <c r="Y315">
        <v>0.876</v>
      </c>
      <c r="Z315">
        <v>0.99</v>
      </c>
      <c r="AA315" s="9">
        <v>45713.685152094906</v>
      </c>
      <c r="AB315" t="s">
        <v>873</v>
      </c>
      <c r="AC315" s="9"/>
    </row>
    <row r="316" spans="1:29" x14ac:dyDescent="0.35">
      <c r="A316" t="s">
        <v>284</v>
      </c>
      <c r="B316" t="s">
        <v>313</v>
      </c>
      <c r="C316">
        <v>1679</v>
      </c>
      <c r="D316" s="9">
        <v>43928.405555555553</v>
      </c>
      <c r="E316" s="9">
        <v>45607.595833333333</v>
      </c>
      <c r="F316">
        <v>1725</v>
      </c>
      <c r="G316">
        <v>1694</v>
      </c>
      <c r="H316">
        <v>1434</v>
      </c>
      <c r="I316">
        <v>260</v>
      </c>
      <c r="J316">
        <v>172</v>
      </c>
      <c r="K316">
        <v>1522</v>
      </c>
      <c r="L316">
        <v>1357</v>
      </c>
      <c r="M316">
        <v>165</v>
      </c>
      <c r="N316">
        <v>1.369</v>
      </c>
      <c r="O316">
        <v>0.16400000000000001</v>
      </c>
      <c r="P316">
        <v>0.20699999999999999</v>
      </c>
      <c r="Q316">
        <v>1.254</v>
      </c>
      <c r="R316">
        <v>0.94599999999999995</v>
      </c>
      <c r="S316">
        <v>0.89300000000000002</v>
      </c>
      <c r="T316">
        <v>0.86499999999999999</v>
      </c>
      <c r="U316">
        <v>131.57900000000001</v>
      </c>
      <c r="V316" t="s">
        <v>58</v>
      </c>
      <c r="W316">
        <v>0.97699999999999998</v>
      </c>
      <c r="X316">
        <v>0.77200000000000002</v>
      </c>
      <c r="Y316">
        <v>0.9</v>
      </c>
      <c r="Z316">
        <v>0.94699999999999995</v>
      </c>
      <c r="AA316" s="9">
        <v>45713.685249641203</v>
      </c>
      <c r="AB316" t="s">
        <v>873</v>
      </c>
      <c r="AC316" s="9"/>
    </row>
    <row r="317" spans="1:29" hidden="1" x14ac:dyDescent="0.35">
      <c r="A317" t="s">
        <v>284</v>
      </c>
      <c r="B317" t="s">
        <v>314</v>
      </c>
      <c r="C317">
        <v>98</v>
      </c>
      <c r="D317" s="9">
        <v>45509.531944444447</v>
      </c>
      <c r="E317" s="9">
        <v>45607.595833333333</v>
      </c>
      <c r="F317" t="s">
        <v>874</v>
      </c>
      <c r="G317" t="s">
        <v>874</v>
      </c>
      <c r="H317">
        <v>74</v>
      </c>
      <c r="I317">
        <v>27</v>
      </c>
      <c r="J317">
        <v>10</v>
      </c>
      <c r="K317" t="s">
        <v>875</v>
      </c>
      <c r="L317">
        <v>75</v>
      </c>
      <c r="M317">
        <v>17</v>
      </c>
      <c r="N317">
        <v>0.88900000000000001</v>
      </c>
      <c r="O317">
        <v>0.42499999999999999</v>
      </c>
      <c r="P317">
        <v>0.14000000000000001</v>
      </c>
      <c r="Q317">
        <v>0.88500000000000001</v>
      </c>
      <c r="R317">
        <v>0.754</v>
      </c>
      <c r="S317">
        <v>0.67700000000000005</v>
      </c>
      <c r="T317">
        <v>0.89300000000000002</v>
      </c>
      <c r="U317">
        <v>186.441</v>
      </c>
      <c r="V317" t="s">
        <v>58</v>
      </c>
      <c r="W317">
        <v>0.98</v>
      </c>
      <c r="X317">
        <v>0.94499999999999995</v>
      </c>
      <c r="Y317">
        <v>0.91700000000000004</v>
      </c>
      <c r="Z317">
        <v>0.97</v>
      </c>
      <c r="AA317" s="9">
        <v>45713.685272488423</v>
      </c>
      <c r="AB317" t="s">
        <v>873</v>
      </c>
      <c r="AC317" s="9"/>
    </row>
    <row r="318" spans="1:29" x14ac:dyDescent="0.35">
      <c r="A318" t="s">
        <v>285</v>
      </c>
      <c r="B318" t="s">
        <v>313</v>
      </c>
      <c r="C318">
        <v>4633</v>
      </c>
      <c r="D318" s="9">
        <v>40968.604861111111</v>
      </c>
      <c r="E318" s="9">
        <v>45601.988888888889</v>
      </c>
      <c r="F318">
        <v>2093</v>
      </c>
      <c r="G318">
        <v>2092</v>
      </c>
      <c r="H318">
        <v>638</v>
      </c>
      <c r="I318">
        <v>1454</v>
      </c>
      <c r="J318">
        <v>319</v>
      </c>
      <c r="K318">
        <v>1773</v>
      </c>
      <c r="L318">
        <v>1533</v>
      </c>
      <c r="M318">
        <v>240</v>
      </c>
      <c r="N318">
        <v>0.14099999999999999</v>
      </c>
      <c r="O318">
        <v>0.38400000000000001</v>
      </c>
      <c r="P318">
        <v>0.08</v>
      </c>
      <c r="Q318">
        <v>0.374</v>
      </c>
      <c r="R318">
        <v>0.84</v>
      </c>
      <c r="S318">
        <v>0.26900000000000002</v>
      </c>
      <c r="T318">
        <v>0.84799999999999998</v>
      </c>
      <c r="U318">
        <v>641.71100000000001</v>
      </c>
      <c r="V318" t="s">
        <v>58</v>
      </c>
      <c r="W318">
        <v>0.996</v>
      </c>
      <c r="X318">
        <v>0.96799999999999997</v>
      </c>
      <c r="Y318">
        <v>0.97799999999999998</v>
      </c>
      <c r="Z318">
        <v>0.97399999999999998</v>
      </c>
      <c r="AA318" s="9">
        <v>45713.685370995372</v>
      </c>
      <c r="AB318" t="s">
        <v>873</v>
      </c>
      <c r="AC318" s="9"/>
    </row>
    <row r="319" spans="1:29" hidden="1" x14ac:dyDescent="0.35">
      <c r="A319" t="s">
        <v>285</v>
      </c>
      <c r="B319" t="s">
        <v>314</v>
      </c>
      <c r="C319">
        <v>95</v>
      </c>
      <c r="D319" s="9">
        <v>45506.942361111112</v>
      </c>
      <c r="E319" s="9">
        <v>45601.988888888889</v>
      </c>
      <c r="F319" t="s">
        <v>874</v>
      </c>
      <c r="G319" t="s">
        <v>874</v>
      </c>
      <c r="H319">
        <v>12</v>
      </c>
      <c r="I319">
        <v>18</v>
      </c>
      <c r="J319">
        <v>3</v>
      </c>
      <c r="K319" t="s">
        <v>875</v>
      </c>
      <c r="L319">
        <v>34</v>
      </c>
      <c r="M319">
        <v>-8</v>
      </c>
      <c r="N319">
        <v>0.11799999999999999</v>
      </c>
      <c r="O319">
        <v>0.188</v>
      </c>
      <c r="P319">
        <v>3.3000000000000002E-2</v>
      </c>
      <c r="Q319">
        <v>0.374</v>
      </c>
      <c r="R319">
        <v>1.37</v>
      </c>
      <c r="S319">
        <v>0.38600000000000001</v>
      </c>
      <c r="T319">
        <v>0.89200000000000002</v>
      </c>
      <c r="U319">
        <v>641.71100000000001</v>
      </c>
      <c r="V319" t="s">
        <v>64</v>
      </c>
      <c r="W319">
        <v>0.96099999999999997</v>
      </c>
      <c r="X319">
        <v>0.98799999999999999</v>
      </c>
      <c r="Y319">
        <v>0.96199999999999997</v>
      </c>
      <c r="Z319">
        <v>0.90600000000000003</v>
      </c>
      <c r="AA319" s="9">
        <v>45713.685392627318</v>
      </c>
      <c r="AB319" t="s">
        <v>873</v>
      </c>
      <c r="AC319" s="9"/>
    </row>
    <row r="320" spans="1:29" x14ac:dyDescent="0.35">
      <c r="A320" t="s">
        <v>286</v>
      </c>
      <c r="B320" t="s">
        <v>313</v>
      </c>
      <c r="C320">
        <v>919</v>
      </c>
      <c r="D320" s="9">
        <v>44689.420138888891</v>
      </c>
      <c r="E320" s="9">
        <v>45608.429861111108</v>
      </c>
      <c r="F320">
        <v>1983</v>
      </c>
      <c r="G320">
        <v>1860</v>
      </c>
      <c r="H320">
        <v>1363</v>
      </c>
      <c r="I320">
        <v>497</v>
      </c>
      <c r="J320">
        <v>302</v>
      </c>
      <c r="K320">
        <v>1558</v>
      </c>
      <c r="L320">
        <v>1324</v>
      </c>
      <c r="M320">
        <v>234</v>
      </c>
      <c r="N320">
        <v>1.786</v>
      </c>
      <c r="O320">
        <v>0.63900000000000001</v>
      </c>
      <c r="P320">
        <v>0.441</v>
      </c>
      <c r="Q320">
        <v>1.7929999999999999</v>
      </c>
      <c r="R320">
        <v>0.90400000000000003</v>
      </c>
      <c r="S320">
        <v>0.73599999999999999</v>
      </c>
      <c r="T320">
        <v>0.81799999999999995</v>
      </c>
      <c r="U320">
        <v>130.50800000000001</v>
      </c>
      <c r="V320" t="s">
        <v>58</v>
      </c>
      <c r="W320">
        <v>0.99199999999999999</v>
      </c>
      <c r="X320">
        <v>0.98399999999999999</v>
      </c>
      <c r="Y320">
        <v>0.96899999999999997</v>
      </c>
      <c r="Z320">
        <v>0.99099999999999999</v>
      </c>
      <c r="AA320" s="9">
        <v>45713.685485798611</v>
      </c>
      <c r="AB320" t="s">
        <v>873</v>
      </c>
      <c r="AC320" s="9"/>
    </row>
    <row r="321" spans="1:29" hidden="1" x14ac:dyDescent="0.35">
      <c r="A321" t="s">
        <v>286</v>
      </c>
      <c r="B321" t="s">
        <v>314</v>
      </c>
      <c r="C321">
        <v>99</v>
      </c>
      <c r="D321" s="9">
        <v>45509.35833333333</v>
      </c>
      <c r="E321" s="9">
        <v>45608.429861111108</v>
      </c>
      <c r="F321" t="s">
        <v>874</v>
      </c>
      <c r="G321" t="s">
        <v>874</v>
      </c>
      <c r="H321">
        <v>238</v>
      </c>
      <c r="I321">
        <v>44</v>
      </c>
      <c r="J321">
        <v>58</v>
      </c>
      <c r="K321" t="s">
        <v>875</v>
      </c>
      <c r="L321">
        <v>170</v>
      </c>
      <c r="M321">
        <v>55</v>
      </c>
      <c r="N321">
        <v>2.6259999999999999</v>
      </c>
      <c r="O321">
        <v>0.41499999999999998</v>
      </c>
      <c r="P321">
        <v>0.54200000000000004</v>
      </c>
      <c r="Q321">
        <v>1.665</v>
      </c>
      <c r="R321">
        <v>0.66600000000000004</v>
      </c>
      <c r="S321">
        <v>0.86399999999999999</v>
      </c>
      <c r="T321">
        <v>0.82199999999999995</v>
      </c>
      <c r="U321">
        <v>140.541</v>
      </c>
      <c r="V321" t="s">
        <v>58</v>
      </c>
      <c r="W321">
        <v>0.90500000000000003</v>
      </c>
      <c r="X321">
        <v>0.96099999999999997</v>
      </c>
      <c r="Y321">
        <v>0.79500000000000004</v>
      </c>
      <c r="Z321">
        <v>0.99099999999999999</v>
      </c>
      <c r="AA321" s="9">
        <v>45713.685507083334</v>
      </c>
      <c r="AB321" t="s">
        <v>873</v>
      </c>
      <c r="AC321" s="9"/>
    </row>
    <row r="322" spans="1:29" x14ac:dyDescent="0.35">
      <c r="A322" t="s">
        <v>876</v>
      </c>
      <c r="B322" t="s">
        <v>313</v>
      </c>
      <c r="C322">
        <v>345</v>
      </c>
      <c r="D322" s="9">
        <v>45265.720833333333</v>
      </c>
      <c r="E322" s="9">
        <v>45610.744444444441</v>
      </c>
      <c r="F322">
        <v>44</v>
      </c>
      <c r="G322">
        <v>44</v>
      </c>
      <c r="H322">
        <v>44</v>
      </c>
      <c r="I322">
        <v>0</v>
      </c>
      <c r="J322">
        <v>1</v>
      </c>
      <c r="K322">
        <v>43</v>
      </c>
      <c r="L322">
        <v>0</v>
      </c>
      <c r="M322">
        <v>43</v>
      </c>
      <c r="N322">
        <v>0.14499999999999999</v>
      </c>
      <c r="O322">
        <v>0</v>
      </c>
      <c r="P322">
        <v>0</v>
      </c>
      <c r="Q322">
        <v>0</v>
      </c>
      <c r="R322">
        <v>0</v>
      </c>
      <c r="S322">
        <v>1</v>
      </c>
      <c r="T322">
        <v>1</v>
      </c>
      <c r="U322" t="s">
        <v>877</v>
      </c>
      <c r="V322" t="s">
        <v>878</v>
      </c>
      <c r="W322">
        <v>0.36399999999999999</v>
      </c>
      <c r="X322">
        <v>0</v>
      </c>
      <c r="Y322">
        <v>0</v>
      </c>
      <c r="Z322">
        <v>0</v>
      </c>
      <c r="AA322" s="9">
        <v>45713.685579143515</v>
      </c>
      <c r="AB322" t="s">
        <v>873</v>
      </c>
      <c r="AC322" s="9"/>
    </row>
    <row r="323" spans="1:29" x14ac:dyDescent="0.35">
      <c r="A323" t="s">
        <v>287</v>
      </c>
      <c r="B323" t="s">
        <v>313</v>
      </c>
      <c r="C323">
        <v>2597</v>
      </c>
      <c r="D323" s="9">
        <v>42990.587500000001</v>
      </c>
      <c r="E323" s="9">
        <v>45587.912499999999</v>
      </c>
      <c r="F323">
        <v>127</v>
      </c>
      <c r="G323">
        <v>127</v>
      </c>
      <c r="H323">
        <v>73</v>
      </c>
      <c r="I323">
        <v>54</v>
      </c>
      <c r="J323">
        <v>4</v>
      </c>
      <c r="K323">
        <v>123</v>
      </c>
      <c r="L323">
        <v>104</v>
      </c>
      <c r="M323">
        <v>19</v>
      </c>
      <c r="N323">
        <v>3.5999999999999997E-2</v>
      </c>
      <c r="O323">
        <v>2.1999999999999999E-2</v>
      </c>
      <c r="P323">
        <v>2E-3</v>
      </c>
      <c r="Q323">
        <v>3.7999999999999999E-2</v>
      </c>
      <c r="R323">
        <v>0.67900000000000005</v>
      </c>
      <c r="S323">
        <v>0.621</v>
      </c>
      <c r="T323">
        <v>0.96599999999999997</v>
      </c>
      <c r="U323">
        <v>500</v>
      </c>
      <c r="V323" t="s">
        <v>58</v>
      </c>
      <c r="W323">
        <v>0.81299999999999994</v>
      </c>
      <c r="X323">
        <v>0.98799999999999999</v>
      </c>
      <c r="Y323">
        <v>0.88300000000000001</v>
      </c>
      <c r="Z323">
        <v>0.92900000000000005</v>
      </c>
      <c r="AA323" s="9">
        <v>45713.685664004632</v>
      </c>
      <c r="AB323" t="s">
        <v>873</v>
      </c>
      <c r="AC323" s="9"/>
    </row>
    <row r="324" spans="1:29" x14ac:dyDescent="0.35">
      <c r="A324" t="s">
        <v>288</v>
      </c>
      <c r="B324" t="s">
        <v>313</v>
      </c>
      <c r="C324">
        <v>6006</v>
      </c>
      <c r="D324" s="9">
        <v>39601.399305555555</v>
      </c>
      <c r="E324" s="9">
        <v>45607.525694444441</v>
      </c>
      <c r="F324">
        <v>2577</v>
      </c>
      <c r="G324">
        <v>2577</v>
      </c>
      <c r="H324">
        <v>1043</v>
      </c>
      <c r="I324">
        <v>1534</v>
      </c>
      <c r="J324">
        <v>536</v>
      </c>
      <c r="K324">
        <v>2041</v>
      </c>
      <c r="L324">
        <v>1949</v>
      </c>
      <c r="M324">
        <v>92</v>
      </c>
      <c r="N324">
        <v>0.224</v>
      </c>
      <c r="O324">
        <v>0.32</v>
      </c>
      <c r="P324">
        <v>0.124</v>
      </c>
      <c r="Q324">
        <v>0.41599999999999998</v>
      </c>
      <c r="R324">
        <v>0.99</v>
      </c>
      <c r="S324">
        <v>0.41199999999999998</v>
      </c>
      <c r="T324">
        <v>0.77200000000000002</v>
      </c>
      <c r="U324">
        <v>221.154</v>
      </c>
      <c r="V324" t="s">
        <v>58</v>
      </c>
      <c r="W324">
        <v>0.93500000000000005</v>
      </c>
      <c r="X324">
        <v>0.89500000000000002</v>
      </c>
      <c r="Y324">
        <v>0.92</v>
      </c>
      <c r="Z324">
        <v>0.91600000000000004</v>
      </c>
      <c r="AA324" s="9">
        <v>45713.685756712963</v>
      </c>
      <c r="AB324" t="s">
        <v>873</v>
      </c>
      <c r="AC324" s="9"/>
    </row>
    <row r="325" spans="1:29" x14ac:dyDescent="0.35">
      <c r="A325" t="s">
        <v>289</v>
      </c>
      <c r="B325" t="s">
        <v>313</v>
      </c>
      <c r="C325">
        <v>4748</v>
      </c>
      <c r="D325" s="9">
        <v>40862.601388888892</v>
      </c>
      <c r="E325" s="9">
        <v>45610.611805555556</v>
      </c>
      <c r="F325">
        <v>186</v>
      </c>
      <c r="G325">
        <v>186</v>
      </c>
      <c r="H325">
        <v>128</v>
      </c>
      <c r="I325">
        <v>58</v>
      </c>
      <c r="J325">
        <v>24</v>
      </c>
      <c r="K325">
        <v>162</v>
      </c>
      <c r="L325">
        <v>151</v>
      </c>
      <c r="M325">
        <v>11</v>
      </c>
      <c r="N325">
        <v>3.4000000000000002E-2</v>
      </c>
      <c r="O325">
        <v>1.4E-2</v>
      </c>
      <c r="P325">
        <v>7.0000000000000001E-3</v>
      </c>
      <c r="Q325">
        <v>4.4999999999999998E-2</v>
      </c>
      <c r="R325">
        <v>1.0980000000000001</v>
      </c>
      <c r="S325">
        <v>0.70799999999999996</v>
      </c>
      <c r="T325">
        <v>0.85399999999999998</v>
      </c>
      <c r="U325">
        <v>244.44399999999999</v>
      </c>
      <c r="V325" t="s">
        <v>64</v>
      </c>
      <c r="W325">
        <v>0.91100000000000003</v>
      </c>
      <c r="X325">
        <v>0.96499999999999997</v>
      </c>
      <c r="Y325">
        <v>0.92700000000000005</v>
      </c>
      <c r="Z325">
        <v>0.94899999999999995</v>
      </c>
      <c r="AA325" s="9">
        <v>45713.685841446757</v>
      </c>
      <c r="AB325" t="s">
        <v>873</v>
      </c>
      <c r="AC325" s="9"/>
    </row>
    <row r="326" spans="1:29" x14ac:dyDescent="0.35">
      <c r="A326" t="s">
        <v>290</v>
      </c>
      <c r="B326" t="s">
        <v>313</v>
      </c>
      <c r="C326">
        <v>2695</v>
      </c>
      <c r="D326" s="9">
        <v>42852.776388888888</v>
      </c>
      <c r="E326" s="9">
        <v>45548.691666666666</v>
      </c>
      <c r="F326">
        <v>302</v>
      </c>
      <c r="G326">
        <v>302</v>
      </c>
      <c r="H326">
        <v>253</v>
      </c>
      <c r="I326">
        <v>49</v>
      </c>
      <c r="J326">
        <v>41</v>
      </c>
      <c r="K326">
        <v>261</v>
      </c>
      <c r="L326">
        <v>21</v>
      </c>
      <c r="M326">
        <v>240</v>
      </c>
      <c r="N326">
        <v>0.08</v>
      </c>
      <c r="O326">
        <v>1.6E-2</v>
      </c>
      <c r="P326">
        <v>2.3E-2</v>
      </c>
      <c r="Q326">
        <v>6.0000000000000001E-3</v>
      </c>
      <c r="R326">
        <v>8.2000000000000003E-2</v>
      </c>
      <c r="S326">
        <v>0.83299999999999996</v>
      </c>
      <c r="T326">
        <v>0.76</v>
      </c>
      <c r="U326">
        <v>40000</v>
      </c>
      <c r="V326" t="s">
        <v>58</v>
      </c>
      <c r="W326">
        <v>0.316</v>
      </c>
      <c r="X326">
        <v>0.93500000000000005</v>
      </c>
      <c r="Y326">
        <v>0.55500000000000005</v>
      </c>
      <c r="Z326">
        <v>0.91600000000000004</v>
      </c>
      <c r="AA326" s="9">
        <v>45713.685929965279</v>
      </c>
      <c r="AB326" t="s">
        <v>873</v>
      </c>
      <c r="AC326" s="9"/>
    </row>
    <row r="327" spans="1:29" x14ac:dyDescent="0.35">
      <c r="A327" t="s">
        <v>291</v>
      </c>
      <c r="B327" t="s">
        <v>313</v>
      </c>
      <c r="C327">
        <v>2778</v>
      </c>
      <c r="D327" s="9">
        <v>42453.743055555555</v>
      </c>
      <c r="E327" s="9">
        <v>45232.540972222225</v>
      </c>
      <c r="F327">
        <v>69</v>
      </c>
      <c r="G327">
        <v>69</v>
      </c>
      <c r="H327">
        <v>58</v>
      </c>
      <c r="I327">
        <v>11</v>
      </c>
      <c r="J327">
        <v>10</v>
      </c>
      <c r="K327">
        <v>59</v>
      </c>
      <c r="L327">
        <v>52</v>
      </c>
      <c r="M327">
        <v>7</v>
      </c>
      <c r="N327">
        <v>2.4E-2</v>
      </c>
      <c r="O327">
        <v>5.0000000000000001E-3</v>
      </c>
      <c r="P327">
        <v>4.0000000000000001E-3</v>
      </c>
      <c r="Q327">
        <v>0.02</v>
      </c>
      <c r="R327">
        <v>0.8</v>
      </c>
      <c r="S327">
        <v>0.82799999999999996</v>
      </c>
      <c r="T327">
        <v>0.86199999999999999</v>
      </c>
      <c r="U327">
        <v>350</v>
      </c>
      <c r="V327" t="s">
        <v>58</v>
      </c>
      <c r="W327">
        <v>0.82</v>
      </c>
      <c r="X327">
        <v>0.72899999999999998</v>
      </c>
      <c r="Y327">
        <v>0.89200000000000002</v>
      </c>
      <c r="Z327">
        <v>0.70399999999999996</v>
      </c>
      <c r="AA327" s="9">
        <v>45713.686013206017</v>
      </c>
      <c r="AB327" t="s">
        <v>873</v>
      </c>
      <c r="AC327" s="9"/>
    </row>
    <row r="328" spans="1:29" x14ac:dyDescent="0.35">
      <c r="A328" t="s">
        <v>292</v>
      </c>
      <c r="B328" t="s">
        <v>313</v>
      </c>
      <c r="C328">
        <v>5405</v>
      </c>
      <c r="D328" s="9">
        <v>40204.557638888888</v>
      </c>
      <c r="E328" s="9">
        <v>45610.452777777777</v>
      </c>
      <c r="F328">
        <v>6002</v>
      </c>
      <c r="G328">
        <v>6002</v>
      </c>
      <c r="H328">
        <v>3291</v>
      </c>
      <c r="I328">
        <v>2711</v>
      </c>
      <c r="J328">
        <v>617</v>
      </c>
      <c r="K328">
        <v>5385</v>
      </c>
      <c r="L328">
        <v>4797</v>
      </c>
      <c r="M328">
        <v>588</v>
      </c>
      <c r="N328">
        <v>0.80900000000000005</v>
      </c>
      <c r="O328">
        <v>0.78500000000000003</v>
      </c>
      <c r="P328">
        <v>0.17599999999999999</v>
      </c>
      <c r="Q328">
        <v>1.321</v>
      </c>
      <c r="R328">
        <v>0.93200000000000005</v>
      </c>
      <c r="S328">
        <v>0.50800000000000001</v>
      </c>
      <c r="T328">
        <v>0.89</v>
      </c>
      <c r="U328">
        <v>445.11700000000002</v>
      </c>
      <c r="V328" t="s">
        <v>58</v>
      </c>
      <c r="W328">
        <v>0.98299999999999998</v>
      </c>
      <c r="X328">
        <v>0.88200000000000001</v>
      </c>
      <c r="Y328">
        <v>0.94499999999999995</v>
      </c>
      <c r="Z328">
        <v>0.95699999999999996</v>
      </c>
      <c r="AA328" s="9">
        <v>45713.686115983794</v>
      </c>
      <c r="AB328" t="s">
        <v>873</v>
      </c>
      <c r="AC328" s="9"/>
    </row>
    <row r="329" spans="1:29" hidden="1" x14ac:dyDescent="0.35">
      <c r="A329" t="s">
        <v>292</v>
      </c>
      <c r="B329" t="s">
        <v>314</v>
      </c>
      <c r="C329">
        <v>98</v>
      </c>
      <c r="D329" s="9">
        <v>45512.400694444441</v>
      </c>
      <c r="E329" s="9">
        <v>45610.452777777777</v>
      </c>
      <c r="F329" t="s">
        <v>874</v>
      </c>
      <c r="G329" t="s">
        <v>874</v>
      </c>
      <c r="H329">
        <v>60</v>
      </c>
      <c r="I329">
        <v>31</v>
      </c>
      <c r="J329">
        <v>10</v>
      </c>
      <c r="K329" t="s">
        <v>875</v>
      </c>
      <c r="L329">
        <v>75</v>
      </c>
      <c r="M329">
        <v>5</v>
      </c>
      <c r="N329">
        <v>0.56999999999999995</v>
      </c>
      <c r="O329">
        <v>0.33</v>
      </c>
      <c r="P329">
        <v>0.10100000000000001</v>
      </c>
      <c r="Q329">
        <v>0.83799999999999997</v>
      </c>
      <c r="R329">
        <v>1.0489999999999999</v>
      </c>
      <c r="S329">
        <v>0.63300000000000001</v>
      </c>
      <c r="T329">
        <v>0.88800000000000001</v>
      </c>
      <c r="U329">
        <v>701.67100000000005</v>
      </c>
      <c r="V329" t="s">
        <v>64</v>
      </c>
      <c r="W329">
        <v>0.94599999999999995</v>
      </c>
      <c r="X329">
        <v>0.98399999999999999</v>
      </c>
      <c r="Y329">
        <v>0.88300000000000001</v>
      </c>
      <c r="Z329">
        <v>0.97</v>
      </c>
      <c r="AA329" s="9">
        <v>45713.686137557874</v>
      </c>
      <c r="AB329" t="s">
        <v>873</v>
      </c>
      <c r="AC329" s="9"/>
    </row>
    <row r="330" spans="1:29" x14ac:dyDescent="0.35">
      <c r="A330" t="s">
        <v>293</v>
      </c>
      <c r="B330" t="s">
        <v>313</v>
      </c>
      <c r="C330">
        <v>2738</v>
      </c>
      <c r="D330" s="9">
        <v>42660.556250000001</v>
      </c>
      <c r="E330" s="9">
        <v>45399.451388888891</v>
      </c>
      <c r="F330">
        <v>50</v>
      </c>
      <c r="G330">
        <v>50</v>
      </c>
      <c r="H330">
        <v>37</v>
      </c>
      <c r="I330">
        <v>13</v>
      </c>
      <c r="J330">
        <v>2</v>
      </c>
      <c r="K330">
        <v>48</v>
      </c>
      <c r="L330">
        <v>37</v>
      </c>
      <c r="M330">
        <v>11</v>
      </c>
      <c r="N330">
        <v>8.9999999999999993E-3</v>
      </c>
      <c r="O330">
        <v>3.0000000000000001E-3</v>
      </c>
      <c r="P330">
        <v>1E-3</v>
      </c>
      <c r="Q330">
        <v>8.9999999999999993E-3</v>
      </c>
      <c r="R330">
        <v>0.81799999999999995</v>
      </c>
      <c r="S330">
        <v>0.75</v>
      </c>
      <c r="T330">
        <v>0.91700000000000004</v>
      </c>
      <c r="U330">
        <v>1222.222</v>
      </c>
      <c r="V330" t="s">
        <v>58</v>
      </c>
      <c r="W330">
        <v>0.78700000000000003</v>
      </c>
      <c r="X330">
        <v>0.75600000000000001</v>
      </c>
      <c r="Y330">
        <v>1</v>
      </c>
      <c r="Z330">
        <v>0.68300000000000005</v>
      </c>
      <c r="AA330" s="9">
        <v>45713.686220949072</v>
      </c>
      <c r="AB330" t="s">
        <v>873</v>
      </c>
      <c r="AC330" s="9"/>
    </row>
    <row r="331" spans="1:29" x14ac:dyDescent="0.35">
      <c r="A331" t="s">
        <v>294</v>
      </c>
      <c r="B331" t="s">
        <v>313</v>
      </c>
      <c r="C331">
        <v>5811</v>
      </c>
      <c r="D331" s="9">
        <v>39800.223611111112</v>
      </c>
      <c r="E331" s="9">
        <v>45611.443749999999</v>
      </c>
      <c r="F331">
        <v>15772</v>
      </c>
      <c r="G331">
        <v>15772</v>
      </c>
      <c r="H331">
        <v>7980</v>
      </c>
      <c r="I331">
        <v>7792</v>
      </c>
      <c r="J331">
        <v>2657</v>
      </c>
      <c r="K331">
        <v>13115</v>
      </c>
      <c r="L331">
        <v>11695</v>
      </c>
      <c r="M331">
        <v>1420</v>
      </c>
      <c r="N331">
        <v>1.7130000000000001</v>
      </c>
      <c r="O331">
        <v>1.8819999999999999</v>
      </c>
      <c r="P331">
        <v>0.63800000000000001</v>
      </c>
      <c r="Q331">
        <v>2.714</v>
      </c>
      <c r="R331">
        <v>0.91800000000000004</v>
      </c>
      <c r="S331">
        <v>0.47599999999999998</v>
      </c>
      <c r="T331">
        <v>0.82299999999999995</v>
      </c>
      <c r="U331">
        <v>523.21299999999997</v>
      </c>
      <c r="V331" t="s">
        <v>58</v>
      </c>
      <c r="W331">
        <v>0.98299999999999998</v>
      </c>
      <c r="X331">
        <v>0.97399999999999998</v>
      </c>
      <c r="Y331">
        <v>0.97899999999999998</v>
      </c>
      <c r="Z331">
        <v>0.999</v>
      </c>
      <c r="AA331" s="9">
        <v>45713.686339282409</v>
      </c>
      <c r="AB331" t="s">
        <v>873</v>
      </c>
      <c r="AC331" s="9"/>
    </row>
    <row r="332" spans="1:29" hidden="1" x14ac:dyDescent="0.35">
      <c r="A332" t="s">
        <v>294</v>
      </c>
      <c r="B332" t="s">
        <v>314</v>
      </c>
      <c r="C332">
        <v>99</v>
      </c>
      <c r="D332" s="9">
        <v>45511.486805555556</v>
      </c>
      <c r="E332" s="9">
        <v>45611.443749999999</v>
      </c>
      <c r="F332" t="s">
        <v>874</v>
      </c>
      <c r="G332" t="s">
        <v>874</v>
      </c>
      <c r="H332">
        <v>200</v>
      </c>
      <c r="I332">
        <v>100</v>
      </c>
      <c r="J332">
        <v>23</v>
      </c>
      <c r="K332" t="s">
        <v>875</v>
      </c>
      <c r="L332">
        <v>200</v>
      </c>
      <c r="M332">
        <v>76</v>
      </c>
      <c r="N332">
        <v>1.9339999999999999</v>
      </c>
      <c r="O332">
        <v>1.0669999999999999</v>
      </c>
      <c r="P332">
        <v>0.27</v>
      </c>
      <c r="Q332">
        <v>2.2639999999999998</v>
      </c>
      <c r="R332">
        <v>0.82899999999999996</v>
      </c>
      <c r="S332">
        <v>0.64400000000000002</v>
      </c>
      <c r="T332">
        <v>0.91</v>
      </c>
      <c r="U332">
        <v>627.20799999999997</v>
      </c>
      <c r="V332" t="s">
        <v>58</v>
      </c>
      <c r="W332">
        <v>0.995</v>
      </c>
      <c r="X332">
        <v>0.98799999999999999</v>
      </c>
      <c r="Y332">
        <v>0.97799999999999998</v>
      </c>
      <c r="Z332">
        <v>0.96499999999999997</v>
      </c>
      <c r="AA332" s="9">
        <v>45713.686360740743</v>
      </c>
      <c r="AB332" t="s">
        <v>873</v>
      </c>
      <c r="AC332" s="9"/>
    </row>
    <row r="333" spans="1:29" x14ac:dyDescent="0.35">
      <c r="A333" t="s">
        <v>295</v>
      </c>
      <c r="B333" t="s">
        <v>313</v>
      </c>
      <c r="C333">
        <v>3653</v>
      </c>
      <c r="D333" s="9">
        <v>41957.189583333333</v>
      </c>
      <c r="E333" s="9">
        <v>45610.606249999997</v>
      </c>
      <c r="F333">
        <v>270</v>
      </c>
      <c r="G333">
        <v>270</v>
      </c>
      <c r="H333">
        <v>169</v>
      </c>
      <c r="I333">
        <v>101</v>
      </c>
      <c r="J333">
        <v>43</v>
      </c>
      <c r="K333">
        <v>227</v>
      </c>
      <c r="L333">
        <v>213</v>
      </c>
      <c r="M333">
        <v>14</v>
      </c>
      <c r="N333">
        <v>0.04</v>
      </c>
      <c r="O333">
        <v>2.4E-2</v>
      </c>
      <c r="P333">
        <v>1.0999999999999999E-2</v>
      </c>
      <c r="Q333">
        <v>5.1999999999999998E-2</v>
      </c>
      <c r="R333">
        <v>0.98099999999999998</v>
      </c>
      <c r="S333">
        <v>0.625</v>
      </c>
      <c r="T333">
        <v>0.82799999999999996</v>
      </c>
      <c r="U333">
        <v>269.23099999999999</v>
      </c>
      <c r="V333" t="s">
        <v>58</v>
      </c>
      <c r="W333">
        <v>0.93500000000000005</v>
      </c>
      <c r="X333">
        <v>0.95099999999999996</v>
      </c>
      <c r="Y333">
        <v>0.96799999999999997</v>
      </c>
      <c r="Z333">
        <v>0.93700000000000006</v>
      </c>
      <c r="AA333" s="9">
        <v>45713.686447071763</v>
      </c>
      <c r="AB333" t="s">
        <v>873</v>
      </c>
      <c r="AC333" s="9"/>
    </row>
    <row r="334" spans="1:29" hidden="1" x14ac:dyDescent="0.35">
      <c r="A334" t="s">
        <v>295</v>
      </c>
      <c r="B334" t="s">
        <v>314</v>
      </c>
      <c r="C334">
        <v>93</v>
      </c>
      <c r="D334" s="9">
        <v>45516.63958333333</v>
      </c>
      <c r="E334" s="9">
        <v>45610.606249999997</v>
      </c>
      <c r="F334" t="s">
        <v>874</v>
      </c>
      <c r="G334" t="s">
        <v>874</v>
      </c>
      <c r="H334">
        <v>10</v>
      </c>
      <c r="I334">
        <v>5</v>
      </c>
      <c r="J334">
        <v>3</v>
      </c>
      <c r="K334" t="s">
        <v>875</v>
      </c>
      <c r="L334">
        <v>16</v>
      </c>
      <c r="M334">
        <v>-5</v>
      </c>
      <c r="N334">
        <v>0.28799999999999998</v>
      </c>
      <c r="O334">
        <v>6.7000000000000004E-2</v>
      </c>
      <c r="P334">
        <v>2.1999999999999999E-2</v>
      </c>
      <c r="Q334">
        <v>0.189</v>
      </c>
      <c r="R334">
        <v>0.56799999999999995</v>
      </c>
      <c r="S334">
        <v>0.81100000000000005</v>
      </c>
      <c r="T334">
        <v>0.93799999999999994</v>
      </c>
      <c r="U334">
        <v>74.073999999999998</v>
      </c>
      <c r="V334" t="s">
        <v>58</v>
      </c>
      <c r="W334">
        <v>0.91400000000000003</v>
      </c>
      <c r="X334">
        <v>0.89800000000000002</v>
      </c>
      <c r="Y334">
        <v>0.88300000000000001</v>
      </c>
      <c r="Z334">
        <v>0.75</v>
      </c>
      <c r="AA334" s="9">
        <v>45713.686469201391</v>
      </c>
      <c r="AB334" t="s">
        <v>873</v>
      </c>
      <c r="AC334" s="9"/>
    </row>
    <row r="335" spans="1:29" x14ac:dyDescent="0.35">
      <c r="A335" t="s">
        <v>296</v>
      </c>
      <c r="B335" t="s">
        <v>313</v>
      </c>
      <c r="C335">
        <v>2818</v>
      </c>
      <c r="D335" s="9">
        <v>42544.677083333336</v>
      </c>
      <c r="E335" s="9">
        <v>45363.456250000003</v>
      </c>
      <c r="F335">
        <v>88</v>
      </c>
      <c r="G335">
        <v>88</v>
      </c>
      <c r="H335">
        <v>59</v>
      </c>
      <c r="I335">
        <v>29</v>
      </c>
      <c r="J335">
        <v>4</v>
      </c>
      <c r="K335">
        <v>84</v>
      </c>
      <c r="L335">
        <v>72</v>
      </c>
      <c r="M335">
        <v>12</v>
      </c>
      <c r="N335">
        <v>1.6E-2</v>
      </c>
      <c r="O335">
        <v>8.9999999999999993E-3</v>
      </c>
      <c r="P335">
        <v>4.0000000000000001E-3</v>
      </c>
      <c r="Q335">
        <v>0.02</v>
      </c>
      <c r="R335">
        <v>0.95199999999999996</v>
      </c>
      <c r="S335">
        <v>0.64</v>
      </c>
      <c r="T335">
        <v>0.84</v>
      </c>
      <c r="U335">
        <v>600</v>
      </c>
      <c r="V335" t="s">
        <v>58</v>
      </c>
      <c r="W335">
        <v>0.88600000000000001</v>
      </c>
      <c r="X335">
        <v>0.71299999999999997</v>
      </c>
      <c r="Y335">
        <v>0.71</v>
      </c>
      <c r="Z335">
        <v>0.86099999999999999</v>
      </c>
      <c r="AA335" s="9">
        <v>45713.686551701387</v>
      </c>
      <c r="AB335" t="s">
        <v>873</v>
      </c>
      <c r="AC335" s="9"/>
    </row>
    <row r="336" spans="1:29" x14ac:dyDescent="0.35">
      <c r="A336" t="s">
        <v>297</v>
      </c>
      <c r="B336" t="s">
        <v>313</v>
      </c>
      <c r="C336">
        <v>2646</v>
      </c>
      <c r="D336" s="9">
        <v>42879.243750000001</v>
      </c>
      <c r="E336" s="9">
        <v>45525.688888888886</v>
      </c>
      <c r="F336">
        <v>110</v>
      </c>
      <c r="G336">
        <v>110</v>
      </c>
      <c r="H336">
        <v>66</v>
      </c>
      <c r="I336">
        <v>44</v>
      </c>
      <c r="J336">
        <v>2</v>
      </c>
      <c r="K336">
        <v>108</v>
      </c>
      <c r="L336">
        <v>89</v>
      </c>
      <c r="M336">
        <v>19</v>
      </c>
      <c r="N336">
        <v>4.5999999999999999E-2</v>
      </c>
      <c r="O336">
        <v>1.9E-2</v>
      </c>
      <c r="P336">
        <v>4.8000000000000001E-2</v>
      </c>
      <c r="Q336">
        <v>4.7E-2</v>
      </c>
      <c r="R336">
        <v>2.7650000000000001</v>
      </c>
      <c r="S336">
        <v>0.70799999999999996</v>
      </c>
      <c r="T336">
        <v>0.26200000000000001</v>
      </c>
      <c r="U336">
        <v>404.255</v>
      </c>
      <c r="V336" t="s">
        <v>64</v>
      </c>
      <c r="W336">
        <v>0.93600000000000005</v>
      </c>
      <c r="X336">
        <v>0.96099999999999997</v>
      </c>
      <c r="Y336">
        <v>1</v>
      </c>
      <c r="Z336">
        <v>0.89900000000000002</v>
      </c>
      <c r="AA336" s="9">
        <v>45713.686628425923</v>
      </c>
      <c r="AB336" t="s">
        <v>873</v>
      </c>
      <c r="AC336" s="9"/>
    </row>
    <row r="337" spans="1:29" x14ac:dyDescent="0.35">
      <c r="A337" t="s">
        <v>298</v>
      </c>
      <c r="B337" t="s">
        <v>313</v>
      </c>
      <c r="C337">
        <v>2712</v>
      </c>
      <c r="D337" s="9">
        <v>42635.509027777778</v>
      </c>
      <c r="E337" s="9">
        <v>45348.395833333336</v>
      </c>
      <c r="F337">
        <v>126</v>
      </c>
      <c r="G337">
        <v>126</v>
      </c>
      <c r="H337">
        <v>71</v>
      </c>
      <c r="I337">
        <v>55</v>
      </c>
      <c r="J337">
        <v>10</v>
      </c>
      <c r="K337">
        <v>116</v>
      </c>
      <c r="L337">
        <v>100</v>
      </c>
      <c r="M337">
        <v>17</v>
      </c>
      <c r="N337">
        <v>2.1000000000000001E-2</v>
      </c>
      <c r="O337">
        <v>2.1999999999999999E-2</v>
      </c>
      <c r="P337">
        <v>3.0000000000000001E-3</v>
      </c>
      <c r="Q337">
        <v>3.2000000000000001E-2</v>
      </c>
      <c r="R337">
        <v>0.8</v>
      </c>
      <c r="S337">
        <v>0.48799999999999999</v>
      </c>
      <c r="T337">
        <v>0.93</v>
      </c>
      <c r="U337">
        <v>531.25</v>
      </c>
      <c r="V337" t="s">
        <v>58</v>
      </c>
      <c r="W337">
        <v>0.91600000000000004</v>
      </c>
      <c r="X337">
        <v>0.85499999999999998</v>
      </c>
      <c r="Y337">
        <v>0.95299999999999996</v>
      </c>
      <c r="Z337">
        <v>0.95499999999999996</v>
      </c>
      <c r="AA337" s="9">
        <v>45713.686709988426</v>
      </c>
      <c r="AB337" t="s">
        <v>873</v>
      </c>
      <c r="AC337" s="9"/>
    </row>
    <row r="338" spans="1:29" x14ac:dyDescent="0.35">
      <c r="A338" t="s">
        <v>299</v>
      </c>
      <c r="B338" t="s">
        <v>313</v>
      </c>
      <c r="C338">
        <v>2519</v>
      </c>
      <c r="D338" s="9">
        <v>43070.382638888892</v>
      </c>
      <c r="E338" s="9">
        <v>45589.457638888889</v>
      </c>
      <c r="F338">
        <v>479</v>
      </c>
      <c r="G338">
        <v>479</v>
      </c>
      <c r="H338">
        <v>35</v>
      </c>
      <c r="I338">
        <v>444</v>
      </c>
      <c r="J338">
        <v>89</v>
      </c>
      <c r="K338">
        <v>390</v>
      </c>
      <c r="L338">
        <v>354</v>
      </c>
      <c r="M338">
        <v>36</v>
      </c>
      <c r="N338">
        <v>1.4E-2</v>
      </c>
      <c r="O338">
        <v>0.182</v>
      </c>
      <c r="P338">
        <v>4.3999999999999997E-2</v>
      </c>
      <c r="Q338">
        <v>0.14199999999999999</v>
      </c>
      <c r="R338">
        <v>0.93400000000000005</v>
      </c>
      <c r="S338">
        <v>7.0999999999999994E-2</v>
      </c>
      <c r="T338">
        <v>0.77600000000000002</v>
      </c>
      <c r="U338">
        <v>253.52099999999999</v>
      </c>
      <c r="V338" t="s">
        <v>58</v>
      </c>
      <c r="W338">
        <v>0.93700000000000006</v>
      </c>
      <c r="X338">
        <v>0.97799999999999998</v>
      </c>
      <c r="Y338">
        <v>0.92</v>
      </c>
      <c r="Z338">
        <v>0.96199999999999997</v>
      </c>
      <c r="AA338" s="9">
        <v>45713.686798553237</v>
      </c>
      <c r="AB338" t="s">
        <v>873</v>
      </c>
      <c r="AC338" s="9"/>
    </row>
    <row r="339" spans="1:29" x14ac:dyDescent="0.35">
      <c r="A339" t="s">
        <v>300</v>
      </c>
      <c r="B339" t="s">
        <v>313</v>
      </c>
      <c r="C339">
        <v>1491</v>
      </c>
      <c r="D339" s="9">
        <v>44117.617361111108</v>
      </c>
      <c r="E339" s="9">
        <v>45608.820138888892</v>
      </c>
      <c r="F339">
        <v>634</v>
      </c>
      <c r="G339">
        <v>607</v>
      </c>
      <c r="H339">
        <v>604</v>
      </c>
      <c r="I339">
        <v>3</v>
      </c>
      <c r="J339">
        <v>161</v>
      </c>
      <c r="K339">
        <v>446</v>
      </c>
      <c r="L339">
        <v>377</v>
      </c>
      <c r="M339">
        <v>69</v>
      </c>
      <c r="N339">
        <v>0.442</v>
      </c>
      <c r="O339">
        <v>3.0000000000000001E-3</v>
      </c>
      <c r="P339">
        <v>0.13800000000000001</v>
      </c>
      <c r="Q339">
        <v>0.30299999999999999</v>
      </c>
      <c r="R339">
        <v>0.98699999999999999</v>
      </c>
      <c r="S339">
        <v>0.99299999999999999</v>
      </c>
      <c r="T339">
        <v>0.69</v>
      </c>
      <c r="U339">
        <v>227.72300000000001</v>
      </c>
      <c r="V339" t="s">
        <v>58</v>
      </c>
      <c r="W339">
        <v>0.997</v>
      </c>
      <c r="X339">
        <v>0.84599999999999997</v>
      </c>
      <c r="Y339">
        <v>0.98599999999999999</v>
      </c>
      <c r="Z339">
        <v>0.99</v>
      </c>
      <c r="AA339" s="9">
        <v>45713.686887002317</v>
      </c>
      <c r="AB339" t="s">
        <v>873</v>
      </c>
      <c r="AC339" s="9"/>
    </row>
    <row r="340" spans="1:29" x14ac:dyDescent="0.35">
      <c r="A340" t="s">
        <v>301</v>
      </c>
      <c r="B340" t="s">
        <v>313</v>
      </c>
      <c r="C340">
        <v>2710</v>
      </c>
      <c r="D340" s="9">
        <v>38826.411805555559</v>
      </c>
      <c r="E340" s="9">
        <v>41537.211805555555</v>
      </c>
      <c r="F340">
        <v>5481</v>
      </c>
      <c r="G340">
        <v>5479</v>
      </c>
      <c r="H340">
        <v>2376</v>
      </c>
      <c r="I340">
        <v>3103</v>
      </c>
      <c r="J340">
        <v>1085</v>
      </c>
      <c r="K340">
        <v>4394</v>
      </c>
      <c r="L340">
        <v>4394</v>
      </c>
      <c r="M340">
        <v>0</v>
      </c>
      <c r="N340">
        <v>2.6869999999999998</v>
      </c>
      <c r="O340">
        <v>4.3049999999999997</v>
      </c>
      <c r="P340">
        <v>1.56</v>
      </c>
      <c r="Q340">
        <v>5.8940000000000001</v>
      </c>
      <c r="R340">
        <v>1.085</v>
      </c>
      <c r="S340">
        <v>0.38400000000000001</v>
      </c>
      <c r="T340">
        <v>0.77700000000000002</v>
      </c>
      <c r="U340">
        <v>0</v>
      </c>
      <c r="V340" t="s">
        <v>94</v>
      </c>
      <c r="W340">
        <v>0.92400000000000004</v>
      </c>
      <c r="X340">
        <v>0.91900000000000004</v>
      </c>
      <c r="Y340">
        <v>0.97199999999999998</v>
      </c>
      <c r="Z340">
        <v>0.96699999999999997</v>
      </c>
      <c r="AA340" s="9">
        <v>45713.686987766203</v>
      </c>
      <c r="AB340" t="s">
        <v>873</v>
      </c>
      <c r="AC340" s="9"/>
    </row>
    <row r="341" spans="1:29" x14ac:dyDescent="0.35">
      <c r="A341" t="s">
        <v>302</v>
      </c>
      <c r="B341" t="s">
        <v>313</v>
      </c>
      <c r="C341">
        <v>7124</v>
      </c>
      <c r="D341" s="9">
        <v>38462.288888888892</v>
      </c>
      <c r="E341" s="9">
        <v>45586.76458333333</v>
      </c>
      <c r="F341">
        <v>364</v>
      </c>
      <c r="G341">
        <v>364</v>
      </c>
      <c r="H341">
        <v>170</v>
      </c>
      <c r="I341">
        <v>194</v>
      </c>
      <c r="J341">
        <v>44</v>
      </c>
      <c r="K341">
        <v>320</v>
      </c>
      <c r="L341">
        <v>292</v>
      </c>
      <c r="M341">
        <v>28</v>
      </c>
      <c r="N341">
        <v>2.3E-2</v>
      </c>
      <c r="O341">
        <v>4.2999999999999997E-2</v>
      </c>
      <c r="P341">
        <v>8.0000000000000002E-3</v>
      </c>
      <c r="Q341">
        <v>0.05</v>
      </c>
      <c r="R341">
        <v>0.86199999999999999</v>
      </c>
      <c r="S341">
        <v>0.34799999999999998</v>
      </c>
      <c r="T341">
        <v>0.879</v>
      </c>
      <c r="U341">
        <v>560</v>
      </c>
      <c r="V341" t="s">
        <v>58</v>
      </c>
      <c r="W341">
        <v>0.94599999999999995</v>
      </c>
      <c r="X341">
        <v>0.94599999999999995</v>
      </c>
      <c r="Y341">
        <v>0.878</v>
      </c>
      <c r="Z341">
        <v>0.97499999999999998</v>
      </c>
      <c r="AA341" s="9">
        <v>45713.687081307871</v>
      </c>
      <c r="AB341" t="s">
        <v>873</v>
      </c>
      <c r="AC341" s="9"/>
    </row>
    <row r="342" spans="1:29" x14ac:dyDescent="0.35">
      <c r="A342" t="s">
        <v>303</v>
      </c>
      <c r="B342" t="s">
        <v>313</v>
      </c>
      <c r="C342">
        <v>3990</v>
      </c>
      <c r="D342" s="9">
        <v>41557.647916666669</v>
      </c>
      <c r="E342" s="9">
        <v>45547.65625</v>
      </c>
      <c r="F342">
        <v>691</v>
      </c>
      <c r="G342">
        <v>660</v>
      </c>
      <c r="H342">
        <v>486</v>
      </c>
      <c r="I342">
        <v>174</v>
      </c>
      <c r="J342">
        <v>66</v>
      </c>
      <c r="K342">
        <v>594</v>
      </c>
      <c r="L342">
        <v>256</v>
      </c>
      <c r="M342">
        <v>338</v>
      </c>
      <c r="N342">
        <v>0.13</v>
      </c>
      <c r="O342">
        <v>4.5999999999999999E-2</v>
      </c>
      <c r="P342">
        <v>1.9E-2</v>
      </c>
      <c r="Q342">
        <v>7.5999999999999998E-2</v>
      </c>
      <c r="R342">
        <v>0.48399999999999999</v>
      </c>
      <c r="S342">
        <v>0.73899999999999999</v>
      </c>
      <c r="T342">
        <v>0.89200000000000002</v>
      </c>
      <c r="U342">
        <v>4447.3680000000004</v>
      </c>
      <c r="V342" t="s">
        <v>58</v>
      </c>
      <c r="W342">
        <v>0.97699999999999998</v>
      </c>
      <c r="X342">
        <v>0.94899999999999995</v>
      </c>
      <c r="Y342">
        <v>0.85899999999999999</v>
      </c>
      <c r="Z342">
        <v>0.98</v>
      </c>
      <c r="AA342" s="9">
        <v>45713.687172430553</v>
      </c>
      <c r="AB342" t="s">
        <v>873</v>
      </c>
      <c r="AC342" s="9"/>
    </row>
    <row r="343" spans="1:29" x14ac:dyDescent="0.35">
      <c r="A343" t="s">
        <v>304</v>
      </c>
      <c r="B343" t="s">
        <v>313</v>
      </c>
      <c r="C343">
        <v>4149</v>
      </c>
      <c r="D343" s="9">
        <v>41403.345138888886</v>
      </c>
      <c r="E343" s="9">
        <v>45552.543749999997</v>
      </c>
      <c r="F343">
        <v>3596</v>
      </c>
      <c r="G343">
        <v>3469</v>
      </c>
      <c r="H343">
        <v>2121</v>
      </c>
      <c r="I343">
        <v>1348</v>
      </c>
      <c r="J343">
        <v>461</v>
      </c>
      <c r="K343">
        <v>3008</v>
      </c>
      <c r="L343">
        <v>1686</v>
      </c>
      <c r="M343">
        <v>1322</v>
      </c>
      <c r="N343">
        <v>0.55000000000000004</v>
      </c>
      <c r="O343">
        <v>0.38500000000000001</v>
      </c>
      <c r="P343">
        <v>0.121</v>
      </c>
      <c r="Q343">
        <v>0.42299999999999999</v>
      </c>
      <c r="R343">
        <v>0.52</v>
      </c>
      <c r="S343">
        <v>0.58799999999999997</v>
      </c>
      <c r="T343">
        <v>0.871</v>
      </c>
      <c r="U343">
        <v>3125.2959999999998</v>
      </c>
      <c r="V343" t="s">
        <v>58</v>
      </c>
      <c r="W343">
        <v>0.99299999999999999</v>
      </c>
      <c r="X343">
        <v>0.98199999999999998</v>
      </c>
      <c r="Y343">
        <v>0.96099999999999997</v>
      </c>
      <c r="Z343">
        <v>0.99299999999999999</v>
      </c>
      <c r="AA343" s="9">
        <v>45713.687269780094</v>
      </c>
      <c r="AB343" t="s">
        <v>873</v>
      </c>
      <c r="AC343" s="9"/>
    </row>
    <row r="344" spans="1:29" x14ac:dyDescent="0.35">
      <c r="A344" t="s">
        <v>305</v>
      </c>
      <c r="B344" t="s">
        <v>313</v>
      </c>
      <c r="C344">
        <v>1380</v>
      </c>
      <c r="D344" s="9">
        <v>44229.352777777778</v>
      </c>
      <c r="E344" s="9">
        <v>45609.734027777777</v>
      </c>
      <c r="F344">
        <v>707</v>
      </c>
      <c r="G344">
        <v>590</v>
      </c>
      <c r="H344">
        <v>582</v>
      </c>
      <c r="I344">
        <v>8</v>
      </c>
      <c r="J344">
        <v>150</v>
      </c>
      <c r="K344">
        <v>440</v>
      </c>
      <c r="L344">
        <v>335</v>
      </c>
      <c r="M344">
        <v>105</v>
      </c>
      <c r="N344">
        <v>0.434</v>
      </c>
      <c r="O344">
        <v>5.0000000000000001E-3</v>
      </c>
      <c r="P344">
        <v>0.153</v>
      </c>
      <c r="Q344">
        <v>0.254</v>
      </c>
      <c r="R344">
        <v>0.88800000000000001</v>
      </c>
      <c r="S344">
        <v>0.98899999999999999</v>
      </c>
      <c r="T344">
        <v>0.65100000000000002</v>
      </c>
      <c r="U344">
        <v>413.38600000000002</v>
      </c>
      <c r="V344" t="s">
        <v>58</v>
      </c>
      <c r="W344">
        <v>0.877</v>
      </c>
      <c r="X344">
        <v>0.95199999999999996</v>
      </c>
      <c r="Y344">
        <v>0.83899999999999997</v>
      </c>
      <c r="Z344">
        <v>0.91400000000000003</v>
      </c>
      <c r="AA344" s="9">
        <v>45713.687363553239</v>
      </c>
      <c r="AB344" t="s">
        <v>873</v>
      </c>
      <c r="AC344" s="9"/>
    </row>
    <row r="345" spans="1:29" hidden="1" x14ac:dyDescent="0.35">
      <c r="A345" t="s">
        <v>305</v>
      </c>
      <c r="B345" t="s">
        <v>314</v>
      </c>
      <c r="C345">
        <v>99</v>
      </c>
      <c r="D345" s="9">
        <v>45509.828472222223</v>
      </c>
      <c r="E345" s="9">
        <v>45609.734027777777</v>
      </c>
      <c r="F345" t="s">
        <v>874</v>
      </c>
      <c r="G345" t="s">
        <v>874</v>
      </c>
      <c r="H345">
        <v>42</v>
      </c>
      <c r="I345">
        <v>2</v>
      </c>
      <c r="J345">
        <v>15</v>
      </c>
      <c r="K345" t="s">
        <v>875</v>
      </c>
      <c r="L345">
        <v>29</v>
      </c>
      <c r="M345">
        <v>1</v>
      </c>
      <c r="N345">
        <v>0.35199999999999998</v>
      </c>
      <c r="O345">
        <v>3.6999999999999998E-2</v>
      </c>
      <c r="P345">
        <v>0.39700000000000002</v>
      </c>
      <c r="Q345">
        <v>0.26600000000000001</v>
      </c>
      <c r="R345">
        <v>-33.25</v>
      </c>
      <c r="S345">
        <v>0.90500000000000003</v>
      </c>
      <c r="T345">
        <v>-2.1000000000000001E-2</v>
      </c>
      <c r="U345">
        <v>394.73700000000002</v>
      </c>
      <c r="V345" t="s">
        <v>58</v>
      </c>
      <c r="W345">
        <v>0.91400000000000003</v>
      </c>
      <c r="X345">
        <v>1</v>
      </c>
      <c r="Y345">
        <v>0.443</v>
      </c>
      <c r="Z345">
        <v>0.98399999999999999</v>
      </c>
      <c r="AA345" s="9">
        <v>45713.687384861114</v>
      </c>
      <c r="AB345" t="s">
        <v>873</v>
      </c>
      <c r="AC345" s="9"/>
    </row>
    <row r="346" spans="1:29" x14ac:dyDescent="0.35">
      <c r="A346" t="s">
        <v>306</v>
      </c>
      <c r="B346" t="s">
        <v>313</v>
      </c>
      <c r="C346">
        <v>1600</v>
      </c>
      <c r="D346" s="9">
        <v>44004.60833333333</v>
      </c>
      <c r="E346" s="9">
        <v>45604.629861111112</v>
      </c>
      <c r="F346">
        <v>210</v>
      </c>
      <c r="G346">
        <v>195</v>
      </c>
      <c r="H346">
        <v>158</v>
      </c>
      <c r="I346">
        <v>37</v>
      </c>
      <c r="J346">
        <v>12</v>
      </c>
      <c r="K346">
        <v>183</v>
      </c>
      <c r="L346">
        <v>147</v>
      </c>
      <c r="M346">
        <v>36</v>
      </c>
      <c r="N346">
        <v>7.8E-2</v>
      </c>
      <c r="O346">
        <v>1.9E-2</v>
      </c>
      <c r="P346">
        <v>7.0000000000000001E-3</v>
      </c>
      <c r="Q346">
        <v>7.5999999999999998E-2</v>
      </c>
      <c r="R346">
        <v>0.84399999999999997</v>
      </c>
      <c r="S346">
        <v>0.80400000000000005</v>
      </c>
      <c r="T346">
        <v>0.92800000000000005</v>
      </c>
      <c r="U346">
        <v>473.68400000000003</v>
      </c>
      <c r="V346" t="s">
        <v>58</v>
      </c>
      <c r="W346">
        <v>0.95299999999999996</v>
      </c>
      <c r="X346">
        <v>0.96</v>
      </c>
      <c r="Y346">
        <v>0.64500000000000002</v>
      </c>
      <c r="Z346">
        <v>0.96699999999999997</v>
      </c>
      <c r="AA346" s="9">
        <v>45713.687647453706</v>
      </c>
      <c r="AB346" t="s">
        <v>873</v>
      </c>
      <c r="AC346" s="9"/>
    </row>
    <row r="347" spans="1:29" x14ac:dyDescent="0.35">
      <c r="A347" t="s">
        <v>307</v>
      </c>
      <c r="B347" t="s">
        <v>313</v>
      </c>
      <c r="C347">
        <v>5992</v>
      </c>
      <c r="D347" s="9">
        <v>39603.574999999997</v>
      </c>
      <c r="E347" s="9">
        <v>45595.84652777778</v>
      </c>
      <c r="F347">
        <v>397</v>
      </c>
      <c r="G347">
        <v>397</v>
      </c>
      <c r="H347">
        <v>178</v>
      </c>
      <c r="I347">
        <v>219</v>
      </c>
      <c r="J347">
        <v>51</v>
      </c>
      <c r="K347">
        <v>346</v>
      </c>
      <c r="L347">
        <v>295</v>
      </c>
      <c r="M347">
        <v>51</v>
      </c>
      <c r="N347">
        <v>2.8000000000000001E-2</v>
      </c>
      <c r="O347">
        <v>3.9E-2</v>
      </c>
      <c r="P347">
        <v>0.01</v>
      </c>
      <c r="Q347">
        <v>4.8000000000000001E-2</v>
      </c>
      <c r="R347">
        <v>0.84199999999999997</v>
      </c>
      <c r="S347">
        <v>0.41799999999999998</v>
      </c>
      <c r="T347">
        <v>0.85099999999999998</v>
      </c>
      <c r="U347">
        <v>1062.5</v>
      </c>
      <c r="V347" t="s">
        <v>58</v>
      </c>
      <c r="W347">
        <v>0.96899999999999997</v>
      </c>
      <c r="X347">
        <v>0.97</v>
      </c>
      <c r="Y347">
        <v>0.97099999999999997</v>
      </c>
      <c r="Z347">
        <v>0.96799999999999997</v>
      </c>
      <c r="AA347" s="9">
        <v>45713.68774119213</v>
      </c>
      <c r="AB347" t="s">
        <v>873</v>
      </c>
    </row>
    <row r="348" spans="1:29" x14ac:dyDescent="0.35">
      <c r="A348" t="s">
        <v>879</v>
      </c>
      <c r="B348" t="s">
        <v>313</v>
      </c>
      <c r="C348">
        <v>91</v>
      </c>
      <c r="D348" s="9">
        <v>44686.599305555559</v>
      </c>
      <c r="E348" s="9">
        <v>44777.627083333333</v>
      </c>
      <c r="F348">
        <v>65</v>
      </c>
      <c r="G348">
        <v>65</v>
      </c>
      <c r="H348">
        <v>65</v>
      </c>
      <c r="I348">
        <v>0</v>
      </c>
      <c r="J348">
        <v>25</v>
      </c>
      <c r="K348">
        <v>40</v>
      </c>
      <c r="L348">
        <v>40</v>
      </c>
      <c r="M348">
        <v>0</v>
      </c>
      <c r="N348">
        <v>0.36899999999999999</v>
      </c>
      <c r="O348">
        <v>0</v>
      </c>
      <c r="P348">
        <v>0</v>
      </c>
      <c r="Q348">
        <v>0</v>
      </c>
      <c r="R348">
        <v>0</v>
      </c>
      <c r="S348">
        <v>1</v>
      </c>
      <c r="T348">
        <v>1</v>
      </c>
      <c r="U348" t="s">
        <v>877</v>
      </c>
      <c r="V348" t="s">
        <v>878</v>
      </c>
      <c r="W348">
        <v>0.71199999999999997</v>
      </c>
      <c r="X348">
        <v>0</v>
      </c>
      <c r="Y348">
        <v>0</v>
      </c>
      <c r="Z348">
        <v>0</v>
      </c>
      <c r="AA348" s="9">
        <v>45713.68781560185</v>
      </c>
      <c r="AB348" t="s">
        <v>873</v>
      </c>
    </row>
    <row r="349" spans="1:29" x14ac:dyDescent="0.35">
      <c r="A349" t="s">
        <v>890</v>
      </c>
      <c r="B349" t="s">
        <v>313</v>
      </c>
      <c r="C349">
        <v>1152</v>
      </c>
      <c r="D349" s="9">
        <v>43196.502083333333</v>
      </c>
      <c r="E349" s="9">
        <v>44348.626388888886</v>
      </c>
      <c r="F349">
        <v>5897</v>
      </c>
      <c r="G349">
        <v>5806</v>
      </c>
      <c r="H349">
        <v>4783</v>
      </c>
      <c r="I349">
        <v>1023</v>
      </c>
      <c r="J349">
        <v>0</v>
      </c>
      <c r="K349">
        <v>5806</v>
      </c>
      <c r="L349">
        <v>4950</v>
      </c>
      <c r="M349">
        <v>856</v>
      </c>
      <c r="N349">
        <v>5.61</v>
      </c>
      <c r="O349">
        <v>1.302</v>
      </c>
      <c r="P349">
        <v>0</v>
      </c>
      <c r="Q349">
        <v>6.6459999999999999</v>
      </c>
      <c r="R349">
        <v>0.96199999999999997</v>
      </c>
      <c r="S349">
        <v>0.81200000000000006</v>
      </c>
      <c r="T349">
        <v>1</v>
      </c>
      <c r="U349">
        <v>128.79900000000001</v>
      </c>
      <c r="V349" t="s">
        <v>58</v>
      </c>
      <c r="W349">
        <v>0.97299999999999998</v>
      </c>
      <c r="X349">
        <v>0.97299999999999998</v>
      </c>
      <c r="Y349">
        <v>0</v>
      </c>
      <c r="Z349">
        <v>0.98299999999999998</v>
      </c>
      <c r="AA349" s="19">
        <v>45732.922435069442</v>
      </c>
      <c r="AB349" t="s">
        <v>1181</v>
      </c>
    </row>
    <row r="350" spans="1:29" hidden="1" x14ac:dyDescent="0.35">
      <c r="A350" t="s">
        <v>890</v>
      </c>
      <c r="B350" t="s">
        <v>314</v>
      </c>
      <c r="C350">
        <v>98</v>
      </c>
      <c r="D350" s="9">
        <v>44249.724999999999</v>
      </c>
      <c r="E350" s="9">
        <v>44348.626388888886</v>
      </c>
      <c r="F350" t="s">
        <v>874</v>
      </c>
      <c r="G350" t="s">
        <v>874</v>
      </c>
      <c r="H350">
        <v>6</v>
      </c>
      <c r="I350">
        <v>4</v>
      </c>
      <c r="J350">
        <v>1</v>
      </c>
      <c r="K350" t="s">
        <v>875</v>
      </c>
      <c r="L350">
        <v>12</v>
      </c>
      <c r="M350">
        <v>-3</v>
      </c>
      <c r="N350">
        <v>0.11899999999999999</v>
      </c>
      <c r="O350">
        <v>0.11700000000000001</v>
      </c>
      <c r="P350">
        <v>0</v>
      </c>
      <c r="Q350">
        <v>0.11600000000000001</v>
      </c>
      <c r="R350">
        <v>0.49199999999999999</v>
      </c>
      <c r="S350">
        <v>0.504</v>
      </c>
      <c r="T350">
        <v>1</v>
      </c>
      <c r="U350">
        <v>7379.31</v>
      </c>
      <c r="V350" t="s">
        <v>58</v>
      </c>
      <c r="W350">
        <v>0.96399999999999997</v>
      </c>
      <c r="X350">
        <v>0.80800000000000005</v>
      </c>
      <c r="Y350">
        <v>0</v>
      </c>
      <c r="Z350">
        <v>0.82799999999999996</v>
      </c>
      <c r="AA350" s="19">
        <v>45732.922445891207</v>
      </c>
      <c r="AB350" t="s">
        <v>1181</v>
      </c>
    </row>
    <row r="351" spans="1:29" x14ac:dyDescent="0.35">
      <c r="A351" t="s">
        <v>57</v>
      </c>
      <c r="B351" t="s">
        <v>313</v>
      </c>
      <c r="C351">
        <v>2610</v>
      </c>
      <c r="D351" s="9">
        <v>40058.464583333334</v>
      </c>
      <c r="E351" s="9">
        <v>42668.654861111114</v>
      </c>
      <c r="F351">
        <v>1744</v>
      </c>
      <c r="G351">
        <v>1744</v>
      </c>
      <c r="H351">
        <v>646</v>
      </c>
      <c r="I351">
        <v>1098</v>
      </c>
      <c r="J351">
        <v>0</v>
      </c>
      <c r="K351">
        <v>1744</v>
      </c>
      <c r="L351">
        <v>1675</v>
      </c>
      <c r="M351">
        <v>69</v>
      </c>
      <c r="N351">
        <v>0.23200000000000001</v>
      </c>
      <c r="O351">
        <v>0.505</v>
      </c>
      <c r="P351">
        <v>0</v>
      </c>
      <c r="Q351">
        <v>0.68500000000000005</v>
      </c>
      <c r="R351">
        <v>0.92900000000000005</v>
      </c>
      <c r="S351">
        <v>0.315</v>
      </c>
      <c r="T351">
        <v>1</v>
      </c>
      <c r="U351">
        <v>100.73</v>
      </c>
      <c r="V351" t="s">
        <v>58</v>
      </c>
      <c r="W351">
        <v>0.98199999999999998</v>
      </c>
      <c r="X351">
        <v>0.91500000000000004</v>
      </c>
      <c r="Y351">
        <v>0</v>
      </c>
      <c r="Z351">
        <v>0.94199999999999995</v>
      </c>
      <c r="AA351" s="19">
        <v>45732.922513518519</v>
      </c>
      <c r="AB351" t="s">
        <v>1181</v>
      </c>
    </row>
    <row r="352" spans="1:29" hidden="1" x14ac:dyDescent="0.35">
      <c r="A352" t="s">
        <v>57</v>
      </c>
      <c r="B352" t="s">
        <v>314</v>
      </c>
      <c r="C352">
        <v>57</v>
      </c>
      <c r="D352" s="9">
        <v>42611.497916666667</v>
      </c>
      <c r="E352" s="9">
        <v>42668.654861111114</v>
      </c>
      <c r="F352" t="s">
        <v>874</v>
      </c>
      <c r="G352" t="s">
        <v>874</v>
      </c>
      <c r="H352">
        <v>21</v>
      </c>
      <c r="I352">
        <v>1</v>
      </c>
      <c r="J352">
        <v>1</v>
      </c>
      <c r="K352" t="s">
        <v>875</v>
      </c>
      <c r="L352">
        <v>20</v>
      </c>
      <c r="M352">
        <v>0</v>
      </c>
      <c r="N352">
        <v>0.31900000000000001</v>
      </c>
      <c r="O352" t="s">
        <v>877</v>
      </c>
      <c r="P352">
        <v>0</v>
      </c>
      <c r="Q352">
        <v>0.33700000000000002</v>
      </c>
      <c r="R352" t="s">
        <v>877</v>
      </c>
      <c r="S352" t="s">
        <v>877</v>
      </c>
      <c r="T352" t="s">
        <v>877</v>
      </c>
      <c r="U352" t="s">
        <v>877</v>
      </c>
      <c r="V352" t="s">
        <v>58</v>
      </c>
      <c r="W352">
        <v>0.54900000000000004</v>
      </c>
      <c r="X352" t="s">
        <v>877</v>
      </c>
      <c r="Y352">
        <v>0</v>
      </c>
      <c r="Z352">
        <v>0.89100000000000001</v>
      </c>
      <c r="AA352" s="19">
        <v>45732.92251355324</v>
      </c>
      <c r="AB352" t="s">
        <v>1181</v>
      </c>
    </row>
    <row r="353" spans="1:28" x14ac:dyDescent="0.35">
      <c r="A353" t="s">
        <v>891</v>
      </c>
      <c r="B353" t="s">
        <v>313</v>
      </c>
      <c r="C353">
        <v>358</v>
      </c>
      <c r="D353" s="9">
        <v>43769.525694444441</v>
      </c>
      <c r="E353" s="9">
        <v>44127.568749999999</v>
      </c>
      <c r="F353">
        <v>310</v>
      </c>
      <c r="G353">
        <v>297</v>
      </c>
      <c r="H353">
        <v>235</v>
      </c>
      <c r="I353">
        <v>62</v>
      </c>
      <c r="J353">
        <v>0</v>
      </c>
      <c r="K353">
        <v>297</v>
      </c>
      <c r="L353">
        <v>261</v>
      </c>
      <c r="M353">
        <v>36</v>
      </c>
      <c r="N353">
        <v>1.0429999999999999</v>
      </c>
      <c r="O353">
        <v>0.26900000000000002</v>
      </c>
      <c r="P353">
        <v>0</v>
      </c>
      <c r="Q353">
        <v>1.2290000000000001</v>
      </c>
      <c r="R353">
        <v>0.93700000000000006</v>
      </c>
      <c r="S353">
        <v>0.79500000000000004</v>
      </c>
      <c r="T353">
        <v>1</v>
      </c>
      <c r="U353">
        <v>29.292000000000002</v>
      </c>
      <c r="V353" t="s">
        <v>82</v>
      </c>
      <c r="W353">
        <v>0.89200000000000002</v>
      </c>
      <c r="X353">
        <v>0.93500000000000005</v>
      </c>
      <c r="Y353">
        <v>0</v>
      </c>
      <c r="Z353">
        <v>0.73699999999999999</v>
      </c>
      <c r="AA353" s="19">
        <v>45732.922574606484</v>
      </c>
      <c r="AB353" t="s">
        <v>1181</v>
      </c>
    </row>
    <row r="354" spans="1:28" hidden="1" x14ac:dyDescent="0.35">
      <c r="A354" t="s">
        <v>891</v>
      </c>
      <c r="B354" t="s">
        <v>314</v>
      </c>
      <c r="C354">
        <v>1</v>
      </c>
      <c r="D354" s="9">
        <v>44126.445833333331</v>
      </c>
      <c r="E354" s="9">
        <v>44127.568749999999</v>
      </c>
      <c r="F354" t="s">
        <v>874</v>
      </c>
      <c r="G354" t="s">
        <v>874</v>
      </c>
      <c r="H354">
        <v>1</v>
      </c>
      <c r="I354">
        <v>1</v>
      </c>
      <c r="J354">
        <v>1</v>
      </c>
      <c r="K354" t="s">
        <v>875</v>
      </c>
      <c r="L354">
        <v>9</v>
      </c>
      <c r="M354">
        <v>-8</v>
      </c>
      <c r="N354" t="s">
        <v>877</v>
      </c>
      <c r="O354" t="s">
        <v>877</v>
      </c>
      <c r="P354">
        <v>0</v>
      </c>
      <c r="Q354">
        <v>2.25</v>
      </c>
      <c r="R354" t="s">
        <v>877</v>
      </c>
      <c r="S354" t="s">
        <v>877</v>
      </c>
      <c r="T354" t="s">
        <v>877</v>
      </c>
      <c r="U354" t="s">
        <v>877</v>
      </c>
      <c r="V354" t="s">
        <v>82</v>
      </c>
      <c r="W354" t="s">
        <v>877</v>
      </c>
      <c r="X354" t="s">
        <v>877</v>
      </c>
      <c r="Y354">
        <v>0</v>
      </c>
      <c r="Z354">
        <v>0.67500000000000004</v>
      </c>
      <c r="AA354" s="19">
        <v>45732.922574629629</v>
      </c>
      <c r="AB354" t="s">
        <v>1181</v>
      </c>
    </row>
    <row r="355" spans="1:28" x14ac:dyDescent="0.35">
      <c r="A355" t="s">
        <v>892</v>
      </c>
      <c r="B355" t="s">
        <v>313</v>
      </c>
      <c r="C355">
        <v>1400</v>
      </c>
      <c r="D355" s="9">
        <v>43340.947222222225</v>
      </c>
      <c r="E355" s="9">
        <v>44741.489583333336</v>
      </c>
      <c r="F355">
        <v>226</v>
      </c>
      <c r="G355">
        <v>223</v>
      </c>
      <c r="H355">
        <v>152</v>
      </c>
      <c r="I355">
        <v>71</v>
      </c>
      <c r="J355">
        <v>0</v>
      </c>
      <c r="K355">
        <v>223</v>
      </c>
      <c r="L355">
        <v>150</v>
      </c>
      <c r="M355">
        <v>73</v>
      </c>
      <c r="N355">
        <v>0.23</v>
      </c>
      <c r="O355">
        <v>0.61699999999999999</v>
      </c>
      <c r="P355">
        <v>0</v>
      </c>
      <c r="Q355">
        <v>0.76</v>
      </c>
      <c r="R355">
        <v>0.89700000000000002</v>
      </c>
      <c r="S355">
        <v>0.27200000000000002</v>
      </c>
      <c r="T355">
        <v>1</v>
      </c>
      <c r="U355">
        <v>96.052999999999997</v>
      </c>
      <c r="V355" t="s">
        <v>58</v>
      </c>
      <c r="W355">
        <v>0.48899999999999999</v>
      </c>
      <c r="X355">
        <v>0.94699999999999995</v>
      </c>
      <c r="Y355">
        <v>0</v>
      </c>
      <c r="Z355">
        <v>0.83099999999999996</v>
      </c>
      <c r="AA355" s="19">
        <v>45732.922633784721</v>
      </c>
      <c r="AB355" t="s">
        <v>1181</v>
      </c>
    </row>
    <row r="356" spans="1:28" hidden="1" x14ac:dyDescent="0.35">
      <c r="A356" t="s">
        <v>892</v>
      </c>
      <c r="B356" t="s">
        <v>314</v>
      </c>
      <c r="C356">
        <v>0</v>
      </c>
      <c r="D356" s="9">
        <v>44741.489583333336</v>
      </c>
      <c r="E356" s="9">
        <v>44741.489583333336</v>
      </c>
      <c r="F356" t="s">
        <v>874</v>
      </c>
      <c r="G356" t="s">
        <v>874</v>
      </c>
      <c r="H356">
        <v>1</v>
      </c>
      <c r="I356">
        <v>1</v>
      </c>
      <c r="J356">
        <v>1</v>
      </c>
      <c r="K356" t="s">
        <v>875</v>
      </c>
      <c r="L356">
        <v>1</v>
      </c>
      <c r="M356">
        <v>0</v>
      </c>
      <c r="N356" t="s">
        <v>877</v>
      </c>
      <c r="O356" t="s">
        <v>877</v>
      </c>
      <c r="P356">
        <v>0</v>
      </c>
      <c r="Q356" t="s">
        <v>877</v>
      </c>
      <c r="R356" t="s">
        <v>877</v>
      </c>
      <c r="S356" t="s">
        <v>877</v>
      </c>
      <c r="T356" t="s">
        <v>877</v>
      </c>
      <c r="U356" t="s">
        <v>877</v>
      </c>
      <c r="V356" t="s">
        <v>58</v>
      </c>
      <c r="W356" t="s">
        <v>877</v>
      </c>
      <c r="X356" t="s">
        <v>877</v>
      </c>
      <c r="Y356">
        <v>0</v>
      </c>
      <c r="Z356" t="s">
        <v>877</v>
      </c>
      <c r="AA356" s="19">
        <v>45732.922633796297</v>
      </c>
      <c r="AB356" t="s">
        <v>1181</v>
      </c>
    </row>
    <row r="357" spans="1:28" x14ac:dyDescent="0.35">
      <c r="A357" t="s">
        <v>893</v>
      </c>
      <c r="B357" t="s">
        <v>313</v>
      </c>
      <c r="C357">
        <v>2212</v>
      </c>
      <c r="D357" s="9">
        <v>42521.409722222219</v>
      </c>
      <c r="E357" s="9">
        <v>44734.376388888886</v>
      </c>
      <c r="F357">
        <v>678</v>
      </c>
      <c r="G357">
        <v>666</v>
      </c>
      <c r="H357">
        <v>468</v>
      </c>
      <c r="I357">
        <v>198</v>
      </c>
      <c r="J357">
        <v>0</v>
      </c>
      <c r="K357">
        <v>666</v>
      </c>
      <c r="L357">
        <v>646</v>
      </c>
      <c r="M357">
        <v>20</v>
      </c>
      <c r="N357">
        <v>0.21299999999999999</v>
      </c>
      <c r="O357">
        <v>0.112</v>
      </c>
      <c r="P357">
        <v>0</v>
      </c>
      <c r="Q357">
        <v>0.28499999999999998</v>
      </c>
      <c r="R357">
        <v>0.877</v>
      </c>
      <c r="S357">
        <v>0.65500000000000003</v>
      </c>
      <c r="T357">
        <v>1</v>
      </c>
      <c r="U357">
        <v>70.174999999999997</v>
      </c>
      <c r="V357" t="s">
        <v>58</v>
      </c>
      <c r="W357">
        <v>0.56499999999999995</v>
      </c>
      <c r="X357">
        <v>0.77100000000000002</v>
      </c>
      <c r="Y357">
        <v>0</v>
      </c>
      <c r="Z357">
        <v>0.60499999999999998</v>
      </c>
      <c r="AA357" s="19">
        <v>45732.922695578702</v>
      </c>
      <c r="AB357" t="s">
        <v>1181</v>
      </c>
    </row>
    <row r="358" spans="1:28" hidden="1" x14ac:dyDescent="0.35">
      <c r="A358" t="s">
        <v>893</v>
      </c>
      <c r="B358" t="s">
        <v>314</v>
      </c>
      <c r="C358">
        <v>90</v>
      </c>
      <c r="D358" s="9">
        <v>44643.477777777778</v>
      </c>
      <c r="E358" s="9">
        <v>44734.376388888886</v>
      </c>
      <c r="F358" t="s">
        <v>874</v>
      </c>
      <c r="G358" t="s">
        <v>874</v>
      </c>
      <c r="H358">
        <v>1</v>
      </c>
      <c r="I358">
        <v>1</v>
      </c>
      <c r="J358">
        <v>1</v>
      </c>
      <c r="K358" t="s">
        <v>875</v>
      </c>
      <c r="L358">
        <v>16</v>
      </c>
      <c r="M358">
        <v>-15</v>
      </c>
      <c r="N358" t="s">
        <v>877</v>
      </c>
      <c r="O358" t="s">
        <v>877</v>
      </c>
      <c r="P358">
        <v>0</v>
      </c>
      <c r="Q358">
        <v>0.18099999999999999</v>
      </c>
      <c r="R358" t="s">
        <v>877</v>
      </c>
      <c r="S358" t="s">
        <v>877</v>
      </c>
      <c r="T358" t="s">
        <v>877</v>
      </c>
      <c r="U358" t="s">
        <v>877</v>
      </c>
      <c r="V358" t="s">
        <v>58</v>
      </c>
      <c r="W358" t="s">
        <v>877</v>
      </c>
      <c r="X358" t="s">
        <v>877</v>
      </c>
      <c r="Y358">
        <v>0</v>
      </c>
      <c r="Z358">
        <v>0.83</v>
      </c>
      <c r="AA358" s="19">
        <v>45732.922695590278</v>
      </c>
      <c r="AB358" t="s">
        <v>1181</v>
      </c>
    </row>
    <row r="359" spans="1:28" x14ac:dyDescent="0.35">
      <c r="A359" t="s">
        <v>894</v>
      </c>
      <c r="B359" t="s">
        <v>313</v>
      </c>
      <c r="C359">
        <v>178</v>
      </c>
      <c r="D359" s="9">
        <v>44166.338194444441</v>
      </c>
      <c r="E359" s="9">
        <v>44344.627083333333</v>
      </c>
      <c r="F359">
        <v>152</v>
      </c>
      <c r="G359">
        <v>152</v>
      </c>
      <c r="H359">
        <v>120</v>
      </c>
      <c r="I359">
        <v>32</v>
      </c>
      <c r="J359">
        <v>0</v>
      </c>
      <c r="K359">
        <v>152</v>
      </c>
      <c r="L359">
        <v>144</v>
      </c>
      <c r="M359">
        <v>8</v>
      </c>
      <c r="N359">
        <v>0.65600000000000003</v>
      </c>
      <c r="O359">
        <v>0.38</v>
      </c>
      <c r="P359">
        <v>0</v>
      </c>
      <c r="Q359">
        <v>0.85299999999999998</v>
      </c>
      <c r="R359">
        <v>0.82299999999999995</v>
      </c>
      <c r="S359">
        <v>0.63300000000000001</v>
      </c>
      <c r="T359">
        <v>1</v>
      </c>
      <c r="U359">
        <v>9.3789999999999996</v>
      </c>
      <c r="V359" t="s">
        <v>82</v>
      </c>
      <c r="W359">
        <v>0.95399999999999996</v>
      </c>
      <c r="X359">
        <v>0.92600000000000005</v>
      </c>
      <c r="Y359">
        <v>0</v>
      </c>
      <c r="Z359">
        <v>0.99</v>
      </c>
      <c r="AA359" s="19">
        <v>45732.922757731481</v>
      </c>
      <c r="AB359" t="s">
        <v>1181</v>
      </c>
    </row>
    <row r="360" spans="1:28" hidden="1" x14ac:dyDescent="0.35">
      <c r="A360" t="s">
        <v>894</v>
      </c>
      <c r="B360" t="s">
        <v>314</v>
      </c>
      <c r="C360">
        <v>99</v>
      </c>
      <c r="D360" s="9">
        <v>44245.336805555555</v>
      </c>
      <c r="E360" s="9">
        <v>44344.627083333333</v>
      </c>
      <c r="F360" t="s">
        <v>874</v>
      </c>
      <c r="G360" t="s">
        <v>874</v>
      </c>
      <c r="H360">
        <v>43</v>
      </c>
      <c r="I360">
        <v>32</v>
      </c>
      <c r="J360">
        <v>1</v>
      </c>
      <c r="K360" t="s">
        <v>875</v>
      </c>
      <c r="L360">
        <v>93</v>
      </c>
      <c r="M360">
        <v>-17</v>
      </c>
      <c r="N360">
        <v>0.39800000000000002</v>
      </c>
      <c r="O360">
        <v>0.38</v>
      </c>
      <c r="P360">
        <v>0</v>
      </c>
      <c r="Q360">
        <v>0.86799999999999999</v>
      </c>
      <c r="R360">
        <v>1.1160000000000001</v>
      </c>
      <c r="S360">
        <v>0.51200000000000001</v>
      </c>
      <c r="T360">
        <v>1</v>
      </c>
      <c r="U360">
        <v>9.2170000000000005</v>
      </c>
      <c r="V360" t="s">
        <v>94</v>
      </c>
      <c r="W360">
        <v>0.84</v>
      </c>
      <c r="X360">
        <v>0.92500000000000004</v>
      </c>
      <c r="Y360">
        <v>0</v>
      </c>
      <c r="Z360">
        <v>0.97599999999999998</v>
      </c>
      <c r="AA360" s="19">
        <v>45732.922768750002</v>
      </c>
      <c r="AB360" t="s">
        <v>1181</v>
      </c>
    </row>
    <row r="361" spans="1:28" x14ac:dyDescent="0.35">
      <c r="A361" t="s">
        <v>66</v>
      </c>
      <c r="B361" t="s">
        <v>313</v>
      </c>
      <c r="C361">
        <v>661</v>
      </c>
      <c r="D361" s="9">
        <v>41772.550000000003</v>
      </c>
      <c r="E361" s="9">
        <v>42433.599305555559</v>
      </c>
      <c r="F361">
        <v>251</v>
      </c>
      <c r="G361">
        <v>251</v>
      </c>
      <c r="H361">
        <v>174</v>
      </c>
      <c r="I361">
        <v>77</v>
      </c>
      <c r="J361">
        <v>0</v>
      </c>
      <c r="K361">
        <v>251</v>
      </c>
      <c r="L361">
        <v>242</v>
      </c>
      <c r="M361">
        <v>9</v>
      </c>
      <c r="N361">
        <v>0.82199999999999995</v>
      </c>
      <c r="O361">
        <v>0.46800000000000003</v>
      </c>
      <c r="P361">
        <v>0</v>
      </c>
      <c r="Q361">
        <v>0.90700000000000003</v>
      </c>
      <c r="R361">
        <v>0.70299999999999996</v>
      </c>
      <c r="S361">
        <v>0.63700000000000001</v>
      </c>
      <c r="T361">
        <v>1</v>
      </c>
      <c r="U361">
        <v>9.923</v>
      </c>
      <c r="V361" t="s">
        <v>82</v>
      </c>
      <c r="W361">
        <v>0.90800000000000003</v>
      </c>
      <c r="X361">
        <v>0.88700000000000001</v>
      </c>
      <c r="Y361">
        <v>0</v>
      </c>
      <c r="Z361">
        <v>0.71899999999999997</v>
      </c>
      <c r="AA361" s="19">
        <v>45732.922826458336</v>
      </c>
      <c r="AB361" t="s">
        <v>1181</v>
      </c>
    </row>
    <row r="362" spans="1:28" hidden="1" x14ac:dyDescent="0.35">
      <c r="A362" t="s">
        <v>66</v>
      </c>
      <c r="B362" t="s">
        <v>314</v>
      </c>
      <c r="C362">
        <v>0</v>
      </c>
      <c r="D362" s="9">
        <v>42433.599305555559</v>
      </c>
      <c r="E362" s="9">
        <v>42433.599305555559</v>
      </c>
      <c r="F362" t="s">
        <v>874</v>
      </c>
      <c r="G362" t="s">
        <v>874</v>
      </c>
      <c r="H362">
        <v>1</v>
      </c>
      <c r="I362">
        <v>1</v>
      </c>
      <c r="J362">
        <v>1</v>
      </c>
      <c r="K362" t="s">
        <v>875</v>
      </c>
      <c r="L362">
        <v>1</v>
      </c>
      <c r="M362">
        <v>0</v>
      </c>
      <c r="N362" t="s">
        <v>877</v>
      </c>
      <c r="O362" t="s">
        <v>877</v>
      </c>
      <c r="P362">
        <v>0</v>
      </c>
      <c r="Q362" t="s">
        <v>877</v>
      </c>
      <c r="R362" t="s">
        <v>877</v>
      </c>
      <c r="S362" t="s">
        <v>877</v>
      </c>
      <c r="T362" t="s">
        <v>877</v>
      </c>
      <c r="U362" t="s">
        <v>877</v>
      </c>
      <c r="V362" t="s">
        <v>82</v>
      </c>
      <c r="W362" t="s">
        <v>877</v>
      </c>
      <c r="X362" t="s">
        <v>877</v>
      </c>
      <c r="Y362">
        <v>0</v>
      </c>
      <c r="Z362" t="s">
        <v>877</v>
      </c>
      <c r="AA362" s="19">
        <v>45732.922826469905</v>
      </c>
      <c r="AB362" t="s">
        <v>1181</v>
      </c>
    </row>
    <row r="363" spans="1:28" x14ac:dyDescent="0.35">
      <c r="A363" t="s">
        <v>67</v>
      </c>
      <c r="B363" t="s">
        <v>313</v>
      </c>
      <c r="C363">
        <v>585</v>
      </c>
      <c r="D363" s="9">
        <v>42061.640972222223</v>
      </c>
      <c r="E363" s="9">
        <v>42647.606944444444</v>
      </c>
      <c r="F363">
        <v>56</v>
      </c>
      <c r="G363">
        <v>56</v>
      </c>
      <c r="H363">
        <v>25</v>
      </c>
      <c r="I363">
        <v>31</v>
      </c>
      <c r="J363">
        <v>0</v>
      </c>
      <c r="K363">
        <v>56</v>
      </c>
      <c r="L363">
        <v>55</v>
      </c>
      <c r="M363">
        <v>1</v>
      </c>
      <c r="N363">
        <v>0.16800000000000001</v>
      </c>
      <c r="O363">
        <v>0.28699999999999998</v>
      </c>
      <c r="P363">
        <v>0</v>
      </c>
      <c r="Q363">
        <v>0.115</v>
      </c>
      <c r="R363">
        <v>0.253</v>
      </c>
      <c r="S363">
        <v>0.36899999999999999</v>
      </c>
      <c r="T363">
        <v>1</v>
      </c>
      <c r="U363">
        <v>8.6959999999999997</v>
      </c>
      <c r="V363" t="s">
        <v>82</v>
      </c>
      <c r="W363">
        <v>0.68200000000000005</v>
      </c>
      <c r="X363">
        <v>0.63600000000000001</v>
      </c>
      <c r="Y363">
        <v>0</v>
      </c>
      <c r="Z363">
        <v>0.45900000000000002</v>
      </c>
      <c r="AA363" s="19">
        <v>45732.922884432868</v>
      </c>
      <c r="AB363" t="s">
        <v>1181</v>
      </c>
    </row>
    <row r="364" spans="1:28" hidden="1" x14ac:dyDescent="0.35">
      <c r="A364" t="s">
        <v>67</v>
      </c>
      <c r="B364" t="s">
        <v>314</v>
      </c>
      <c r="C364">
        <v>0</v>
      </c>
      <c r="D364" s="9">
        <v>42647.604166666664</v>
      </c>
      <c r="E364" s="9">
        <v>42647.606944444444</v>
      </c>
      <c r="F364" t="s">
        <v>874</v>
      </c>
      <c r="G364" t="s">
        <v>874</v>
      </c>
      <c r="H364">
        <v>1</v>
      </c>
      <c r="I364">
        <v>1</v>
      </c>
      <c r="J364">
        <v>1</v>
      </c>
      <c r="K364" t="s">
        <v>875</v>
      </c>
      <c r="L364">
        <v>2</v>
      </c>
      <c r="M364">
        <v>-1</v>
      </c>
      <c r="N364" t="s">
        <v>877</v>
      </c>
      <c r="O364" t="s">
        <v>877</v>
      </c>
      <c r="P364">
        <v>0</v>
      </c>
      <c r="Q364">
        <v>1</v>
      </c>
      <c r="R364" t="s">
        <v>877</v>
      </c>
      <c r="S364" t="s">
        <v>877</v>
      </c>
      <c r="T364" t="s">
        <v>877</v>
      </c>
      <c r="U364" t="s">
        <v>877</v>
      </c>
      <c r="V364" t="s">
        <v>82</v>
      </c>
      <c r="W364" t="s">
        <v>877</v>
      </c>
      <c r="X364" t="s">
        <v>877</v>
      </c>
      <c r="Y364">
        <v>0</v>
      </c>
      <c r="Z364">
        <v>1</v>
      </c>
      <c r="AA364" s="19">
        <v>45732.922884444444</v>
      </c>
      <c r="AB364" t="s">
        <v>1181</v>
      </c>
    </row>
    <row r="365" spans="1:28" x14ac:dyDescent="0.35">
      <c r="A365" t="s">
        <v>895</v>
      </c>
      <c r="B365" t="s">
        <v>313</v>
      </c>
      <c r="C365">
        <v>2016</v>
      </c>
      <c r="D365" s="9">
        <v>42740.493055555555</v>
      </c>
      <c r="E365" s="9">
        <v>44756.600694444445</v>
      </c>
      <c r="F365">
        <v>132</v>
      </c>
      <c r="G365">
        <v>131</v>
      </c>
      <c r="H365">
        <v>118</v>
      </c>
      <c r="I365">
        <v>13</v>
      </c>
      <c r="J365">
        <v>0</v>
      </c>
      <c r="K365">
        <v>131</v>
      </c>
      <c r="L365">
        <v>131</v>
      </c>
      <c r="M365">
        <v>0</v>
      </c>
      <c r="N365">
        <v>0.112</v>
      </c>
      <c r="O365">
        <v>5.0000000000000001E-3</v>
      </c>
      <c r="P365">
        <v>0</v>
      </c>
      <c r="Q365">
        <v>6.0999999999999999E-2</v>
      </c>
      <c r="R365">
        <v>0.52100000000000002</v>
      </c>
      <c r="S365">
        <v>0.95699999999999996</v>
      </c>
      <c r="T365">
        <v>1</v>
      </c>
      <c r="U365">
        <v>0</v>
      </c>
      <c r="V365" t="s">
        <v>82</v>
      </c>
      <c r="W365">
        <v>0.34100000000000003</v>
      </c>
      <c r="X365">
        <v>0.81299999999999994</v>
      </c>
      <c r="Y365">
        <v>0</v>
      </c>
      <c r="Z365">
        <v>0.39600000000000002</v>
      </c>
      <c r="AA365" s="19">
        <v>45732.922943217593</v>
      </c>
      <c r="AB365" t="s">
        <v>1181</v>
      </c>
    </row>
    <row r="366" spans="1:28" hidden="1" x14ac:dyDescent="0.35">
      <c r="A366" t="s">
        <v>895</v>
      </c>
      <c r="B366" t="s">
        <v>314</v>
      </c>
      <c r="C366">
        <v>0</v>
      </c>
      <c r="D366" s="9">
        <v>44756.600694444445</v>
      </c>
      <c r="E366" s="9">
        <v>44756.600694444445</v>
      </c>
      <c r="F366" t="s">
        <v>874</v>
      </c>
      <c r="G366" t="s">
        <v>874</v>
      </c>
      <c r="H366">
        <v>1</v>
      </c>
      <c r="I366">
        <v>1</v>
      </c>
      <c r="J366">
        <v>1</v>
      </c>
      <c r="K366" t="s">
        <v>875</v>
      </c>
      <c r="L366">
        <v>2</v>
      </c>
      <c r="M366">
        <v>-1</v>
      </c>
      <c r="N366" t="s">
        <v>877</v>
      </c>
      <c r="O366" t="s">
        <v>877</v>
      </c>
      <c r="P366">
        <v>0</v>
      </c>
      <c r="Q366" t="s">
        <v>877</v>
      </c>
      <c r="R366" t="s">
        <v>877</v>
      </c>
      <c r="S366" t="s">
        <v>877</v>
      </c>
      <c r="T366" t="s">
        <v>877</v>
      </c>
      <c r="U366" t="s">
        <v>877</v>
      </c>
      <c r="V366" t="s">
        <v>82</v>
      </c>
      <c r="W366" t="s">
        <v>877</v>
      </c>
      <c r="X366" t="s">
        <v>877</v>
      </c>
      <c r="Y366">
        <v>0</v>
      </c>
      <c r="Z366" t="s">
        <v>877</v>
      </c>
      <c r="AA366" s="19">
        <v>45732.922943217593</v>
      </c>
      <c r="AB366" t="s">
        <v>1181</v>
      </c>
    </row>
    <row r="367" spans="1:28" x14ac:dyDescent="0.35">
      <c r="A367" t="s">
        <v>896</v>
      </c>
      <c r="B367" t="s">
        <v>313</v>
      </c>
      <c r="C367">
        <v>565</v>
      </c>
      <c r="D367" s="9">
        <v>43950.495138888888</v>
      </c>
      <c r="E367" s="9">
        <v>44516.373611111114</v>
      </c>
      <c r="F367">
        <v>493</v>
      </c>
      <c r="G367">
        <v>461</v>
      </c>
      <c r="H367">
        <v>389</v>
      </c>
      <c r="I367">
        <v>72</v>
      </c>
      <c r="J367">
        <v>0</v>
      </c>
      <c r="K367">
        <v>461</v>
      </c>
      <c r="L367">
        <v>143</v>
      </c>
      <c r="M367">
        <v>318</v>
      </c>
      <c r="N367">
        <v>0.55700000000000005</v>
      </c>
      <c r="O367">
        <v>0.11899999999999999</v>
      </c>
      <c r="P367">
        <v>0</v>
      </c>
      <c r="Q367">
        <v>0.19900000000000001</v>
      </c>
      <c r="R367">
        <v>0.29399999999999998</v>
      </c>
      <c r="S367">
        <v>0.82399999999999995</v>
      </c>
      <c r="T367">
        <v>1</v>
      </c>
      <c r="U367">
        <v>1597.99</v>
      </c>
      <c r="V367" t="s">
        <v>58</v>
      </c>
      <c r="W367">
        <v>0.878</v>
      </c>
      <c r="X367">
        <v>0.95499999999999996</v>
      </c>
      <c r="Y367">
        <v>0</v>
      </c>
      <c r="Z367">
        <v>0.80500000000000005</v>
      </c>
      <c r="AA367" s="19">
        <v>45732.923009247686</v>
      </c>
      <c r="AB367" t="s">
        <v>1181</v>
      </c>
    </row>
    <row r="368" spans="1:28" hidden="1" x14ac:dyDescent="0.35">
      <c r="A368" t="s">
        <v>896</v>
      </c>
      <c r="B368" t="s">
        <v>314</v>
      </c>
      <c r="C368">
        <v>96</v>
      </c>
      <c r="D368" s="9">
        <v>44419.574305555558</v>
      </c>
      <c r="E368" s="9">
        <v>44516.373611111114</v>
      </c>
      <c r="F368" t="s">
        <v>874</v>
      </c>
      <c r="G368" t="s">
        <v>874</v>
      </c>
      <c r="H368">
        <v>68</v>
      </c>
      <c r="I368">
        <v>21</v>
      </c>
      <c r="J368">
        <v>1</v>
      </c>
      <c r="K368" t="s">
        <v>875</v>
      </c>
      <c r="L368">
        <v>35</v>
      </c>
      <c r="M368">
        <v>53</v>
      </c>
      <c r="N368">
        <v>0.73299999999999998</v>
      </c>
      <c r="O368">
        <v>0.23</v>
      </c>
      <c r="P368">
        <v>0</v>
      </c>
      <c r="Q368">
        <v>0.497</v>
      </c>
      <c r="R368">
        <v>0.51600000000000001</v>
      </c>
      <c r="S368">
        <v>0.76100000000000001</v>
      </c>
      <c r="T368">
        <v>1</v>
      </c>
      <c r="U368">
        <v>639.83900000000006</v>
      </c>
      <c r="V368" t="s">
        <v>58</v>
      </c>
      <c r="W368">
        <v>0.93500000000000005</v>
      </c>
      <c r="X368">
        <v>0.97099999999999997</v>
      </c>
      <c r="Y368">
        <v>0</v>
      </c>
      <c r="Z368">
        <v>0.89200000000000002</v>
      </c>
      <c r="AA368" s="19">
        <v>45732.923020972223</v>
      </c>
      <c r="AB368" t="s">
        <v>1181</v>
      </c>
    </row>
    <row r="369" spans="1:28" x14ac:dyDescent="0.35">
      <c r="A369" t="s">
        <v>897</v>
      </c>
      <c r="B369" t="s">
        <v>313</v>
      </c>
      <c r="C369">
        <v>134</v>
      </c>
      <c r="D369" s="9">
        <v>40182.703472222223</v>
      </c>
      <c r="E369" s="9">
        <v>40316.754861111112</v>
      </c>
      <c r="F369">
        <v>259</v>
      </c>
      <c r="G369">
        <v>259</v>
      </c>
      <c r="H369">
        <v>72</v>
      </c>
      <c r="I369">
        <v>187</v>
      </c>
      <c r="J369">
        <v>0</v>
      </c>
      <c r="K369">
        <v>259</v>
      </c>
      <c r="L369">
        <v>251</v>
      </c>
      <c r="M369">
        <v>8</v>
      </c>
      <c r="N369">
        <v>0.61399999999999999</v>
      </c>
      <c r="O369">
        <v>1.577</v>
      </c>
      <c r="P369">
        <v>0</v>
      </c>
      <c r="Q369">
        <v>2.3029999999999999</v>
      </c>
      <c r="R369">
        <v>1.0509999999999999</v>
      </c>
      <c r="S369">
        <v>0.28000000000000003</v>
      </c>
      <c r="T369">
        <v>1</v>
      </c>
      <c r="U369">
        <v>3.4740000000000002</v>
      </c>
      <c r="V369" t="s">
        <v>94</v>
      </c>
      <c r="W369">
        <v>0.88800000000000001</v>
      </c>
      <c r="X369">
        <v>0.84099999999999997</v>
      </c>
      <c r="Y369">
        <v>0</v>
      </c>
      <c r="Z369">
        <v>0.92600000000000005</v>
      </c>
      <c r="AA369" s="19">
        <v>45732.923084120368</v>
      </c>
      <c r="AB369" t="s">
        <v>1181</v>
      </c>
    </row>
    <row r="370" spans="1:28" hidden="1" x14ac:dyDescent="0.35">
      <c r="A370" t="s">
        <v>897</v>
      </c>
      <c r="B370" t="s">
        <v>314</v>
      </c>
      <c r="C370">
        <v>99</v>
      </c>
      <c r="D370" s="9">
        <v>40217.352777777778</v>
      </c>
      <c r="E370" s="9">
        <v>40316.754861111112</v>
      </c>
      <c r="F370" t="s">
        <v>874</v>
      </c>
      <c r="G370" t="s">
        <v>874</v>
      </c>
      <c r="H370">
        <v>33</v>
      </c>
      <c r="I370">
        <v>76</v>
      </c>
      <c r="J370">
        <v>1</v>
      </c>
      <c r="K370" t="s">
        <v>875</v>
      </c>
      <c r="L370">
        <v>164</v>
      </c>
      <c r="M370">
        <v>-54</v>
      </c>
      <c r="N370">
        <v>0.38800000000000001</v>
      </c>
      <c r="O370">
        <v>0.79100000000000004</v>
      </c>
      <c r="P370">
        <v>0</v>
      </c>
      <c r="Q370">
        <v>1.8009999999999999</v>
      </c>
      <c r="R370">
        <v>1.528</v>
      </c>
      <c r="S370">
        <v>0.32900000000000001</v>
      </c>
      <c r="T370">
        <v>1</v>
      </c>
      <c r="U370">
        <v>4.4420000000000002</v>
      </c>
      <c r="V370" t="s">
        <v>94</v>
      </c>
      <c r="W370">
        <v>0.65500000000000003</v>
      </c>
      <c r="X370">
        <v>0.874</v>
      </c>
      <c r="Y370">
        <v>0</v>
      </c>
      <c r="Z370">
        <v>0.86399999999999999</v>
      </c>
      <c r="AA370" s="19">
        <v>45732.923095949074</v>
      </c>
      <c r="AB370" t="s">
        <v>1181</v>
      </c>
    </row>
    <row r="371" spans="1:28" x14ac:dyDescent="0.35">
      <c r="A371" t="s">
        <v>898</v>
      </c>
      <c r="B371" t="s">
        <v>313</v>
      </c>
      <c r="C371">
        <v>793</v>
      </c>
      <c r="D371" s="9">
        <v>41180.658333333333</v>
      </c>
      <c r="E371" s="9">
        <v>41974.637499999997</v>
      </c>
      <c r="F371">
        <v>892</v>
      </c>
      <c r="G371">
        <v>892</v>
      </c>
      <c r="H371">
        <v>349</v>
      </c>
      <c r="I371">
        <v>543</v>
      </c>
      <c r="J371">
        <v>0</v>
      </c>
      <c r="K371">
        <v>892</v>
      </c>
      <c r="L371">
        <v>887</v>
      </c>
      <c r="M371">
        <v>5</v>
      </c>
      <c r="N371">
        <v>0.91800000000000004</v>
      </c>
      <c r="O371">
        <v>0.94</v>
      </c>
      <c r="P371">
        <v>0</v>
      </c>
      <c r="Q371">
        <v>1.353</v>
      </c>
      <c r="R371">
        <v>0.72799999999999998</v>
      </c>
      <c r="S371">
        <v>0.49399999999999999</v>
      </c>
      <c r="T371">
        <v>1</v>
      </c>
      <c r="U371">
        <v>3.6949999999999998</v>
      </c>
      <c r="V371" t="s">
        <v>82</v>
      </c>
      <c r="W371">
        <v>0.44900000000000001</v>
      </c>
      <c r="X371">
        <v>0.32700000000000001</v>
      </c>
      <c r="Y371">
        <v>0</v>
      </c>
      <c r="Z371">
        <v>0.43</v>
      </c>
      <c r="AA371" s="19">
        <v>45732.923161284722</v>
      </c>
      <c r="AB371" t="s">
        <v>1181</v>
      </c>
    </row>
    <row r="372" spans="1:28" hidden="1" x14ac:dyDescent="0.35">
      <c r="A372" t="s">
        <v>898</v>
      </c>
      <c r="B372" t="s">
        <v>314</v>
      </c>
      <c r="C372">
        <v>98</v>
      </c>
      <c r="D372" s="9">
        <v>41876.502083333333</v>
      </c>
      <c r="E372" s="9">
        <v>41974.637499999997</v>
      </c>
      <c r="F372" t="s">
        <v>874</v>
      </c>
      <c r="G372" t="s">
        <v>874</v>
      </c>
      <c r="H372">
        <v>1</v>
      </c>
      <c r="I372">
        <v>10</v>
      </c>
      <c r="J372">
        <v>1</v>
      </c>
      <c r="K372" t="s">
        <v>875</v>
      </c>
      <c r="L372">
        <v>16</v>
      </c>
      <c r="M372">
        <v>-7</v>
      </c>
      <c r="N372" t="s">
        <v>877</v>
      </c>
      <c r="O372">
        <v>0.875</v>
      </c>
      <c r="P372">
        <v>0</v>
      </c>
      <c r="Q372">
        <v>0.09</v>
      </c>
      <c r="R372" t="s">
        <v>877</v>
      </c>
      <c r="S372" t="s">
        <v>877</v>
      </c>
      <c r="T372" t="s">
        <v>877</v>
      </c>
      <c r="U372" t="s">
        <v>877</v>
      </c>
      <c r="V372" t="s">
        <v>82</v>
      </c>
      <c r="W372" t="s">
        <v>877</v>
      </c>
      <c r="X372">
        <v>0.81699999999999995</v>
      </c>
      <c r="Y372">
        <v>0</v>
      </c>
      <c r="Z372">
        <v>0.64300000000000002</v>
      </c>
      <c r="AA372" s="19">
        <v>45732.923161307874</v>
      </c>
      <c r="AB372" t="s">
        <v>1181</v>
      </c>
    </row>
    <row r="373" spans="1:28" x14ac:dyDescent="0.35">
      <c r="A373" t="s">
        <v>899</v>
      </c>
      <c r="B373" t="s">
        <v>313</v>
      </c>
      <c r="C373">
        <v>1231</v>
      </c>
      <c r="D373" s="9">
        <v>41311.624305555553</v>
      </c>
      <c r="E373" s="9">
        <v>42543.486805555556</v>
      </c>
      <c r="F373">
        <v>114</v>
      </c>
      <c r="G373">
        <v>114</v>
      </c>
      <c r="H373">
        <v>96</v>
      </c>
      <c r="I373">
        <v>18</v>
      </c>
      <c r="J373">
        <v>0</v>
      </c>
      <c r="K373">
        <v>114</v>
      </c>
      <c r="L373">
        <v>111</v>
      </c>
      <c r="M373">
        <v>3</v>
      </c>
      <c r="N373">
        <v>0.247</v>
      </c>
      <c r="O373">
        <v>5.5E-2</v>
      </c>
      <c r="P373">
        <v>0</v>
      </c>
      <c r="Q373">
        <v>0.115</v>
      </c>
      <c r="R373">
        <v>0.38100000000000001</v>
      </c>
      <c r="S373">
        <v>0.81799999999999995</v>
      </c>
      <c r="T373">
        <v>1</v>
      </c>
      <c r="U373">
        <v>26.087</v>
      </c>
      <c r="V373" t="s">
        <v>82</v>
      </c>
      <c r="W373">
        <v>0.45400000000000001</v>
      </c>
      <c r="X373">
        <v>0.60399999999999998</v>
      </c>
      <c r="Y373">
        <v>0</v>
      </c>
      <c r="Z373">
        <v>0.38900000000000001</v>
      </c>
      <c r="AA373" s="19">
        <v>45732.92322016204</v>
      </c>
      <c r="AB373" t="s">
        <v>1181</v>
      </c>
    </row>
    <row r="374" spans="1:28" hidden="1" x14ac:dyDescent="0.35">
      <c r="A374" t="s">
        <v>899</v>
      </c>
      <c r="B374" t="s">
        <v>314</v>
      </c>
      <c r="C374">
        <v>0</v>
      </c>
      <c r="D374" s="9">
        <v>42543.486805555556</v>
      </c>
      <c r="E374" s="9">
        <v>42543.486805555556</v>
      </c>
      <c r="F374" t="s">
        <v>874</v>
      </c>
      <c r="G374" t="s">
        <v>874</v>
      </c>
      <c r="H374">
        <v>1</v>
      </c>
      <c r="I374">
        <v>1</v>
      </c>
      <c r="J374">
        <v>1</v>
      </c>
      <c r="K374" t="s">
        <v>875</v>
      </c>
      <c r="L374">
        <v>2</v>
      </c>
      <c r="M374">
        <v>-1</v>
      </c>
      <c r="N374" t="s">
        <v>877</v>
      </c>
      <c r="O374" t="s">
        <v>877</v>
      </c>
      <c r="P374">
        <v>0</v>
      </c>
      <c r="Q374" t="s">
        <v>877</v>
      </c>
      <c r="R374" t="s">
        <v>877</v>
      </c>
      <c r="S374" t="s">
        <v>877</v>
      </c>
      <c r="T374" t="s">
        <v>877</v>
      </c>
      <c r="U374" t="s">
        <v>877</v>
      </c>
      <c r="V374" t="s">
        <v>82</v>
      </c>
      <c r="W374" t="s">
        <v>877</v>
      </c>
      <c r="X374" t="s">
        <v>877</v>
      </c>
      <c r="Y374">
        <v>0</v>
      </c>
      <c r="Z374" t="s">
        <v>877</v>
      </c>
      <c r="AA374" s="19">
        <v>45732.92322016204</v>
      </c>
      <c r="AB374" t="s">
        <v>1181</v>
      </c>
    </row>
    <row r="375" spans="1:28" x14ac:dyDescent="0.35">
      <c r="A375" t="s">
        <v>900</v>
      </c>
      <c r="B375" t="s">
        <v>313</v>
      </c>
      <c r="C375">
        <v>199</v>
      </c>
      <c r="D375" s="9">
        <v>43572.427083333336</v>
      </c>
      <c r="E375" s="9">
        <v>43771.454861111109</v>
      </c>
      <c r="F375">
        <v>55</v>
      </c>
      <c r="G375">
        <v>55</v>
      </c>
      <c r="H375">
        <v>55</v>
      </c>
      <c r="I375">
        <v>0</v>
      </c>
      <c r="J375">
        <v>0</v>
      </c>
      <c r="K375">
        <v>55</v>
      </c>
      <c r="L375">
        <v>47</v>
      </c>
      <c r="M375">
        <v>8</v>
      </c>
      <c r="N375">
        <v>0.217</v>
      </c>
      <c r="O375">
        <v>0</v>
      </c>
      <c r="P375">
        <v>0</v>
      </c>
      <c r="Q375">
        <v>0.219</v>
      </c>
      <c r="R375">
        <v>1.0089999999999999</v>
      </c>
      <c r="S375">
        <v>1</v>
      </c>
      <c r="T375">
        <v>1</v>
      </c>
      <c r="U375">
        <v>36.53</v>
      </c>
      <c r="V375" t="s">
        <v>64</v>
      </c>
      <c r="W375">
        <v>0.65900000000000003</v>
      </c>
      <c r="X375">
        <v>0</v>
      </c>
      <c r="Y375">
        <v>0</v>
      </c>
      <c r="Z375">
        <v>0.755</v>
      </c>
      <c r="AA375" s="19">
        <v>45732.923281539355</v>
      </c>
      <c r="AB375" t="s">
        <v>1181</v>
      </c>
    </row>
    <row r="376" spans="1:28" hidden="1" x14ac:dyDescent="0.35">
      <c r="A376" t="s">
        <v>900</v>
      </c>
      <c r="B376" t="s">
        <v>314</v>
      </c>
      <c r="C376">
        <v>57</v>
      </c>
      <c r="D376" s="9">
        <v>43713.597222222219</v>
      </c>
      <c r="E376" s="9">
        <v>43771.454861111109</v>
      </c>
      <c r="F376" t="s">
        <v>874</v>
      </c>
      <c r="G376" t="s">
        <v>874</v>
      </c>
      <c r="H376">
        <v>45</v>
      </c>
      <c r="I376">
        <v>1</v>
      </c>
      <c r="J376">
        <v>1</v>
      </c>
      <c r="K376" t="s">
        <v>875</v>
      </c>
      <c r="L376">
        <v>37</v>
      </c>
      <c r="M376">
        <v>7</v>
      </c>
      <c r="N376">
        <v>0.875</v>
      </c>
      <c r="O376">
        <v>0</v>
      </c>
      <c r="P376">
        <v>0</v>
      </c>
      <c r="Q376">
        <v>0.626</v>
      </c>
      <c r="R376">
        <v>0.71499999999999997</v>
      </c>
      <c r="S376">
        <v>1</v>
      </c>
      <c r="T376">
        <v>1</v>
      </c>
      <c r="U376">
        <v>12.78</v>
      </c>
      <c r="V376" t="s">
        <v>82</v>
      </c>
      <c r="W376">
        <v>0.94</v>
      </c>
      <c r="X376">
        <v>0</v>
      </c>
      <c r="Y376">
        <v>0</v>
      </c>
      <c r="Z376">
        <v>0.96899999999999997</v>
      </c>
      <c r="AA376" s="19">
        <v>45732.923290625004</v>
      </c>
      <c r="AB376" t="s">
        <v>1181</v>
      </c>
    </row>
    <row r="377" spans="1:28" x14ac:dyDescent="0.35">
      <c r="A377" t="s">
        <v>901</v>
      </c>
      <c r="B377" t="s">
        <v>313</v>
      </c>
      <c r="C377">
        <v>216</v>
      </c>
      <c r="D377" s="9">
        <v>41730.089583333334</v>
      </c>
      <c r="E377" s="9">
        <v>41946.696527777778</v>
      </c>
      <c r="F377">
        <v>76</v>
      </c>
      <c r="G377">
        <v>76</v>
      </c>
      <c r="H377">
        <v>51</v>
      </c>
      <c r="I377">
        <v>25</v>
      </c>
      <c r="J377">
        <v>0</v>
      </c>
      <c r="K377">
        <v>76</v>
      </c>
      <c r="L377">
        <v>75</v>
      </c>
      <c r="M377">
        <v>1</v>
      </c>
      <c r="N377">
        <v>1.1140000000000001</v>
      </c>
      <c r="O377">
        <v>9.4E-2</v>
      </c>
      <c r="P377">
        <v>0</v>
      </c>
      <c r="Q377">
        <v>0.25</v>
      </c>
      <c r="R377">
        <v>0.20699999999999999</v>
      </c>
      <c r="S377">
        <v>0.92200000000000004</v>
      </c>
      <c r="T377">
        <v>1</v>
      </c>
      <c r="U377">
        <v>4</v>
      </c>
      <c r="V377" t="s">
        <v>82</v>
      </c>
      <c r="W377">
        <v>0.67500000000000004</v>
      </c>
      <c r="X377">
        <v>0.41599999999999998</v>
      </c>
      <c r="Y377">
        <v>0</v>
      </c>
      <c r="Z377">
        <v>0.72899999999999998</v>
      </c>
      <c r="AA377" s="19">
        <v>45732.923351469908</v>
      </c>
      <c r="AB377" t="s">
        <v>1181</v>
      </c>
    </row>
    <row r="378" spans="1:28" hidden="1" x14ac:dyDescent="0.35">
      <c r="A378" t="s">
        <v>901</v>
      </c>
      <c r="B378" t="s">
        <v>314</v>
      </c>
      <c r="C378">
        <v>33</v>
      </c>
      <c r="D378" s="9">
        <v>41912.768750000003</v>
      </c>
      <c r="E378" s="9">
        <v>41946.696527777778</v>
      </c>
      <c r="F378" t="s">
        <v>874</v>
      </c>
      <c r="G378" t="s">
        <v>874</v>
      </c>
      <c r="H378">
        <v>1</v>
      </c>
      <c r="I378">
        <v>2</v>
      </c>
      <c r="J378">
        <v>1</v>
      </c>
      <c r="K378" t="s">
        <v>875</v>
      </c>
      <c r="L378">
        <v>21</v>
      </c>
      <c r="M378">
        <v>-18</v>
      </c>
      <c r="N378" t="s">
        <v>877</v>
      </c>
      <c r="O378">
        <v>2.9000000000000001E-2</v>
      </c>
      <c r="P378">
        <v>0</v>
      </c>
      <c r="Q378" t="s">
        <v>877</v>
      </c>
      <c r="R378" t="s">
        <v>877</v>
      </c>
      <c r="S378" t="s">
        <v>877</v>
      </c>
      <c r="T378" t="s">
        <v>877</v>
      </c>
      <c r="U378" t="s">
        <v>877</v>
      </c>
      <c r="V378" t="s">
        <v>82</v>
      </c>
      <c r="W378" t="s">
        <v>877</v>
      </c>
      <c r="X378">
        <v>1</v>
      </c>
      <c r="Y378">
        <v>0</v>
      </c>
      <c r="Z378" t="s">
        <v>877</v>
      </c>
      <c r="AA378" s="19">
        <v>45732.923351481484</v>
      </c>
      <c r="AB378" t="s">
        <v>1181</v>
      </c>
    </row>
    <row r="379" spans="1:28" x14ac:dyDescent="0.35">
      <c r="A379" t="s">
        <v>902</v>
      </c>
      <c r="B379" t="s">
        <v>313</v>
      </c>
      <c r="C379">
        <v>538</v>
      </c>
      <c r="D379" s="9">
        <v>41205.473611111112</v>
      </c>
      <c r="E379" s="9">
        <v>41744.45208333333</v>
      </c>
      <c r="F379">
        <v>88</v>
      </c>
      <c r="G379">
        <v>88</v>
      </c>
      <c r="H379">
        <v>64</v>
      </c>
      <c r="I379">
        <v>24</v>
      </c>
      <c r="J379">
        <v>0</v>
      </c>
      <c r="K379">
        <v>88</v>
      </c>
      <c r="L379">
        <v>82</v>
      </c>
      <c r="M379">
        <v>6</v>
      </c>
      <c r="N379">
        <v>0.441</v>
      </c>
      <c r="O379">
        <v>0.32700000000000001</v>
      </c>
      <c r="P379">
        <v>0</v>
      </c>
      <c r="Q379">
        <v>0.17299999999999999</v>
      </c>
      <c r="R379">
        <v>0.22500000000000001</v>
      </c>
      <c r="S379">
        <v>0.57399999999999995</v>
      </c>
      <c r="T379">
        <v>1</v>
      </c>
      <c r="U379">
        <v>34.682000000000002</v>
      </c>
      <c r="V379" t="s">
        <v>58</v>
      </c>
      <c r="W379">
        <v>0.68400000000000005</v>
      </c>
      <c r="X379">
        <v>0.84399999999999997</v>
      </c>
      <c r="Y379">
        <v>0</v>
      </c>
      <c r="Z379">
        <v>0.59499999999999997</v>
      </c>
      <c r="AA379" s="19">
        <v>45732.92340821759</v>
      </c>
      <c r="AB379" t="s">
        <v>1181</v>
      </c>
    </row>
    <row r="380" spans="1:28" hidden="1" x14ac:dyDescent="0.35">
      <c r="A380" t="s">
        <v>902</v>
      </c>
      <c r="B380" t="s">
        <v>314</v>
      </c>
      <c r="C380">
        <v>0</v>
      </c>
      <c r="D380" s="9">
        <v>41744.451388888891</v>
      </c>
      <c r="E380" s="9">
        <v>41744.45208333333</v>
      </c>
      <c r="F380" t="s">
        <v>874</v>
      </c>
      <c r="G380" t="s">
        <v>874</v>
      </c>
      <c r="H380">
        <v>1</v>
      </c>
      <c r="I380">
        <v>1</v>
      </c>
      <c r="J380">
        <v>1</v>
      </c>
      <c r="K380" t="s">
        <v>875</v>
      </c>
      <c r="L380">
        <v>3</v>
      </c>
      <c r="M380">
        <v>-2</v>
      </c>
      <c r="N380" t="s">
        <v>877</v>
      </c>
      <c r="O380" t="s">
        <v>877</v>
      </c>
      <c r="P380">
        <v>0</v>
      </c>
      <c r="Q380" t="s">
        <v>877</v>
      </c>
      <c r="R380" t="s">
        <v>877</v>
      </c>
      <c r="S380" t="s">
        <v>877</v>
      </c>
      <c r="T380" t="s">
        <v>877</v>
      </c>
      <c r="U380" t="s">
        <v>877</v>
      </c>
      <c r="V380" t="s">
        <v>58</v>
      </c>
      <c r="W380" t="s">
        <v>877</v>
      </c>
      <c r="X380" t="s">
        <v>877</v>
      </c>
      <c r="Y380">
        <v>0</v>
      </c>
      <c r="Z380" t="s">
        <v>877</v>
      </c>
      <c r="AA380" s="19">
        <v>45732.923408229166</v>
      </c>
      <c r="AB380" t="s">
        <v>1181</v>
      </c>
    </row>
    <row r="381" spans="1:28" x14ac:dyDescent="0.35">
      <c r="A381" t="s">
        <v>903</v>
      </c>
      <c r="B381" t="s">
        <v>313</v>
      </c>
      <c r="C381">
        <v>133</v>
      </c>
      <c r="D381" s="9">
        <v>42530.554861111108</v>
      </c>
      <c r="E381" s="9">
        <v>42664.492361111108</v>
      </c>
      <c r="F381">
        <v>208</v>
      </c>
      <c r="G381">
        <v>208</v>
      </c>
      <c r="H381">
        <v>185</v>
      </c>
      <c r="I381">
        <v>23</v>
      </c>
      <c r="J381">
        <v>0</v>
      </c>
      <c r="K381">
        <v>208</v>
      </c>
      <c r="L381">
        <v>200</v>
      </c>
      <c r="M381">
        <v>8</v>
      </c>
      <c r="N381">
        <v>2.08</v>
      </c>
      <c r="O381">
        <v>0.189</v>
      </c>
      <c r="P381">
        <v>0</v>
      </c>
      <c r="Q381">
        <v>2.3460000000000001</v>
      </c>
      <c r="R381">
        <v>1.034</v>
      </c>
      <c r="S381">
        <v>0.91700000000000004</v>
      </c>
      <c r="T381">
        <v>1</v>
      </c>
      <c r="U381">
        <v>3.41</v>
      </c>
      <c r="V381" t="s">
        <v>94</v>
      </c>
      <c r="W381">
        <v>0.98499999999999999</v>
      </c>
      <c r="X381">
        <v>0.94099999999999995</v>
      </c>
      <c r="Y381">
        <v>0</v>
      </c>
      <c r="Z381">
        <v>0.97899999999999998</v>
      </c>
      <c r="AA381" s="19">
        <v>45732.923468923611</v>
      </c>
      <c r="AB381" t="s">
        <v>1181</v>
      </c>
    </row>
    <row r="382" spans="1:28" hidden="1" x14ac:dyDescent="0.35">
      <c r="A382" t="s">
        <v>903</v>
      </c>
      <c r="B382" t="s">
        <v>314</v>
      </c>
      <c r="C382">
        <v>99</v>
      </c>
      <c r="D382" s="9">
        <v>42564.548611111109</v>
      </c>
      <c r="E382" s="9">
        <v>42664.492361111108</v>
      </c>
      <c r="F382" t="s">
        <v>874</v>
      </c>
      <c r="G382" t="s">
        <v>874</v>
      </c>
      <c r="H382">
        <v>98</v>
      </c>
      <c r="I382">
        <v>19</v>
      </c>
      <c r="J382">
        <v>1</v>
      </c>
      <c r="K382" t="s">
        <v>875</v>
      </c>
      <c r="L382">
        <v>147</v>
      </c>
      <c r="M382">
        <v>-31</v>
      </c>
      <c r="N382">
        <v>2.024</v>
      </c>
      <c r="O382">
        <v>0.17</v>
      </c>
      <c r="P382">
        <v>0</v>
      </c>
      <c r="Q382">
        <v>2.4089999999999998</v>
      </c>
      <c r="R382">
        <v>1.0980000000000001</v>
      </c>
      <c r="S382">
        <v>0.92300000000000004</v>
      </c>
      <c r="T382">
        <v>1</v>
      </c>
      <c r="U382">
        <v>3.3210000000000002</v>
      </c>
      <c r="V382" t="s">
        <v>94</v>
      </c>
      <c r="W382">
        <v>0.94499999999999995</v>
      </c>
      <c r="X382">
        <v>0.93899999999999995</v>
      </c>
      <c r="Y382">
        <v>0</v>
      </c>
      <c r="Z382">
        <v>0.95699999999999996</v>
      </c>
      <c r="AA382" s="19">
        <v>45732.923480358797</v>
      </c>
      <c r="AB382" t="s">
        <v>1181</v>
      </c>
    </row>
    <row r="383" spans="1:28" x14ac:dyDescent="0.35">
      <c r="A383" t="s">
        <v>904</v>
      </c>
      <c r="B383" t="s">
        <v>313</v>
      </c>
      <c r="C383">
        <v>1541</v>
      </c>
      <c r="D383" s="9">
        <v>42976.486805555556</v>
      </c>
      <c r="E383" s="9">
        <v>44517.668749999997</v>
      </c>
      <c r="F383">
        <v>1284</v>
      </c>
      <c r="G383">
        <v>1256</v>
      </c>
      <c r="H383">
        <v>692</v>
      </c>
      <c r="I383">
        <v>564</v>
      </c>
      <c r="J383">
        <v>0</v>
      </c>
      <c r="K383">
        <v>1256</v>
      </c>
      <c r="L383">
        <v>986</v>
      </c>
      <c r="M383">
        <v>270</v>
      </c>
      <c r="N383">
        <v>0.57999999999999996</v>
      </c>
      <c r="O383">
        <v>0.433</v>
      </c>
      <c r="P383">
        <v>0</v>
      </c>
      <c r="Q383">
        <v>0.71499999999999997</v>
      </c>
      <c r="R383">
        <v>0.70599999999999996</v>
      </c>
      <c r="S383">
        <v>0.57299999999999995</v>
      </c>
      <c r="T383">
        <v>1</v>
      </c>
      <c r="U383">
        <v>377.62200000000001</v>
      </c>
      <c r="V383" t="s">
        <v>58</v>
      </c>
      <c r="W383">
        <v>0.94099999999999995</v>
      </c>
      <c r="X383">
        <v>0.97899999999999998</v>
      </c>
      <c r="Y383">
        <v>0</v>
      </c>
      <c r="Z383">
        <v>0.98</v>
      </c>
      <c r="AA383" s="19">
        <v>45732.923545532409</v>
      </c>
      <c r="AB383" t="s">
        <v>1181</v>
      </c>
    </row>
    <row r="384" spans="1:28" hidden="1" x14ac:dyDescent="0.35">
      <c r="A384" t="s">
        <v>904</v>
      </c>
      <c r="B384" t="s">
        <v>314</v>
      </c>
      <c r="C384">
        <v>98</v>
      </c>
      <c r="D384" s="9">
        <v>44418.724999999999</v>
      </c>
      <c r="E384" s="9">
        <v>44517.668749999997</v>
      </c>
      <c r="F384" t="s">
        <v>874</v>
      </c>
      <c r="G384" t="s">
        <v>874</v>
      </c>
      <c r="H384">
        <v>2</v>
      </c>
      <c r="I384">
        <v>3</v>
      </c>
      <c r="J384">
        <v>1</v>
      </c>
      <c r="K384" t="s">
        <v>875</v>
      </c>
      <c r="L384">
        <v>16</v>
      </c>
      <c r="M384">
        <v>-10</v>
      </c>
      <c r="N384">
        <v>1.2E-2</v>
      </c>
      <c r="O384">
        <v>2.1000000000000001E-2</v>
      </c>
      <c r="P384">
        <v>0</v>
      </c>
      <c r="Q384">
        <v>0.14699999999999999</v>
      </c>
      <c r="R384">
        <v>4.4550000000000001</v>
      </c>
      <c r="S384">
        <v>0.36399999999999999</v>
      </c>
      <c r="T384">
        <v>1</v>
      </c>
      <c r="U384">
        <v>1836.7349999999999</v>
      </c>
      <c r="V384" t="s">
        <v>64</v>
      </c>
      <c r="W384">
        <v>1</v>
      </c>
      <c r="X384">
        <v>0.878</v>
      </c>
      <c r="Y384">
        <v>0</v>
      </c>
      <c r="Z384">
        <v>0.88100000000000001</v>
      </c>
      <c r="AA384" s="19">
        <v>45732.923556145834</v>
      </c>
      <c r="AB384" t="s">
        <v>1181</v>
      </c>
    </row>
    <row r="385" spans="1:28" x14ac:dyDescent="0.35">
      <c r="A385" t="s">
        <v>905</v>
      </c>
      <c r="B385" t="s">
        <v>313</v>
      </c>
      <c r="C385">
        <v>989</v>
      </c>
      <c r="D385" s="9">
        <v>42912</v>
      </c>
      <c r="E385" s="9">
        <v>43901.438888888886</v>
      </c>
      <c r="F385">
        <v>1289</v>
      </c>
      <c r="G385">
        <v>1287</v>
      </c>
      <c r="H385">
        <v>933</v>
      </c>
      <c r="I385">
        <v>354</v>
      </c>
      <c r="J385">
        <v>0</v>
      </c>
      <c r="K385">
        <v>1287</v>
      </c>
      <c r="L385">
        <v>545</v>
      </c>
      <c r="M385">
        <v>742</v>
      </c>
      <c r="N385">
        <v>0.94299999999999995</v>
      </c>
      <c r="O385">
        <v>0.36199999999999999</v>
      </c>
      <c r="P385">
        <v>0</v>
      </c>
      <c r="Q385">
        <v>1.7490000000000001</v>
      </c>
      <c r="R385">
        <v>1.34</v>
      </c>
      <c r="S385">
        <v>0.72299999999999998</v>
      </c>
      <c r="T385">
        <v>1</v>
      </c>
      <c r="U385">
        <v>424.24200000000002</v>
      </c>
      <c r="V385" t="s">
        <v>64</v>
      </c>
      <c r="W385">
        <v>0.93200000000000005</v>
      </c>
      <c r="X385">
        <v>0.99199999999999999</v>
      </c>
      <c r="Y385">
        <v>0</v>
      </c>
      <c r="Z385">
        <v>0.96599999999999997</v>
      </c>
      <c r="AA385" s="19">
        <v>45732.923621180555</v>
      </c>
      <c r="AB385" t="s">
        <v>1181</v>
      </c>
    </row>
    <row r="386" spans="1:28" hidden="1" x14ac:dyDescent="0.35">
      <c r="A386" t="s">
        <v>905</v>
      </c>
      <c r="B386" t="s">
        <v>314</v>
      </c>
      <c r="C386">
        <v>99</v>
      </c>
      <c r="D386" s="9">
        <v>43801.443055555559</v>
      </c>
      <c r="E386" s="9">
        <v>43901.438888888886</v>
      </c>
      <c r="F386" t="s">
        <v>874</v>
      </c>
      <c r="G386" t="s">
        <v>874</v>
      </c>
      <c r="H386">
        <v>87</v>
      </c>
      <c r="I386">
        <v>22</v>
      </c>
      <c r="J386">
        <v>1</v>
      </c>
      <c r="K386" t="s">
        <v>875</v>
      </c>
      <c r="L386">
        <v>112</v>
      </c>
      <c r="M386">
        <v>-2</v>
      </c>
      <c r="N386">
        <v>0.90200000000000002</v>
      </c>
      <c r="O386">
        <v>0.28100000000000003</v>
      </c>
      <c r="P386">
        <v>0</v>
      </c>
      <c r="Q386">
        <v>1.1779999999999999</v>
      </c>
      <c r="R386">
        <v>0.996</v>
      </c>
      <c r="S386">
        <v>0.76200000000000001</v>
      </c>
      <c r="T386">
        <v>1</v>
      </c>
      <c r="U386">
        <v>629.88099999999997</v>
      </c>
      <c r="V386" t="s">
        <v>58</v>
      </c>
      <c r="W386">
        <v>0.94299999999999995</v>
      </c>
      <c r="X386">
        <v>0.94299999999999995</v>
      </c>
      <c r="Y386">
        <v>0</v>
      </c>
      <c r="Z386">
        <v>0.96899999999999997</v>
      </c>
      <c r="AA386" s="19">
        <v>45732.923632800928</v>
      </c>
      <c r="AB386" t="s">
        <v>1181</v>
      </c>
    </row>
    <row r="387" spans="1:28" x14ac:dyDescent="0.35">
      <c r="A387" t="s">
        <v>906</v>
      </c>
      <c r="B387" t="s">
        <v>313</v>
      </c>
      <c r="C387">
        <v>769</v>
      </c>
      <c r="D387" s="9">
        <v>42341.409722222219</v>
      </c>
      <c r="E387" s="9">
        <v>43110.477777777778</v>
      </c>
      <c r="F387">
        <v>2040</v>
      </c>
      <c r="G387">
        <v>2021</v>
      </c>
      <c r="H387">
        <v>1453</v>
      </c>
      <c r="I387">
        <v>568</v>
      </c>
      <c r="J387">
        <v>0</v>
      </c>
      <c r="K387">
        <v>2021</v>
      </c>
      <c r="L387">
        <v>1997</v>
      </c>
      <c r="M387">
        <v>24</v>
      </c>
      <c r="N387">
        <v>1.879</v>
      </c>
      <c r="O387">
        <v>0.76600000000000001</v>
      </c>
      <c r="P387">
        <v>0</v>
      </c>
      <c r="Q387">
        <v>2.5009999999999999</v>
      </c>
      <c r="R387">
        <v>0.94599999999999995</v>
      </c>
      <c r="S387">
        <v>0.71</v>
      </c>
      <c r="T387">
        <v>1</v>
      </c>
      <c r="U387">
        <v>9.5960000000000001</v>
      </c>
      <c r="V387" t="s">
        <v>82</v>
      </c>
      <c r="W387">
        <v>0.93</v>
      </c>
      <c r="X387">
        <v>0.80300000000000005</v>
      </c>
      <c r="Y387">
        <v>0</v>
      </c>
      <c r="Z387">
        <v>0.88700000000000001</v>
      </c>
      <c r="AA387" s="19">
        <v>45732.923700358799</v>
      </c>
      <c r="AB387" t="s">
        <v>1181</v>
      </c>
    </row>
    <row r="388" spans="1:28" hidden="1" x14ac:dyDescent="0.35">
      <c r="A388" t="s">
        <v>906</v>
      </c>
      <c r="B388" t="s">
        <v>314</v>
      </c>
      <c r="C388">
        <v>99</v>
      </c>
      <c r="D388" s="9">
        <v>43010.522916666669</v>
      </c>
      <c r="E388" s="9">
        <v>43110.477777777778</v>
      </c>
      <c r="F388" t="s">
        <v>874</v>
      </c>
      <c r="G388" t="s">
        <v>874</v>
      </c>
      <c r="H388">
        <v>63</v>
      </c>
      <c r="I388">
        <v>112</v>
      </c>
      <c r="J388">
        <v>1</v>
      </c>
      <c r="K388" t="s">
        <v>875</v>
      </c>
      <c r="L388">
        <v>237</v>
      </c>
      <c r="M388">
        <v>-61</v>
      </c>
      <c r="N388">
        <v>0.93799999999999994</v>
      </c>
      <c r="O388">
        <v>1.393</v>
      </c>
      <c r="P388">
        <v>0</v>
      </c>
      <c r="Q388">
        <v>2.9630000000000001</v>
      </c>
      <c r="R388">
        <v>1.2709999999999999</v>
      </c>
      <c r="S388">
        <v>0.40200000000000002</v>
      </c>
      <c r="T388">
        <v>1</v>
      </c>
      <c r="U388">
        <v>8.1</v>
      </c>
      <c r="V388" t="s">
        <v>94</v>
      </c>
      <c r="W388">
        <v>0.96699999999999997</v>
      </c>
      <c r="X388">
        <v>0.99299999999999999</v>
      </c>
      <c r="Y388">
        <v>0</v>
      </c>
      <c r="Z388">
        <v>0.95299999999999996</v>
      </c>
      <c r="AA388" s="19">
        <v>45732.923712442127</v>
      </c>
      <c r="AB388" t="s">
        <v>1181</v>
      </c>
    </row>
    <row r="389" spans="1:28" x14ac:dyDescent="0.35">
      <c r="A389" t="s">
        <v>907</v>
      </c>
      <c r="B389" t="s">
        <v>313</v>
      </c>
      <c r="C389">
        <v>154</v>
      </c>
      <c r="D389" s="9">
        <v>42103.379166666666</v>
      </c>
      <c r="E389" s="9">
        <v>42257.737500000003</v>
      </c>
      <c r="F389">
        <v>1245</v>
      </c>
      <c r="G389">
        <v>1245</v>
      </c>
      <c r="H389">
        <v>1096</v>
      </c>
      <c r="I389">
        <v>149</v>
      </c>
      <c r="J389">
        <v>0</v>
      </c>
      <c r="K389">
        <v>1245</v>
      </c>
      <c r="L389">
        <v>889</v>
      </c>
      <c r="M389">
        <v>356</v>
      </c>
      <c r="N389">
        <v>11.366</v>
      </c>
      <c r="O389">
        <v>2.0640000000000001</v>
      </c>
      <c r="P389">
        <v>0</v>
      </c>
      <c r="Q389">
        <v>9.6</v>
      </c>
      <c r="R389">
        <v>0.71499999999999997</v>
      </c>
      <c r="S389">
        <v>0.84599999999999997</v>
      </c>
      <c r="T389">
        <v>1</v>
      </c>
      <c r="U389">
        <v>37.082999999999998</v>
      </c>
      <c r="V389" t="s">
        <v>58</v>
      </c>
      <c r="W389">
        <v>0.93600000000000005</v>
      </c>
      <c r="X389">
        <v>0.93200000000000005</v>
      </c>
      <c r="Y389">
        <v>0</v>
      </c>
      <c r="Z389">
        <v>0.90600000000000003</v>
      </c>
      <c r="AA389" s="19">
        <v>45732.923778553239</v>
      </c>
      <c r="AB389" t="s">
        <v>1181</v>
      </c>
    </row>
    <row r="390" spans="1:28" hidden="1" x14ac:dyDescent="0.35">
      <c r="A390" t="s">
        <v>907</v>
      </c>
      <c r="B390" t="s">
        <v>314</v>
      </c>
      <c r="C390">
        <v>100</v>
      </c>
      <c r="D390" s="9">
        <v>42157.481249999997</v>
      </c>
      <c r="E390" s="9">
        <v>42257.737500000003</v>
      </c>
      <c r="F390" t="s">
        <v>874</v>
      </c>
      <c r="G390" t="s">
        <v>874</v>
      </c>
      <c r="H390">
        <v>429</v>
      </c>
      <c r="I390">
        <v>123</v>
      </c>
      <c r="J390">
        <v>1</v>
      </c>
      <c r="K390" t="s">
        <v>875</v>
      </c>
      <c r="L390">
        <v>407</v>
      </c>
      <c r="M390">
        <v>146</v>
      </c>
      <c r="N390">
        <v>6.3019999999999996</v>
      </c>
      <c r="O390">
        <v>1.9390000000000001</v>
      </c>
      <c r="P390">
        <v>0</v>
      </c>
      <c r="Q390">
        <v>5.3730000000000002</v>
      </c>
      <c r="R390">
        <v>0.65200000000000002</v>
      </c>
      <c r="S390">
        <v>0.76500000000000001</v>
      </c>
      <c r="T390">
        <v>1</v>
      </c>
      <c r="U390">
        <v>66.257000000000005</v>
      </c>
      <c r="V390" t="s">
        <v>58</v>
      </c>
      <c r="W390">
        <v>0.69</v>
      </c>
      <c r="X390">
        <v>0.89500000000000002</v>
      </c>
      <c r="Y390">
        <v>0</v>
      </c>
      <c r="Z390">
        <v>0.69599999999999995</v>
      </c>
      <c r="AA390" s="19">
        <v>45732.923790706016</v>
      </c>
      <c r="AB390" t="s">
        <v>1181</v>
      </c>
    </row>
    <row r="391" spans="1:28" x14ac:dyDescent="0.35">
      <c r="A391" t="s">
        <v>908</v>
      </c>
      <c r="B391" t="s">
        <v>313</v>
      </c>
      <c r="C391">
        <v>999</v>
      </c>
      <c r="D391" s="9">
        <v>41543.921527777777</v>
      </c>
      <c r="E391" s="9">
        <v>42543.486805555556</v>
      </c>
      <c r="F391">
        <v>270</v>
      </c>
      <c r="G391">
        <v>270</v>
      </c>
      <c r="H391">
        <v>180</v>
      </c>
      <c r="I391">
        <v>90</v>
      </c>
      <c r="J391">
        <v>0</v>
      </c>
      <c r="K391">
        <v>270</v>
      </c>
      <c r="L391">
        <v>257</v>
      </c>
      <c r="M391">
        <v>13</v>
      </c>
      <c r="N391">
        <v>0.40899999999999997</v>
      </c>
      <c r="O391">
        <v>0.17</v>
      </c>
      <c r="P391">
        <v>0</v>
      </c>
      <c r="Q391">
        <v>0.33600000000000002</v>
      </c>
      <c r="R391">
        <v>0.57999999999999996</v>
      </c>
      <c r="S391">
        <v>0.70599999999999996</v>
      </c>
      <c r="T391">
        <v>1</v>
      </c>
      <c r="U391">
        <v>38.69</v>
      </c>
      <c r="V391" t="s">
        <v>58</v>
      </c>
      <c r="W391">
        <v>0.53600000000000003</v>
      </c>
      <c r="X391">
        <v>0.92600000000000005</v>
      </c>
      <c r="Y391">
        <v>0</v>
      </c>
      <c r="Z391">
        <v>0.54300000000000004</v>
      </c>
      <c r="AA391" s="19">
        <v>45732.923847962964</v>
      </c>
      <c r="AB391" t="s">
        <v>1181</v>
      </c>
    </row>
    <row r="392" spans="1:28" hidden="1" x14ac:dyDescent="0.35">
      <c r="A392" t="s">
        <v>908</v>
      </c>
      <c r="B392" t="s">
        <v>314</v>
      </c>
      <c r="C392">
        <v>0</v>
      </c>
      <c r="D392" s="9">
        <v>42543.484027777777</v>
      </c>
      <c r="E392" s="9">
        <v>42543.486805555556</v>
      </c>
      <c r="F392" t="s">
        <v>874</v>
      </c>
      <c r="G392" t="s">
        <v>874</v>
      </c>
      <c r="H392">
        <v>1</v>
      </c>
      <c r="I392">
        <v>1</v>
      </c>
      <c r="J392">
        <v>1</v>
      </c>
      <c r="K392" t="s">
        <v>875</v>
      </c>
      <c r="L392">
        <v>11</v>
      </c>
      <c r="M392">
        <v>-10</v>
      </c>
      <c r="N392" t="s">
        <v>877</v>
      </c>
      <c r="O392" t="s">
        <v>877</v>
      </c>
      <c r="P392">
        <v>0</v>
      </c>
      <c r="Q392">
        <v>5.5</v>
      </c>
      <c r="R392" t="s">
        <v>877</v>
      </c>
      <c r="S392" t="s">
        <v>877</v>
      </c>
      <c r="T392" t="s">
        <v>877</v>
      </c>
      <c r="U392" t="s">
        <v>877</v>
      </c>
      <c r="V392" t="s">
        <v>58</v>
      </c>
      <c r="W392" t="s">
        <v>877</v>
      </c>
      <c r="X392" t="s">
        <v>877</v>
      </c>
      <c r="Y392">
        <v>0</v>
      </c>
      <c r="Z392">
        <v>0.6</v>
      </c>
      <c r="AA392" s="19">
        <v>45732.92384797454</v>
      </c>
      <c r="AB392" t="s">
        <v>1181</v>
      </c>
    </row>
    <row r="393" spans="1:28" x14ac:dyDescent="0.35">
      <c r="A393" t="s">
        <v>909</v>
      </c>
      <c r="B393" t="s">
        <v>313</v>
      </c>
      <c r="C393">
        <v>2548</v>
      </c>
      <c r="D393" s="9">
        <v>40423.392361111109</v>
      </c>
      <c r="E393" s="9">
        <v>42971.61041666667</v>
      </c>
      <c r="F393">
        <v>67</v>
      </c>
      <c r="G393">
        <v>67</v>
      </c>
      <c r="H393">
        <v>62</v>
      </c>
      <c r="I393">
        <v>5</v>
      </c>
      <c r="J393">
        <v>0</v>
      </c>
      <c r="K393">
        <v>67</v>
      </c>
      <c r="L393">
        <v>53</v>
      </c>
      <c r="M393">
        <v>14</v>
      </c>
      <c r="N393">
        <v>1.9E-2</v>
      </c>
      <c r="O393">
        <v>1.4E-2</v>
      </c>
      <c r="P393">
        <v>0</v>
      </c>
      <c r="Q393">
        <v>1.9E-2</v>
      </c>
      <c r="R393">
        <v>0.57599999999999996</v>
      </c>
      <c r="S393">
        <v>0.57599999999999996</v>
      </c>
      <c r="T393">
        <v>1</v>
      </c>
      <c r="U393">
        <v>736.84199999999998</v>
      </c>
      <c r="V393" t="s">
        <v>58</v>
      </c>
      <c r="W393">
        <v>0.60299999999999998</v>
      </c>
      <c r="X393">
        <v>0.51900000000000002</v>
      </c>
      <c r="Y393">
        <v>0</v>
      </c>
      <c r="Z393">
        <v>0.46600000000000003</v>
      </c>
      <c r="AA393" s="19">
        <v>45732.923908090277</v>
      </c>
      <c r="AB393" t="s">
        <v>1181</v>
      </c>
    </row>
    <row r="394" spans="1:28" hidden="1" x14ac:dyDescent="0.35">
      <c r="A394" t="s">
        <v>909</v>
      </c>
      <c r="B394" t="s">
        <v>314</v>
      </c>
      <c r="C394">
        <v>0</v>
      </c>
      <c r="D394" s="9">
        <v>42971.505555555559</v>
      </c>
      <c r="E394" s="9">
        <v>42971.61041666667</v>
      </c>
      <c r="F394" t="s">
        <v>874</v>
      </c>
      <c r="G394" t="s">
        <v>874</v>
      </c>
      <c r="H394">
        <v>1</v>
      </c>
      <c r="I394">
        <v>1</v>
      </c>
      <c r="J394">
        <v>1</v>
      </c>
      <c r="K394" t="s">
        <v>875</v>
      </c>
      <c r="L394">
        <v>1</v>
      </c>
      <c r="M394">
        <v>-1</v>
      </c>
      <c r="N394" t="s">
        <v>877</v>
      </c>
      <c r="O394" t="s">
        <v>877</v>
      </c>
      <c r="P394">
        <v>0</v>
      </c>
      <c r="Q394" t="s">
        <v>877</v>
      </c>
      <c r="R394" t="s">
        <v>877</v>
      </c>
      <c r="S394" t="s">
        <v>877</v>
      </c>
      <c r="T394" t="s">
        <v>877</v>
      </c>
      <c r="U394" t="s">
        <v>877</v>
      </c>
      <c r="V394" t="s">
        <v>58</v>
      </c>
      <c r="W394" t="s">
        <v>877</v>
      </c>
      <c r="X394" t="s">
        <v>877</v>
      </c>
      <c r="Y394">
        <v>0</v>
      </c>
      <c r="Z394" t="s">
        <v>877</v>
      </c>
      <c r="AA394" s="19">
        <v>45732.923908101853</v>
      </c>
      <c r="AB394" t="s">
        <v>1181</v>
      </c>
    </row>
    <row r="395" spans="1:28" x14ac:dyDescent="0.35">
      <c r="A395" t="s">
        <v>910</v>
      </c>
      <c r="B395" t="s">
        <v>313</v>
      </c>
      <c r="C395">
        <v>364</v>
      </c>
      <c r="D395" s="9">
        <v>43661.505555555559</v>
      </c>
      <c r="E395" s="9">
        <v>44026.384027777778</v>
      </c>
      <c r="F395">
        <v>1861</v>
      </c>
      <c r="G395">
        <v>1830</v>
      </c>
      <c r="H395">
        <v>1746</v>
      </c>
      <c r="I395">
        <v>84</v>
      </c>
      <c r="J395">
        <v>0</v>
      </c>
      <c r="K395">
        <v>1830</v>
      </c>
      <c r="L395">
        <v>1090</v>
      </c>
      <c r="M395">
        <v>740</v>
      </c>
      <c r="N395">
        <v>4.9950000000000001</v>
      </c>
      <c r="O395">
        <v>0.40799999999999997</v>
      </c>
      <c r="P395">
        <v>0</v>
      </c>
      <c r="Q395">
        <v>3.6619999999999999</v>
      </c>
      <c r="R395">
        <v>0.67800000000000005</v>
      </c>
      <c r="S395">
        <v>0.92400000000000004</v>
      </c>
      <c r="T395">
        <v>1</v>
      </c>
      <c r="U395">
        <v>202.07499999999999</v>
      </c>
      <c r="V395" t="s">
        <v>58</v>
      </c>
      <c r="W395">
        <v>0.99199999999999999</v>
      </c>
      <c r="X395">
        <v>0.93600000000000005</v>
      </c>
      <c r="Y395">
        <v>0</v>
      </c>
      <c r="Z395">
        <v>0.96499999999999997</v>
      </c>
      <c r="AA395" s="19">
        <v>45732.923975636571</v>
      </c>
      <c r="AB395" t="s">
        <v>1181</v>
      </c>
    </row>
    <row r="396" spans="1:28" hidden="1" x14ac:dyDescent="0.35">
      <c r="A396" t="s">
        <v>910</v>
      </c>
      <c r="B396" t="s">
        <v>314</v>
      </c>
      <c r="C396">
        <v>98</v>
      </c>
      <c r="D396" s="9">
        <v>43927.457638888889</v>
      </c>
      <c r="E396" s="9">
        <v>44026.384027777778</v>
      </c>
      <c r="F396" t="s">
        <v>874</v>
      </c>
      <c r="G396" t="s">
        <v>874</v>
      </c>
      <c r="H396">
        <v>370</v>
      </c>
      <c r="I396">
        <v>49</v>
      </c>
      <c r="J396">
        <v>1</v>
      </c>
      <c r="K396" t="s">
        <v>875</v>
      </c>
      <c r="L396">
        <v>107</v>
      </c>
      <c r="M396">
        <v>311</v>
      </c>
      <c r="N396">
        <v>4.49</v>
      </c>
      <c r="O396">
        <v>0.42399999999999999</v>
      </c>
      <c r="P396">
        <v>0</v>
      </c>
      <c r="Q396">
        <v>0.74099999999999999</v>
      </c>
      <c r="R396">
        <v>0.151</v>
      </c>
      <c r="S396">
        <v>0.91400000000000003</v>
      </c>
      <c r="T396">
        <v>1</v>
      </c>
      <c r="U396">
        <v>998.65</v>
      </c>
      <c r="V396" t="s">
        <v>58</v>
      </c>
      <c r="W396">
        <v>0.97899999999999998</v>
      </c>
      <c r="X396">
        <v>0.96299999999999997</v>
      </c>
      <c r="Y396">
        <v>0</v>
      </c>
      <c r="Z396">
        <v>0.81499999999999995</v>
      </c>
      <c r="AA396" s="19">
        <v>45732.92398767361</v>
      </c>
      <c r="AB396" t="s">
        <v>1181</v>
      </c>
    </row>
    <row r="397" spans="1:28" x14ac:dyDescent="0.35">
      <c r="A397" t="s">
        <v>911</v>
      </c>
      <c r="B397" t="s">
        <v>313</v>
      </c>
      <c r="C397">
        <v>1847</v>
      </c>
      <c r="D397" s="9">
        <v>41281.690972222219</v>
      </c>
      <c r="E397" s="9">
        <v>43129.664583333331</v>
      </c>
      <c r="F397">
        <v>151</v>
      </c>
      <c r="G397">
        <v>151</v>
      </c>
      <c r="H397">
        <v>124</v>
      </c>
      <c r="I397">
        <v>27</v>
      </c>
      <c r="J397">
        <v>0</v>
      </c>
      <c r="K397">
        <v>151</v>
      </c>
      <c r="L397">
        <v>123</v>
      </c>
      <c r="M397">
        <v>28</v>
      </c>
      <c r="N397">
        <v>7.4999999999999997E-2</v>
      </c>
      <c r="O397">
        <v>1.0999999999999999E-2</v>
      </c>
      <c r="P397">
        <v>0</v>
      </c>
      <c r="Q397">
        <v>6.5000000000000002E-2</v>
      </c>
      <c r="R397">
        <v>0.75600000000000001</v>
      </c>
      <c r="S397">
        <v>0.872</v>
      </c>
      <c r="T397">
        <v>1</v>
      </c>
      <c r="U397">
        <v>430.76900000000001</v>
      </c>
      <c r="V397" t="s">
        <v>58</v>
      </c>
      <c r="W397">
        <v>0.76300000000000001</v>
      </c>
      <c r="X397">
        <v>0.14199999999999999</v>
      </c>
      <c r="Y397">
        <v>0</v>
      </c>
      <c r="Z397">
        <v>0.61199999999999999</v>
      </c>
      <c r="AA397" s="19">
        <v>45732.924049444446</v>
      </c>
      <c r="AB397" t="s">
        <v>1181</v>
      </c>
    </row>
    <row r="398" spans="1:28" hidden="1" x14ac:dyDescent="0.35">
      <c r="A398" t="s">
        <v>911</v>
      </c>
      <c r="B398" t="s">
        <v>314</v>
      </c>
      <c r="C398">
        <v>77</v>
      </c>
      <c r="D398" s="9">
        <v>43052.526388888888</v>
      </c>
      <c r="E398" s="9">
        <v>43129.664583333331</v>
      </c>
      <c r="F398" t="s">
        <v>874</v>
      </c>
      <c r="G398" t="s">
        <v>874</v>
      </c>
      <c r="H398">
        <v>1</v>
      </c>
      <c r="I398">
        <v>1</v>
      </c>
      <c r="J398">
        <v>1</v>
      </c>
      <c r="K398" t="s">
        <v>875</v>
      </c>
      <c r="L398">
        <v>1</v>
      </c>
      <c r="M398">
        <v>1</v>
      </c>
      <c r="N398" t="s">
        <v>877</v>
      </c>
      <c r="O398" t="s">
        <v>877</v>
      </c>
      <c r="P398">
        <v>0</v>
      </c>
      <c r="Q398" t="s">
        <v>877</v>
      </c>
      <c r="R398" t="s">
        <v>877</v>
      </c>
      <c r="S398" t="s">
        <v>877</v>
      </c>
      <c r="T398" t="s">
        <v>877</v>
      </c>
      <c r="U398" t="s">
        <v>877</v>
      </c>
      <c r="V398" t="s">
        <v>58</v>
      </c>
      <c r="W398" t="s">
        <v>877</v>
      </c>
      <c r="X398" t="s">
        <v>877</v>
      </c>
      <c r="Y398">
        <v>0</v>
      </c>
      <c r="Z398" t="s">
        <v>877</v>
      </c>
      <c r="AA398" s="19">
        <v>45732.924049467591</v>
      </c>
      <c r="AB398" t="s">
        <v>1181</v>
      </c>
    </row>
    <row r="399" spans="1:28" x14ac:dyDescent="0.35">
      <c r="A399" t="s">
        <v>912</v>
      </c>
      <c r="B399" t="s">
        <v>313</v>
      </c>
      <c r="C399">
        <v>2449</v>
      </c>
      <c r="D399" s="9">
        <v>40612.535416666666</v>
      </c>
      <c r="E399" s="9">
        <v>43062.441666666666</v>
      </c>
      <c r="F399">
        <v>322</v>
      </c>
      <c r="G399">
        <v>322</v>
      </c>
      <c r="H399">
        <v>315</v>
      </c>
      <c r="I399">
        <v>7</v>
      </c>
      <c r="J399">
        <v>0</v>
      </c>
      <c r="K399">
        <v>322</v>
      </c>
      <c r="L399">
        <v>320</v>
      </c>
      <c r="M399">
        <v>2</v>
      </c>
      <c r="N399">
        <v>0.53300000000000003</v>
      </c>
      <c r="O399">
        <v>9.8000000000000004E-2</v>
      </c>
      <c r="P399">
        <v>0</v>
      </c>
      <c r="Q399">
        <v>0.24</v>
      </c>
      <c r="R399">
        <v>0.38</v>
      </c>
      <c r="S399">
        <v>0.84499999999999997</v>
      </c>
      <c r="T399">
        <v>1</v>
      </c>
      <c r="U399">
        <v>8.3330000000000002</v>
      </c>
      <c r="V399" t="s">
        <v>82</v>
      </c>
      <c r="W399">
        <v>0.218</v>
      </c>
      <c r="X399">
        <v>0.91100000000000003</v>
      </c>
      <c r="Y399">
        <v>0</v>
      </c>
      <c r="Z399">
        <v>0.17699999999999999</v>
      </c>
      <c r="AA399" s="19">
        <v>45732.92410704861</v>
      </c>
      <c r="AB399" t="s">
        <v>1181</v>
      </c>
    </row>
    <row r="400" spans="1:28" hidden="1" x14ac:dyDescent="0.35">
      <c r="A400" t="s">
        <v>912</v>
      </c>
      <c r="B400" t="s">
        <v>314</v>
      </c>
      <c r="C400">
        <v>0</v>
      </c>
      <c r="D400" s="9">
        <v>43062.441666666666</v>
      </c>
      <c r="E400" s="9">
        <v>43062.441666666666</v>
      </c>
      <c r="F400" t="s">
        <v>874</v>
      </c>
      <c r="G400" t="s">
        <v>874</v>
      </c>
      <c r="H400">
        <v>1</v>
      </c>
      <c r="I400">
        <v>1</v>
      </c>
      <c r="J400">
        <v>1</v>
      </c>
      <c r="K400" t="s">
        <v>875</v>
      </c>
      <c r="L400">
        <v>1</v>
      </c>
      <c r="M400">
        <v>0</v>
      </c>
      <c r="N400" t="s">
        <v>877</v>
      </c>
      <c r="O400" t="s">
        <v>877</v>
      </c>
      <c r="P400">
        <v>0</v>
      </c>
      <c r="Q400" t="s">
        <v>877</v>
      </c>
      <c r="R400" t="s">
        <v>877</v>
      </c>
      <c r="S400" t="s">
        <v>877</v>
      </c>
      <c r="T400" t="s">
        <v>877</v>
      </c>
      <c r="U400" t="s">
        <v>877</v>
      </c>
      <c r="V400" t="s">
        <v>82</v>
      </c>
      <c r="W400" t="s">
        <v>877</v>
      </c>
      <c r="X400" t="s">
        <v>877</v>
      </c>
      <c r="Y400">
        <v>0</v>
      </c>
      <c r="Z400" t="s">
        <v>877</v>
      </c>
      <c r="AA400" s="19">
        <v>45732.924107060186</v>
      </c>
      <c r="AB400" t="s">
        <v>1181</v>
      </c>
    </row>
    <row r="401" spans="1:28" x14ac:dyDescent="0.35">
      <c r="A401" t="s">
        <v>913</v>
      </c>
      <c r="B401" t="s">
        <v>313</v>
      </c>
      <c r="C401">
        <v>632</v>
      </c>
      <c r="D401" s="9">
        <v>40130.6</v>
      </c>
      <c r="E401" s="9">
        <v>40763.585416666669</v>
      </c>
      <c r="F401">
        <v>54</v>
      </c>
      <c r="G401">
        <v>54</v>
      </c>
      <c r="H401">
        <v>44</v>
      </c>
      <c r="I401">
        <v>10</v>
      </c>
      <c r="J401">
        <v>0</v>
      </c>
      <c r="K401">
        <v>54</v>
      </c>
      <c r="L401">
        <v>41</v>
      </c>
      <c r="M401">
        <v>13</v>
      </c>
      <c r="N401">
        <v>0.4</v>
      </c>
      <c r="O401">
        <v>7.1999999999999995E-2</v>
      </c>
      <c r="P401">
        <v>0</v>
      </c>
      <c r="Q401">
        <v>5.0999999999999997E-2</v>
      </c>
      <c r="R401">
        <v>0.108</v>
      </c>
      <c r="S401">
        <v>0.84699999999999998</v>
      </c>
      <c r="T401">
        <v>1</v>
      </c>
      <c r="U401">
        <v>254.90199999999999</v>
      </c>
      <c r="V401" t="s">
        <v>58</v>
      </c>
      <c r="W401">
        <v>0.81699999999999995</v>
      </c>
      <c r="X401">
        <v>0.88600000000000001</v>
      </c>
      <c r="Y401">
        <v>0</v>
      </c>
      <c r="Z401">
        <v>0.88</v>
      </c>
      <c r="AA401" s="19">
        <v>45732.924163206022</v>
      </c>
      <c r="AB401" t="s">
        <v>1181</v>
      </c>
    </row>
    <row r="402" spans="1:28" hidden="1" x14ac:dyDescent="0.35">
      <c r="A402" t="s">
        <v>913</v>
      </c>
      <c r="B402" t="s">
        <v>314</v>
      </c>
      <c r="C402">
        <v>0</v>
      </c>
      <c r="D402" s="9">
        <v>40763.579861111109</v>
      </c>
      <c r="E402" s="9">
        <v>40763.585416666669</v>
      </c>
      <c r="F402" t="s">
        <v>874</v>
      </c>
      <c r="G402" t="s">
        <v>874</v>
      </c>
      <c r="H402">
        <v>1</v>
      </c>
      <c r="I402">
        <v>1</v>
      </c>
      <c r="J402">
        <v>1</v>
      </c>
      <c r="K402" t="s">
        <v>875</v>
      </c>
      <c r="L402">
        <v>12</v>
      </c>
      <c r="M402">
        <v>-11</v>
      </c>
      <c r="N402" t="s">
        <v>877</v>
      </c>
      <c r="O402" t="s">
        <v>877</v>
      </c>
      <c r="P402">
        <v>0</v>
      </c>
      <c r="Q402">
        <v>6</v>
      </c>
      <c r="R402" t="s">
        <v>877</v>
      </c>
      <c r="S402" t="s">
        <v>877</v>
      </c>
      <c r="T402" t="s">
        <v>877</v>
      </c>
      <c r="U402" t="s">
        <v>877</v>
      </c>
      <c r="V402" t="s">
        <v>58</v>
      </c>
      <c r="W402" t="s">
        <v>877</v>
      </c>
      <c r="X402" t="s">
        <v>877</v>
      </c>
      <c r="Y402">
        <v>0</v>
      </c>
      <c r="Z402">
        <v>0.56599999999999995</v>
      </c>
      <c r="AA402" s="19">
        <v>45732.924163217591</v>
      </c>
      <c r="AB402" t="s">
        <v>1181</v>
      </c>
    </row>
    <row r="403" spans="1:28" x14ac:dyDescent="0.35">
      <c r="A403" t="s">
        <v>914</v>
      </c>
      <c r="B403" t="s">
        <v>313</v>
      </c>
      <c r="C403">
        <v>222</v>
      </c>
      <c r="D403" s="9">
        <v>42559.65</v>
      </c>
      <c r="E403" s="9">
        <v>42781.677083333336</v>
      </c>
      <c r="F403">
        <v>262</v>
      </c>
      <c r="G403">
        <v>262</v>
      </c>
      <c r="H403">
        <v>175</v>
      </c>
      <c r="I403">
        <v>87</v>
      </c>
      <c r="J403">
        <v>0</v>
      </c>
      <c r="K403">
        <v>262</v>
      </c>
      <c r="L403">
        <v>242</v>
      </c>
      <c r="M403">
        <v>20</v>
      </c>
      <c r="N403">
        <v>0.88500000000000001</v>
      </c>
      <c r="O403">
        <v>0.69199999999999995</v>
      </c>
      <c r="P403">
        <v>0</v>
      </c>
      <c r="Q403">
        <v>1.6859999999999999</v>
      </c>
      <c r="R403">
        <v>1.069</v>
      </c>
      <c r="S403">
        <v>0.56100000000000005</v>
      </c>
      <c r="T403">
        <v>1</v>
      </c>
      <c r="U403">
        <v>11.862</v>
      </c>
      <c r="V403" t="s">
        <v>94</v>
      </c>
      <c r="W403">
        <v>0.94899999999999995</v>
      </c>
      <c r="X403">
        <v>0.79800000000000004</v>
      </c>
      <c r="Y403">
        <v>0</v>
      </c>
      <c r="Z403">
        <v>0.92100000000000004</v>
      </c>
      <c r="AA403" s="19">
        <v>45732.924224409719</v>
      </c>
      <c r="AB403" t="s">
        <v>1181</v>
      </c>
    </row>
    <row r="404" spans="1:28" hidden="1" x14ac:dyDescent="0.35">
      <c r="A404" t="s">
        <v>914</v>
      </c>
      <c r="B404" t="s">
        <v>314</v>
      </c>
      <c r="C404">
        <v>100</v>
      </c>
      <c r="D404" s="9">
        <v>42681.677083333336</v>
      </c>
      <c r="E404" s="9">
        <v>42781.677083333336</v>
      </c>
      <c r="F404" t="s">
        <v>874</v>
      </c>
      <c r="G404" t="s">
        <v>874</v>
      </c>
      <c r="H404">
        <v>32</v>
      </c>
      <c r="I404">
        <v>39</v>
      </c>
      <c r="J404">
        <v>1</v>
      </c>
      <c r="K404" t="s">
        <v>875</v>
      </c>
      <c r="L404">
        <v>100</v>
      </c>
      <c r="M404">
        <v>-30</v>
      </c>
      <c r="N404">
        <v>0.253</v>
      </c>
      <c r="O404">
        <v>0.379</v>
      </c>
      <c r="P404">
        <v>0</v>
      </c>
      <c r="Q404">
        <v>1.0880000000000001</v>
      </c>
      <c r="R404">
        <v>1.722</v>
      </c>
      <c r="S404">
        <v>0.4</v>
      </c>
      <c r="T404">
        <v>1</v>
      </c>
      <c r="U404">
        <v>18.382000000000001</v>
      </c>
      <c r="V404" t="s">
        <v>94</v>
      </c>
      <c r="W404">
        <v>0.77</v>
      </c>
      <c r="X404">
        <v>0.7</v>
      </c>
      <c r="Y404">
        <v>0</v>
      </c>
      <c r="Z404">
        <v>0.69599999999999995</v>
      </c>
      <c r="AA404" s="19">
        <v>45732.92423556713</v>
      </c>
      <c r="AB404" t="s">
        <v>1181</v>
      </c>
    </row>
    <row r="405" spans="1:28" x14ac:dyDescent="0.35">
      <c r="A405" t="s">
        <v>915</v>
      </c>
      <c r="B405" t="s">
        <v>313</v>
      </c>
      <c r="C405">
        <v>666</v>
      </c>
      <c r="D405" s="9">
        <v>40409.501388888886</v>
      </c>
      <c r="E405" s="9">
        <v>41076.019444444442</v>
      </c>
      <c r="F405">
        <v>77</v>
      </c>
      <c r="G405">
        <v>77</v>
      </c>
      <c r="H405">
        <v>63</v>
      </c>
      <c r="I405">
        <v>14</v>
      </c>
      <c r="J405">
        <v>0</v>
      </c>
      <c r="K405">
        <v>77</v>
      </c>
      <c r="L405">
        <v>75</v>
      </c>
      <c r="M405">
        <v>2</v>
      </c>
      <c r="N405">
        <v>7.3999999999999996E-2</v>
      </c>
      <c r="O405">
        <v>0.27</v>
      </c>
      <c r="P405">
        <v>0</v>
      </c>
      <c r="Q405">
        <v>0.16</v>
      </c>
      <c r="R405">
        <v>0.46500000000000002</v>
      </c>
      <c r="S405">
        <v>0.215</v>
      </c>
      <c r="T405">
        <v>1</v>
      </c>
      <c r="U405">
        <v>12.5</v>
      </c>
      <c r="V405" t="s">
        <v>82</v>
      </c>
      <c r="W405">
        <v>0.23</v>
      </c>
      <c r="X405">
        <v>0.85</v>
      </c>
      <c r="Y405">
        <v>0</v>
      </c>
      <c r="Z405">
        <v>0.23699999999999999</v>
      </c>
      <c r="AA405" s="19">
        <v>45732.92429145833</v>
      </c>
      <c r="AB405" t="s">
        <v>1181</v>
      </c>
    </row>
    <row r="406" spans="1:28" hidden="1" x14ac:dyDescent="0.35">
      <c r="A406" t="s">
        <v>915</v>
      </c>
      <c r="B406" t="s">
        <v>314</v>
      </c>
      <c r="C406">
        <v>0</v>
      </c>
      <c r="D406" s="9">
        <v>41076.019444444442</v>
      </c>
      <c r="E406" s="9">
        <v>41076.019444444442</v>
      </c>
      <c r="F406" t="s">
        <v>874</v>
      </c>
      <c r="G406" t="s">
        <v>874</v>
      </c>
      <c r="H406">
        <v>1</v>
      </c>
      <c r="I406">
        <v>1</v>
      </c>
      <c r="J406">
        <v>1</v>
      </c>
      <c r="K406" t="s">
        <v>875</v>
      </c>
      <c r="L406">
        <v>1</v>
      </c>
      <c r="M406">
        <v>0</v>
      </c>
      <c r="N406" t="s">
        <v>877</v>
      </c>
      <c r="O406" t="s">
        <v>877</v>
      </c>
      <c r="P406">
        <v>0</v>
      </c>
      <c r="Q406" t="s">
        <v>877</v>
      </c>
      <c r="R406" t="s">
        <v>877</v>
      </c>
      <c r="S406" t="s">
        <v>877</v>
      </c>
      <c r="T406" t="s">
        <v>877</v>
      </c>
      <c r="U406" t="s">
        <v>877</v>
      </c>
      <c r="V406" t="s">
        <v>82</v>
      </c>
      <c r="W406" t="s">
        <v>877</v>
      </c>
      <c r="X406" t="s">
        <v>877</v>
      </c>
      <c r="Y406">
        <v>0</v>
      </c>
      <c r="Z406" t="s">
        <v>877</v>
      </c>
      <c r="AA406" s="19">
        <v>45732.92429145833</v>
      </c>
      <c r="AB406" t="s">
        <v>1181</v>
      </c>
    </row>
    <row r="407" spans="1:28" x14ac:dyDescent="0.35">
      <c r="A407" t="s">
        <v>916</v>
      </c>
      <c r="B407" t="s">
        <v>313</v>
      </c>
      <c r="C407">
        <v>38</v>
      </c>
      <c r="D407" s="9">
        <v>42636.355555555558</v>
      </c>
      <c r="E407" s="9">
        <v>42674.475694444445</v>
      </c>
      <c r="F407">
        <v>76</v>
      </c>
      <c r="G407">
        <v>56</v>
      </c>
      <c r="H407">
        <v>56</v>
      </c>
      <c r="I407">
        <v>0</v>
      </c>
      <c r="J407">
        <v>0</v>
      </c>
      <c r="K407">
        <v>56</v>
      </c>
      <c r="L407">
        <v>0</v>
      </c>
      <c r="M407">
        <v>56</v>
      </c>
      <c r="N407">
        <v>1.2330000000000001</v>
      </c>
      <c r="O407">
        <v>0</v>
      </c>
      <c r="P407">
        <v>0</v>
      </c>
      <c r="Q407">
        <v>0</v>
      </c>
      <c r="R407">
        <v>0</v>
      </c>
      <c r="S407">
        <v>1</v>
      </c>
      <c r="T407">
        <v>1</v>
      </c>
      <c r="U407" t="s">
        <v>877</v>
      </c>
      <c r="V407" t="s">
        <v>878</v>
      </c>
      <c r="W407">
        <v>0.80600000000000005</v>
      </c>
      <c r="X407">
        <v>0</v>
      </c>
      <c r="Y407">
        <v>0</v>
      </c>
      <c r="Z407">
        <v>0</v>
      </c>
      <c r="AA407" s="19">
        <v>45732.924346863423</v>
      </c>
      <c r="AB407" t="s">
        <v>1181</v>
      </c>
    </row>
    <row r="408" spans="1:28" hidden="1" x14ac:dyDescent="0.35">
      <c r="A408" t="s">
        <v>916</v>
      </c>
      <c r="B408" t="s">
        <v>314</v>
      </c>
      <c r="C408">
        <v>38</v>
      </c>
      <c r="D408" s="9">
        <v>42636.355555555558</v>
      </c>
      <c r="E408" s="9">
        <v>42674.475694444445</v>
      </c>
      <c r="F408" t="s">
        <v>874</v>
      </c>
      <c r="G408" t="s">
        <v>874</v>
      </c>
      <c r="H408">
        <v>56</v>
      </c>
      <c r="I408">
        <v>1</v>
      </c>
      <c r="J408">
        <v>1</v>
      </c>
      <c r="K408" t="s">
        <v>875</v>
      </c>
      <c r="L408">
        <v>1</v>
      </c>
      <c r="M408">
        <v>55</v>
      </c>
      <c r="N408">
        <v>1.2450000000000001</v>
      </c>
      <c r="O408">
        <v>0</v>
      </c>
      <c r="P408">
        <v>0</v>
      </c>
      <c r="Q408" t="s">
        <v>877</v>
      </c>
      <c r="R408" t="s">
        <v>877</v>
      </c>
      <c r="S408" t="s">
        <v>877</v>
      </c>
      <c r="T408" t="s">
        <v>877</v>
      </c>
      <c r="U408" t="s">
        <v>877</v>
      </c>
      <c r="V408" t="s">
        <v>878</v>
      </c>
      <c r="W408">
        <v>0.81399999999999995</v>
      </c>
      <c r="X408">
        <v>0</v>
      </c>
      <c r="Y408">
        <v>0</v>
      </c>
      <c r="Z408" t="s">
        <v>877</v>
      </c>
      <c r="AA408" s="19">
        <v>45732.924346874999</v>
      </c>
      <c r="AB408" t="s">
        <v>1181</v>
      </c>
    </row>
    <row r="409" spans="1:28" x14ac:dyDescent="0.35">
      <c r="A409" t="s">
        <v>917</v>
      </c>
      <c r="B409" t="s">
        <v>313</v>
      </c>
      <c r="C409">
        <v>442</v>
      </c>
      <c r="D409" s="9">
        <v>40512.621527777781</v>
      </c>
      <c r="E409" s="9">
        <v>40955.584722222222</v>
      </c>
      <c r="F409">
        <v>131</v>
      </c>
      <c r="G409">
        <v>131</v>
      </c>
      <c r="H409">
        <v>126</v>
      </c>
      <c r="I409">
        <v>5</v>
      </c>
      <c r="J409">
        <v>0</v>
      </c>
      <c r="K409">
        <v>131</v>
      </c>
      <c r="L409">
        <v>102</v>
      </c>
      <c r="M409">
        <v>29</v>
      </c>
      <c r="N409">
        <v>0.28100000000000003</v>
      </c>
      <c r="O409">
        <v>4.3999999999999997E-2</v>
      </c>
      <c r="P409">
        <v>0</v>
      </c>
      <c r="Q409">
        <v>0.246</v>
      </c>
      <c r="R409">
        <v>0.75700000000000001</v>
      </c>
      <c r="S409">
        <v>0.86499999999999999</v>
      </c>
      <c r="T409">
        <v>1</v>
      </c>
      <c r="U409">
        <v>117.886</v>
      </c>
      <c r="V409" t="s">
        <v>58</v>
      </c>
      <c r="W409">
        <v>0.79</v>
      </c>
      <c r="X409">
        <v>0.56200000000000006</v>
      </c>
      <c r="Y409">
        <v>0</v>
      </c>
      <c r="Z409">
        <v>0.66600000000000004</v>
      </c>
      <c r="AA409" s="19">
        <v>45732.924405625003</v>
      </c>
      <c r="AB409" t="s">
        <v>1181</v>
      </c>
    </row>
    <row r="410" spans="1:28" hidden="1" x14ac:dyDescent="0.35">
      <c r="A410" t="s">
        <v>917</v>
      </c>
      <c r="B410" t="s">
        <v>314</v>
      </c>
      <c r="C410">
        <v>98</v>
      </c>
      <c r="D410" s="9">
        <v>40857.431944444441</v>
      </c>
      <c r="E410" s="9">
        <v>40955.584722222222</v>
      </c>
      <c r="F410" t="s">
        <v>874</v>
      </c>
      <c r="G410" t="s">
        <v>874</v>
      </c>
      <c r="H410">
        <v>8</v>
      </c>
      <c r="I410">
        <v>1</v>
      </c>
      <c r="J410">
        <v>1</v>
      </c>
      <c r="K410" t="s">
        <v>875</v>
      </c>
      <c r="L410">
        <v>4</v>
      </c>
      <c r="M410">
        <v>3</v>
      </c>
      <c r="N410">
        <v>5.6000000000000001E-2</v>
      </c>
      <c r="O410" t="s">
        <v>877</v>
      </c>
      <c r="P410">
        <v>0</v>
      </c>
      <c r="Q410">
        <v>0.03</v>
      </c>
      <c r="R410" t="s">
        <v>877</v>
      </c>
      <c r="S410" t="s">
        <v>877</v>
      </c>
      <c r="T410" t="s">
        <v>877</v>
      </c>
      <c r="U410" t="s">
        <v>877</v>
      </c>
      <c r="V410" t="s">
        <v>58</v>
      </c>
      <c r="W410">
        <v>0.58299999999999996</v>
      </c>
      <c r="X410" t="s">
        <v>877</v>
      </c>
      <c r="Y410">
        <v>0</v>
      </c>
      <c r="Z410">
        <v>0.72499999999999998</v>
      </c>
      <c r="AA410" s="19">
        <v>45732.924405636571</v>
      </c>
      <c r="AB410" t="s">
        <v>1181</v>
      </c>
    </row>
    <row r="411" spans="1:28" x14ac:dyDescent="0.35">
      <c r="A411" t="s">
        <v>918</v>
      </c>
      <c r="B411" t="s">
        <v>313</v>
      </c>
      <c r="C411">
        <v>1172</v>
      </c>
      <c r="D411" s="9">
        <v>40136.637499999997</v>
      </c>
      <c r="E411" s="9">
        <v>41309.629166666666</v>
      </c>
      <c r="F411">
        <v>287</v>
      </c>
      <c r="G411">
        <v>287</v>
      </c>
      <c r="H411">
        <v>180</v>
      </c>
      <c r="I411">
        <v>107</v>
      </c>
      <c r="J411">
        <v>0</v>
      </c>
      <c r="K411">
        <v>287</v>
      </c>
      <c r="L411">
        <v>261</v>
      </c>
      <c r="M411">
        <v>26</v>
      </c>
      <c r="N411">
        <v>0.155</v>
      </c>
      <c r="O411">
        <v>9.6000000000000002E-2</v>
      </c>
      <c r="P411">
        <v>0</v>
      </c>
      <c r="Q411">
        <v>0.216</v>
      </c>
      <c r="R411">
        <v>0.86099999999999999</v>
      </c>
      <c r="S411">
        <v>0.61799999999999999</v>
      </c>
      <c r="T411">
        <v>1</v>
      </c>
      <c r="U411">
        <v>120.37</v>
      </c>
      <c r="V411" t="s">
        <v>58</v>
      </c>
      <c r="W411">
        <v>0.88100000000000001</v>
      </c>
      <c r="X411">
        <v>0.98699999999999999</v>
      </c>
      <c r="Y411">
        <v>0</v>
      </c>
      <c r="Z411">
        <v>0.93899999999999995</v>
      </c>
      <c r="AA411" s="19">
        <v>45732.924467118057</v>
      </c>
      <c r="AB411" t="s">
        <v>1181</v>
      </c>
    </row>
    <row r="412" spans="1:28" hidden="1" x14ac:dyDescent="0.35">
      <c r="A412" t="s">
        <v>918</v>
      </c>
      <c r="B412" t="s">
        <v>314</v>
      </c>
      <c r="C412">
        <v>98</v>
      </c>
      <c r="D412" s="9">
        <v>41211.606944444444</v>
      </c>
      <c r="E412" s="9">
        <v>41309.629166666666</v>
      </c>
      <c r="F412" t="s">
        <v>874</v>
      </c>
      <c r="G412" t="s">
        <v>874</v>
      </c>
      <c r="H412">
        <v>24</v>
      </c>
      <c r="I412">
        <v>8</v>
      </c>
      <c r="J412">
        <v>1</v>
      </c>
      <c r="K412" t="s">
        <v>875</v>
      </c>
      <c r="L412">
        <v>64</v>
      </c>
      <c r="M412">
        <v>-33</v>
      </c>
      <c r="N412">
        <v>0.20499999999999999</v>
      </c>
      <c r="O412">
        <v>6.6000000000000003E-2</v>
      </c>
      <c r="P412">
        <v>0</v>
      </c>
      <c r="Q412">
        <v>0.58699999999999997</v>
      </c>
      <c r="R412">
        <v>2.1659999999999999</v>
      </c>
      <c r="S412">
        <v>0.75600000000000001</v>
      </c>
      <c r="T412">
        <v>1</v>
      </c>
      <c r="U412">
        <v>44.292999999999999</v>
      </c>
      <c r="V412" t="s">
        <v>64</v>
      </c>
      <c r="W412">
        <v>0.98199999999999998</v>
      </c>
      <c r="X412">
        <v>0.95499999999999996</v>
      </c>
      <c r="Y412">
        <v>0</v>
      </c>
      <c r="Z412">
        <v>0.71299999999999997</v>
      </c>
      <c r="AA412" s="19">
        <v>45732.924477685185</v>
      </c>
      <c r="AB412" t="s">
        <v>1181</v>
      </c>
    </row>
    <row r="413" spans="1:28" x14ac:dyDescent="0.35">
      <c r="A413" t="s">
        <v>919</v>
      </c>
      <c r="B413" t="s">
        <v>313</v>
      </c>
      <c r="C413">
        <v>569</v>
      </c>
      <c r="D413" s="9">
        <v>42786.486111111109</v>
      </c>
      <c r="E413" s="9">
        <v>43355.722916666666</v>
      </c>
      <c r="F413">
        <v>238</v>
      </c>
      <c r="G413">
        <v>226</v>
      </c>
      <c r="H413">
        <v>170</v>
      </c>
      <c r="I413">
        <v>56</v>
      </c>
      <c r="J413">
        <v>0</v>
      </c>
      <c r="K413">
        <v>226</v>
      </c>
      <c r="L413">
        <v>169</v>
      </c>
      <c r="M413">
        <v>57</v>
      </c>
      <c r="N413">
        <v>0.26700000000000002</v>
      </c>
      <c r="O413">
        <v>8.2000000000000003E-2</v>
      </c>
      <c r="P413">
        <v>0</v>
      </c>
      <c r="Q413">
        <v>0.28499999999999998</v>
      </c>
      <c r="R413">
        <v>0.81699999999999995</v>
      </c>
      <c r="S413">
        <v>0.76500000000000001</v>
      </c>
      <c r="T413">
        <v>1</v>
      </c>
      <c r="U413">
        <v>200</v>
      </c>
      <c r="V413" t="s">
        <v>58</v>
      </c>
      <c r="W413">
        <v>0.53400000000000003</v>
      </c>
      <c r="X413">
        <v>0.81899999999999995</v>
      </c>
      <c r="Y413">
        <v>0</v>
      </c>
      <c r="Z413">
        <v>0.57199999999999995</v>
      </c>
      <c r="AA413" s="19">
        <v>45732.924538576386</v>
      </c>
      <c r="AB413" t="s">
        <v>1181</v>
      </c>
    </row>
    <row r="414" spans="1:28" hidden="1" x14ac:dyDescent="0.35">
      <c r="A414" t="s">
        <v>919</v>
      </c>
      <c r="B414" t="s">
        <v>314</v>
      </c>
      <c r="C414">
        <v>63</v>
      </c>
      <c r="D414" s="9">
        <v>43292.393055555556</v>
      </c>
      <c r="E414" s="9">
        <v>43355.722916666666</v>
      </c>
      <c r="F414" t="s">
        <v>874</v>
      </c>
      <c r="G414" t="s">
        <v>874</v>
      </c>
      <c r="H414">
        <v>10</v>
      </c>
      <c r="I414">
        <v>9</v>
      </c>
      <c r="J414">
        <v>1</v>
      </c>
      <c r="K414" t="s">
        <v>875</v>
      </c>
      <c r="L414">
        <v>10</v>
      </c>
      <c r="M414">
        <v>8</v>
      </c>
      <c r="N414">
        <v>0.13500000000000001</v>
      </c>
      <c r="O414">
        <v>0.17</v>
      </c>
      <c r="P414">
        <v>0</v>
      </c>
      <c r="Q414">
        <v>0.23599999999999999</v>
      </c>
      <c r="R414">
        <v>0.77400000000000002</v>
      </c>
      <c r="S414">
        <v>0.443</v>
      </c>
      <c r="T414">
        <v>1</v>
      </c>
      <c r="U414">
        <v>241.52500000000001</v>
      </c>
      <c r="V414" t="s">
        <v>58</v>
      </c>
      <c r="W414">
        <v>0.71899999999999997</v>
      </c>
      <c r="X414">
        <v>0.55400000000000005</v>
      </c>
      <c r="Y414">
        <v>0</v>
      </c>
      <c r="Z414">
        <v>0.52300000000000002</v>
      </c>
      <c r="AA414" s="19">
        <v>45732.924548668983</v>
      </c>
      <c r="AB414" t="s">
        <v>1181</v>
      </c>
    </row>
    <row r="415" spans="1:28" x14ac:dyDescent="0.35">
      <c r="A415" t="s">
        <v>920</v>
      </c>
      <c r="B415" t="s">
        <v>313</v>
      </c>
      <c r="C415">
        <v>145</v>
      </c>
      <c r="D415" s="9">
        <v>42690.565972222219</v>
      </c>
      <c r="E415" s="9">
        <v>42835.576388888891</v>
      </c>
      <c r="F415">
        <v>138</v>
      </c>
      <c r="G415">
        <v>114</v>
      </c>
      <c r="H415">
        <v>114</v>
      </c>
      <c r="I415">
        <v>0</v>
      </c>
      <c r="J415">
        <v>0</v>
      </c>
      <c r="K415">
        <v>114</v>
      </c>
      <c r="L415">
        <v>0</v>
      </c>
      <c r="M415">
        <v>114</v>
      </c>
      <c r="N415">
        <v>0.68</v>
      </c>
      <c r="O415">
        <v>0</v>
      </c>
      <c r="P415">
        <v>0</v>
      </c>
      <c r="Q415">
        <v>0</v>
      </c>
      <c r="R415">
        <v>0</v>
      </c>
      <c r="S415">
        <v>1</v>
      </c>
      <c r="T415">
        <v>1</v>
      </c>
      <c r="U415" t="s">
        <v>877</v>
      </c>
      <c r="V415" t="s">
        <v>878</v>
      </c>
      <c r="W415">
        <v>0.95699999999999996</v>
      </c>
      <c r="X415">
        <v>0</v>
      </c>
      <c r="Y415">
        <v>0</v>
      </c>
      <c r="Z415">
        <v>0</v>
      </c>
      <c r="AA415" s="19">
        <v>45732.924593136573</v>
      </c>
      <c r="AB415" t="s">
        <v>1181</v>
      </c>
    </row>
    <row r="416" spans="1:28" hidden="1" x14ac:dyDescent="0.35">
      <c r="A416" t="s">
        <v>920</v>
      </c>
      <c r="B416" t="s">
        <v>314</v>
      </c>
      <c r="C416">
        <v>0</v>
      </c>
      <c r="D416" s="9">
        <v>42924.484722222223</v>
      </c>
      <c r="E416" s="9">
        <v>42924.484722222223</v>
      </c>
      <c r="F416" t="s">
        <v>874</v>
      </c>
      <c r="G416" t="s">
        <v>874</v>
      </c>
      <c r="H416">
        <v>1</v>
      </c>
      <c r="I416">
        <v>1</v>
      </c>
      <c r="J416">
        <v>1</v>
      </c>
      <c r="K416" t="s">
        <v>875</v>
      </c>
      <c r="L416">
        <v>1</v>
      </c>
      <c r="M416">
        <v>0</v>
      </c>
      <c r="N416" t="s">
        <v>877</v>
      </c>
      <c r="O416">
        <v>0</v>
      </c>
      <c r="P416">
        <v>0</v>
      </c>
      <c r="Q416" t="s">
        <v>877</v>
      </c>
      <c r="R416" t="s">
        <v>877</v>
      </c>
      <c r="S416" t="s">
        <v>877</v>
      </c>
      <c r="T416" t="s">
        <v>877</v>
      </c>
      <c r="U416" t="s">
        <v>877</v>
      </c>
      <c r="V416" t="s">
        <v>878</v>
      </c>
      <c r="W416" t="s">
        <v>877</v>
      </c>
      <c r="X416">
        <v>0</v>
      </c>
      <c r="Y416">
        <v>0</v>
      </c>
      <c r="Z416" t="s">
        <v>877</v>
      </c>
      <c r="AA416" s="19">
        <v>45732.924593148149</v>
      </c>
      <c r="AB416" t="s">
        <v>1181</v>
      </c>
    </row>
    <row r="417" spans="1:28" x14ac:dyDescent="0.35">
      <c r="A417" t="s">
        <v>921</v>
      </c>
      <c r="B417" t="s">
        <v>313</v>
      </c>
      <c r="C417">
        <v>100</v>
      </c>
      <c r="D417" s="9">
        <v>43607.470833333333</v>
      </c>
      <c r="E417" s="9">
        <v>43707.635416666664</v>
      </c>
      <c r="F417">
        <v>190</v>
      </c>
      <c r="G417">
        <v>188</v>
      </c>
      <c r="H417">
        <v>188</v>
      </c>
      <c r="I417">
        <v>0</v>
      </c>
      <c r="J417">
        <v>0</v>
      </c>
      <c r="K417">
        <v>188</v>
      </c>
      <c r="L417">
        <v>138</v>
      </c>
      <c r="M417">
        <v>50</v>
      </c>
      <c r="N417">
        <v>3.2570000000000001</v>
      </c>
      <c r="O417">
        <v>0</v>
      </c>
      <c r="P417">
        <v>0</v>
      </c>
      <c r="Q417">
        <v>1.2370000000000001</v>
      </c>
      <c r="R417">
        <v>0.38</v>
      </c>
      <c r="S417">
        <v>1</v>
      </c>
      <c r="T417">
        <v>1</v>
      </c>
      <c r="U417">
        <v>40.42</v>
      </c>
      <c r="V417" t="s">
        <v>58</v>
      </c>
      <c r="W417">
        <v>0.65900000000000003</v>
      </c>
      <c r="X417">
        <v>0</v>
      </c>
      <c r="Y417">
        <v>0</v>
      </c>
      <c r="Z417">
        <v>0.70399999999999996</v>
      </c>
      <c r="AA417" s="19">
        <v>45732.924653148148</v>
      </c>
      <c r="AB417" t="s">
        <v>1181</v>
      </c>
    </row>
    <row r="418" spans="1:28" hidden="1" x14ac:dyDescent="0.35">
      <c r="A418" t="s">
        <v>921</v>
      </c>
      <c r="B418" t="s">
        <v>314</v>
      </c>
      <c r="C418">
        <v>99</v>
      </c>
      <c r="D418" s="9">
        <v>43607.645138888889</v>
      </c>
      <c r="E418" s="9">
        <v>43707.635416666664</v>
      </c>
      <c r="F418" t="s">
        <v>874</v>
      </c>
      <c r="G418" t="s">
        <v>874</v>
      </c>
      <c r="H418">
        <v>172</v>
      </c>
      <c r="I418">
        <v>1</v>
      </c>
      <c r="J418">
        <v>1</v>
      </c>
      <c r="K418" t="s">
        <v>875</v>
      </c>
      <c r="L418">
        <v>138</v>
      </c>
      <c r="M418">
        <v>33</v>
      </c>
      <c r="N418">
        <v>3.069</v>
      </c>
      <c r="O418">
        <v>0</v>
      </c>
      <c r="P418">
        <v>0</v>
      </c>
      <c r="Q418">
        <v>1.2350000000000001</v>
      </c>
      <c r="R418">
        <v>0.40200000000000002</v>
      </c>
      <c r="S418">
        <v>1</v>
      </c>
      <c r="T418">
        <v>1</v>
      </c>
      <c r="U418">
        <v>40.485999999999997</v>
      </c>
      <c r="V418" t="s">
        <v>58</v>
      </c>
      <c r="W418">
        <v>0.69199999999999995</v>
      </c>
      <c r="X418">
        <v>0</v>
      </c>
      <c r="Y418">
        <v>0</v>
      </c>
      <c r="Z418">
        <v>0.70599999999999996</v>
      </c>
      <c r="AA418" s="19">
        <v>45732.924662708334</v>
      </c>
      <c r="AB418" t="s">
        <v>1181</v>
      </c>
    </row>
    <row r="419" spans="1:28" x14ac:dyDescent="0.35">
      <c r="A419" t="s">
        <v>922</v>
      </c>
      <c r="B419" t="s">
        <v>313</v>
      </c>
      <c r="C419">
        <v>140</v>
      </c>
      <c r="D419" s="9">
        <v>40280.629861111112</v>
      </c>
      <c r="E419" s="9">
        <v>40420.776388888888</v>
      </c>
      <c r="F419">
        <v>303</v>
      </c>
      <c r="G419">
        <v>303</v>
      </c>
      <c r="H419">
        <v>51</v>
      </c>
      <c r="I419">
        <v>252</v>
      </c>
      <c r="J419">
        <v>0</v>
      </c>
      <c r="K419">
        <v>303</v>
      </c>
      <c r="L419">
        <v>303</v>
      </c>
      <c r="M419">
        <v>0</v>
      </c>
      <c r="N419">
        <v>0.47299999999999998</v>
      </c>
      <c r="O419">
        <v>3.6459999999999999</v>
      </c>
      <c r="P419">
        <v>0</v>
      </c>
      <c r="Q419">
        <v>3.4529999999999998</v>
      </c>
      <c r="R419">
        <v>0.83799999999999997</v>
      </c>
      <c r="S419">
        <v>0.115</v>
      </c>
      <c r="T419">
        <v>1</v>
      </c>
      <c r="U419">
        <v>0</v>
      </c>
      <c r="V419" t="s">
        <v>82</v>
      </c>
      <c r="W419">
        <v>0.85599999999999998</v>
      </c>
      <c r="X419">
        <v>0.66700000000000004</v>
      </c>
      <c r="Y419">
        <v>0</v>
      </c>
      <c r="Z419">
        <v>0.66700000000000004</v>
      </c>
      <c r="AA419" s="19">
        <v>45732.924725381941</v>
      </c>
      <c r="AB419" t="s">
        <v>1181</v>
      </c>
    </row>
    <row r="420" spans="1:28" hidden="1" x14ac:dyDescent="0.35">
      <c r="A420" t="s">
        <v>922</v>
      </c>
      <c r="B420" t="s">
        <v>314</v>
      </c>
      <c r="C420">
        <v>96</v>
      </c>
      <c r="D420" s="9">
        <v>40324.536805555559</v>
      </c>
      <c r="E420" s="9">
        <v>40420.776388888888</v>
      </c>
      <c r="F420" t="s">
        <v>874</v>
      </c>
      <c r="G420" t="s">
        <v>874</v>
      </c>
      <c r="H420">
        <v>38</v>
      </c>
      <c r="I420">
        <v>250</v>
      </c>
      <c r="J420">
        <v>1</v>
      </c>
      <c r="K420" t="s">
        <v>875</v>
      </c>
      <c r="L420">
        <v>301</v>
      </c>
      <c r="M420">
        <v>-14</v>
      </c>
      <c r="N420">
        <v>0.629</v>
      </c>
      <c r="O420">
        <v>3.9020000000000001</v>
      </c>
      <c r="P420">
        <v>0</v>
      </c>
      <c r="Q420">
        <v>3.6110000000000002</v>
      </c>
      <c r="R420">
        <v>0.79700000000000004</v>
      </c>
      <c r="S420">
        <v>0.13900000000000001</v>
      </c>
      <c r="T420">
        <v>1</v>
      </c>
      <c r="U420">
        <v>0</v>
      </c>
      <c r="V420" t="s">
        <v>82</v>
      </c>
      <c r="W420">
        <v>0.73699999999999999</v>
      </c>
      <c r="X420">
        <v>0.68100000000000005</v>
      </c>
      <c r="Y420">
        <v>0</v>
      </c>
      <c r="Z420">
        <v>0.67100000000000004</v>
      </c>
      <c r="AA420" s="19">
        <v>45732.924737280089</v>
      </c>
      <c r="AB420" t="s">
        <v>1181</v>
      </c>
    </row>
    <row r="421" spans="1:28" x14ac:dyDescent="0.35">
      <c r="A421" t="s">
        <v>923</v>
      </c>
      <c r="B421" t="s">
        <v>313</v>
      </c>
      <c r="C421">
        <v>663</v>
      </c>
      <c r="D421" s="9">
        <v>40051.370833333334</v>
      </c>
      <c r="E421" s="9">
        <v>40715.345833333333</v>
      </c>
      <c r="F421">
        <v>142</v>
      </c>
      <c r="G421">
        <v>142</v>
      </c>
      <c r="H421">
        <v>8</v>
      </c>
      <c r="I421">
        <v>134</v>
      </c>
      <c r="J421">
        <v>0</v>
      </c>
      <c r="K421">
        <v>142</v>
      </c>
      <c r="L421">
        <v>136</v>
      </c>
      <c r="M421">
        <v>6</v>
      </c>
      <c r="N421">
        <v>2.9000000000000001E-2</v>
      </c>
      <c r="O421">
        <v>0.45</v>
      </c>
      <c r="P421">
        <v>0</v>
      </c>
      <c r="Q421">
        <v>0.34100000000000003</v>
      </c>
      <c r="R421">
        <v>0.71199999999999997</v>
      </c>
      <c r="S421">
        <v>6.0999999999999999E-2</v>
      </c>
      <c r="T421">
        <v>1</v>
      </c>
      <c r="U421">
        <v>17.594999999999999</v>
      </c>
      <c r="V421" t="s">
        <v>82</v>
      </c>
      <c r="W421">
        <v>0.86599999999999999</v>
      </c>
      <c r="X421">
        <v>0.91600000000000004</v>
      </c>
      <c r="Y421">
        <v>0</v>
      </c>
      <c r="Z421">
        <v>0.749</v>
      </c>
      <c r="AA421" s="19">
        <v>45732.924794675928</v>
      </c>
      <c r="AB421" t="s">
        <v>1181</v>
      </c>
    </row>
    <row r="422" spans="1:28" hidden="1" x14ac:dyDescent="0.35">
      <c r="A422" t="s">
        <v>923</v>
      </c>
      <c r="B422" t="s">
        <v>314</v>
      </c>
      <c r="C422">
        <v>0</v>
      </c>
      <c r="D422" s="9">
        <v>40715.345833333333</v>
      </c>
      <c r="E422" s="9">
        <v>40715.345833333333</v>
      </c>
      <c r="F422" t="s">
        <v>874</v>
      </c>
      <c r="G422" t="s">
        <v>874</v>
      </c>
      <c r="H422">
        <v>1</v>
      </c>
      <c r="I422">
        <v>1</v>
      </c>
      <c r="J422">
        <v>1</v>
      </c>
      <c r="K422" t="s">
        <v>875</v>
      </c>
      <c r="L422">
        <v>1</v>
      </c>
      <c r="M422">
        <v>0</v>
      </c>
      <c r="N422" t="s">
        <v>877</v>
      </c>
      <c r="O422" t="s">
        <v>877</v>
      </c>
      <c r="P422">
        <v>0</v>
      </c>
      <c r="Q422" t="s">
        <v>877</v>
      </c>
      <c r="R422" t="s">
        <v>877</v>
      </c>
      <c r="S422" t="s">
        <v>877</v>
      </c>
      <c r="T422" t="s">
        <v>877</v>
      </c>
      <c r="U422" t="s">
        <v>877</v>
      </c>
      <c r="V422" t="s">
        <v>82</v>
      </c>
      <c r="W422" t="s">
        <v>877</v>
      </c>
      <c r="X422" t="s">
        <v>877</v>
      </c>
      <c r="Y422">
        <v>0</v>
      </c>
      <c r="Z422" t="s">
        <v>877</v>
      </c>
      <c r="AA422" s="19">
        <v>45732.924794687497</v>
      </c>
      <c r="AB422" t="s">
        <v>1181</v>
      </c>
    </row>
    <row r="423" spans="1:28" x14ac:dyDescent="0.35">
      <c r="A423" t="s">
        <v>924</v>
      </c>
      <c r="B423" t="s">
        <v>313</v>
      </c>
      <c r="C423">
        <v>325</v>
      </c>
      <c r="D423" s="9">
        <v>40939.415972222225</v>
      </c>
      <c r="E423" s="9">
        <v>41264.469444444447</v>
      </c>
      <c r="F423">
        <v>403</v>
      </c>
      <c r="G423">
        <v>403</v>
      </c>
      <c r="H423">
        <v>79</v>
      </c>
      <c r="I423">
        <v>324</v>
      </c>
      <c r="J423">
        <v>0</v>
      </c>
      <c r="K423">
        <v>403</v>
      </c>
      <c r="L423">
        <v>393</v>
      </c>
      <c r="M423">
        <v>10</v>
      </c>
      <c r="N423">
        <v>0.38500000000000001</v>
      </c>
      <c r="O423">
        <v>2.1920000000000002</v>
      </c>
      <c r="P423">
        <v>0</v>
      </c>
      <c r="Q423">
        <v>2.5019999999999998</v>
      </c>
      <c r="R423">
        <v>0.97099999999999997</v>
      </c>
      <c r="S423">
        <v>0.14899999999999999</v>
      </c>
      <c r="T423">
        <v>1</v>
      </c>
      <c r="U423">
        <v>3.9969999999999999</v>
      </c>
      <c r="V423" t="s">
        <v>82</v>
      </c>
      <c r="W423">
        <v>0.85499999999999998</v>
      </c>
      <c r="X423">
        <v>0.53300000000000003</v>
      </c>
      <c r="Y423">
        <v>0</v>
      </c>
      <c r="Z423">
        <v>0.53800000000000003</v>
      </c>
      <c r="AA423" s="19">
        <v>45732.924855763886</v>
      </c>
      <c r="AB423" t="s">
        <v>1181</v>
      </c>
    </row>
    <row r="424" spans="1:28" hidden="1" x14ac:dyDescent="0.35">
      <c r="A424" t="s">
        <v>924</v>
      </c>
      <c r="B424" t="s">
        <v>314</v>
      </c>
      <c r="C424">
        <v>97</v>
      </c>
      <c r="D424" s="9">
        <v>41166.71875</v>
      </c>
      <c r="E424" s="9">
        <v>41264.469444444447</v>
      </c>
      <c r="F424" t="s">
        <v>874</v>
      </c>
      <c r="G424" t="s">
        <v>874</v>
      </c>
      <c r="H424">
        <v>3</v>
      </c>
      <c r="I424">
        <v>10</v>
      </c>
      <c r="J424">
        <v>1</v>
      </c>
      <c r="K424" t="s">
        <v>875</v>
      </c>
      <c r="L424">
        <v>13</v>
      </c>
      <c r="M424">
        <v>1</v>
      </c>
      <c r="N424">
        <v>2.4E-2</v>
      </c>
      <c r="O424">
        <v>0.879</v>
      </c>
      <c r="P424">
        <v>0</v>
      </c>
      <c r="Q424">
        <v>0.112</v>
      </c>
      <c r="R424">
        <v>0.124</v>
      </c>
      <c r="S424">
        <v>2.7E-2</v>
      </c>
      <c r="T424">
        <v>1</v>
      </c>
      <c r="U424">
        <v>89.286000000000001</v>
      </c>
      <c r="V424" t="s">
        <v>58</v>
      </c>
      <c r="W424">
        <v>0.75</v>
      </c>
      <c r="X424">
        <v>0.88500000000000001</v>
      </c>
      <c r="Y424">
        <v>0</v>
      </c>
      <c r="Z424">
        <v>0.82699999999999996</v>
      </c>
      <c r="AA424" s="19">
        <v>45732.924866655092</v>
      </c>
      <c r="AB424" t="s">
        <v>1181</v>
      </c>
    </row>
    <row r="425" spans="1:28" x14ac:dyDescent="0.35">
      <c r="A425" t="s">
        <v>925</v>
      </c>
      <c r="B425" t="s">
        <v>313</v>
      </c>
      <c r="C425">
        <v>157</v>
      </c>
      <c r="D425" s="9">
        <v>43381.494444444441</v>
      </c>
      <c r="E425" s="9">
        <v>43539.490972222222</v>
      </c>
      <c r="F425">
        <v>193</v>
      </c>
      <c r="G425">
        <v>178</v>
      </c>
      <c r="H425">
        <v>169</v>
      </c>
      <c r="I425">
        <v>9</v>
      </c>
      <c r="J425">
        <v>0</v>
      </c>
      <c r="K425">
        <v>178</v>
      </c>
      <c r="L425">
        <v>161</v>
      </c>
      <c r="M425">
        <v>17</v>
      </c>
      <c r="N425">
        <v>1.06</v>
      </c>
      <c r="O425">
        <v>5.3999999999999999E-2</v>
      </c>
      <c r="P425">
        <v>0</v>
      </c>
      <c r="Q425">
        <v>1.0289999999999999</v>
      </c>
      <c r="R425">
        <v>0.92400000000000004</v>
      </c>
      <c r="S425">
        <v>0.95199999999999996</v>
      </c>
      <c r="T425">
        <v>1</v>
      </c>
      <c r="U425">
        <v>16.521000000000001</v>
      </c>
      <c r="V425" t="s">
        <v>82</v>
      </c>
      <c r="W425">
        <v>0.85299999999999998</v>
      </c>
      <c r="X425">
        <v>0.76500000000000001</v>
      </c>
      <c r="Y425">
        <v>0</v>
      </c>
      <c r="Z425">
        <v>0.93400000000000005</v>
      </c>
      <c r="AA425" s="19">
        <v>45732.924929131943</v>
      </c>
      <c r="AB425" t="s">
        <v>1181</v>
      </c>
    </row>
    <row r="426" spans="1:28" hidden="1" x14ac:dyDescent="0.35">
      <c r="A426" t="s">
        <v>925</v>
      </c>
      <c r="B426" t="s">
        <v>314</v>
      </c>
      <c r="C426">
        <v>99</v>
      </c>
      <c r="D426" s="9">
        <v>43439.599305555559</v>
      </c>
      <c r="E426" s="9">
        <v>43539.490972222222</v>
      </c>
      <c r="F426" t="s">
        <v>874</v>
      </c>
      <c r="G426" t="s">
        <v>874</v>
      </c>
      <c r="H426">
        <v>59</v>
      </c>
      <c r="I426">
        <v>6</v>
      </c>
      <c r="J426">
        <v>1</v>
      </c>
      <c r="K426" t="s">
        <v>875</v>
      </c>
      <c r="L426">
        <v>99</v>
      </c>
      <c r="M426">
        <v>-35</v>
      </c>
      <c r="N426">
        <v>0.46899999999999997</v>
      </c>
      <c r="O426">
        <v>3.6999999999999998E-2</v>
      </c>
      <c r="P426">
        <v>0</v>
      </c>
      <c r="Q426">
        <v>0.76900000000000002</v>
      </c>
      <c r="R426">
        <v>1.52</v>
      </c>
      <c r="S426">
        <v>0.92700000000000005</v>
      </c>
      <c r="T426">
        <v>1</v>
      </c>
      <c r="U426">
        <v>22.106999999999999</v>
      </c>
      <c r="V426" t="s">
        <v>94</v>
      </c>
      <c r="W426">
        <v>0.91200000000000003</v>
      </c>
      <c r="X426">
        <v>0.83099999999999996</v>
      </c>
      <c r="Y426">
        <v>0</v>
      </c>
      <c r="Z426">
        <v>0.91900000000000004</v>
      </c>
      <c r="AA426" s="19">
        <v>45732.924939965276</v>
      </c>
      <c r="AB426" t="s">
        <v>1181</v>
      </c>
    </row>
    <row r="427" spans="1:28" x14ac:dyDescent="0.35">
      <c r="A427" t="s">
        <v>926</v>
      </c>
      <c r="B427" t="s">
        <v>313</v>
      </c>
      <c r="C427">
        <v>306</v>
      </c>
      <c r="D427" s="9">
        <v>42782.405555555553</v>
      </c>
      <c r="E427" s="9">
        <v>43088.445833333331</v>
      </c>
      <c r="F427">
        <v>780</v>
      </c>
      <c r="G427">
        <v>780</v>
      </c>
      <c r="H427">
        <v>779</v>
      </c>
      <c r="I427">
        <v>1</v>
      </c>
      <c r="J427">
        <v>0</v>
      </c>
      <c r="K427">
        <v>780</v>
      </c>
      <c r="L427">
        <v>754</v>
      </c>
      <c r="M427">
        <v>26</v>
      </c>
      <c r="N427">
        <v>3.2229999999999999</v>
      </c>
      <c r="O427">
        <v>0</v>
      </c>
      <c r="P427">
        <v>0</v>
      </c>
      <c r="Q427">
        <v>3.0990000000000002</v>
      </c>
      <c r="R427">
        <v>0.96199999999999997</v>
      </c>
      <c r="S427">
        <v>1</v>
      </c>
      <c r="T427">
        <v>1</v>
      </c>
      <c r="U427">
        <v>8.39</v>
      </c>
      <c r="V427" t="s">
        <v>82</v>
      </c>
      <c r="W427">
        <v>0.96</v>
      </c>
      <c r="X427">
        <v>0</v>
      </c>
      <c r="Y427">
        <v>0</v>
      </c>
      <c r="Z427">
        <v>0.82699999999999996</v>
      </c>
      <c r="AA427" s="19">
        <v>45732.925002118056</v>
      </c>
      <c r="AB427" t="s">
        <v>1181</v>
      </c>
    </row>
    <row r="428" spans="1:28" hidden="1" x14ac:dyDescent="0.35">
      <c r="A428" t="s">
        <v>926</v>
      </c>
      <c r="B428" t="s">
        <v>314</v>
      </c>
      <c r="C428">
        <v>98</v>
      </c>
      <c r="D428" s="9">
        <v>42989.470833333333</v>
      </c>
      <c r="E428" s="9">
        <v>43088.445833333331</v>
      </c>
      <c r="F428" t="s">
        <v>874</v>
      </c>
      <c r="G428" t="s">
        <v>874</v>
      </c>
      <c r="H428">
        <v>300</v>
      </c>
      <c r="I428">
        <v>1</v>
      </c>
      <c r="J428">
        <v>1</v>
      </c>
      <c r="K428" t="s">
        <v>875</v>
      </c>
      <c r="L428">
        <v>455</v>
      </c>
      <c r="M428">
        <v>-156</v>
      </c>
      <c r="N428">
        <v>3.0089999999999999</v>
      </c>
      <c r="O428" t="s">
        <v>877</v>
      </c>
      <c r="P428">
        <v>0</v>
      </c>
      <c r="Q428">
        <v>5.1319999999999997</v>
      </c>
      <c r="R428" t="s">
        <v>877</v>
      </c>
      <c r="S428" t="s">
        <v>877</v>
      </c>
      <c r="T428" t="s">
        <v>877</v>
      </c>
      <c r="U428" t="s">
        <v>877</v>
      </c>
      <c r="V428" t="s">
        <v>82</v>
      </c>
      <c r="W428">
        <v>0.95699999999999996</v>
      </c>
      <c r="X428" t="s">
        <v>877</v>
      </c>
      <c r="Y428">
        <v>0</v>
      </c>
      <c r="Z428">
        <v>0.77900000000000003</v>
      </c>
      <c r="AA428" s="19">
        <v>45732.925002141201</v>
      </c>
      <c r="AB428" t="s">
        <v>1181</v>
      </c>
    </row>
    <row r="429" spans="1:28" x14ac:dyDescent="0.35">
      <c r="A429" t="s">
        <v>927</v>
      </c>
      <c r="B429" t="s">
        <v>313</v>
      </c>
      <c r="C429">
        <v>578</v>
      </c>
      <c r="D429" s="9">
        <v>41260.421527777777</v>
      </c>
      <c r="E429" s="9">
        <v>41838.440972222219</v>
      </c>
      <c r="F429">
        <v>452</v>
      </c>
      <c r="G429">
        <v>452</v>
      </c>
      <c r="H429">
        <v>441</v>
      </c>
      <c r="I429">
        <v>11</v>
      </c>
      <c r="J429">
        <v>0</v>
      </c>
      <c r="K429">
        <v>452</v>
      </c>
      <c r="L429">
        <v>433</v>
      </c>
      <c r="M429">
        <v>19</v>
      </c>
      <c r="N429">
        <v>1.498</v>
      </c>
      <c r="O429">
        <v>5.2999999999999999E-2</v>
      </c>
      <c r="P429">
        <v>0</v>
      </c>
      <c r="Q429">
        <v>1.304</v>
      </c>
      <c r="R429">
        <v>0.84099999999999997</v>
      </c>
      <c r="S429">
        <v>0.96599999999999997</v>
      </c>
      <c r="T429">
        <v>1</v>
      </c>
      <c r="U429">
        <v>14.571</v>
      </c>
      <c r="V429" t="s">
        <v>82</v>
      </c>
      <c r="W429">
        <v>0.84</v>
      </c>
      <c r="X429">
        <v>0.91500000000000004</v>
      </c>
      <c r="Y429">
        <v>0</v>
      </c>
      <c r="Z429">
        <v>0.77400000000000002</v>
      </c>
      <c r="AA429" s="19">
        <v>45732.925060092595</v>
      </c>
      <c r="AB429" t="s">
        <v>1181</v>
      </c>
    </row>
    <row r="430" spans="1:28" hidden="1" x14ac:dyDescent="0.35">
      <c r="A430" t="s">
        <v>927</v>
      </c>
      <c r="B430" t="s">
        <v>314</v>
      </c>
      <c r="C430">
        <v>0</v>
      </c>
      <c r="D430" s="9">
        <v>41838.440972222219</v>
      </c>
      <c r="E430" s="9">
        <v>41838.440972222219</v>
      </c>
      <c r="F430" t="s">
        <v>874</v>
      </c>
      <c r="G430" t="s">
        <v>874</v>
      </c>
      <c r="H430">
        <v>1</v>
      </c>
      <c r="I430">
        <v>1</v>
      </c>
      <c r="J430">
        <v>1</v>
      </c>
      <c r="K430" t="s">
        <v>875</v>
      </c>
      <c r="L430">
        <v>3</v>
      </c>
      <c r="M430">
        <v>-2</v>
      </c>
      <c r="N430" t="s">
        <v>877</v>
      </c>
      <c r="O430" t="s">
        <v>877</v>
      </c>
      <c r="P430">
        <v>0</v>
      </c>
      <c r="Q430" t="s">
        <v>877</v>
      </c>
      <c r="R430" t="s">
        <v>877</v>
      </c>
      <c r="S430" t="s">
        <v>877</v>
      </c>
      <c r="T430" t="s">
        <v>877</v>
      </c>
      <c r="U430" t="s">
        <v>877</v>
      </c>
      <c r="V430" t="s">
        <v>82</v>
      </c>
      <c r="W430" t="s">
        <v>877</v>
      </c>
      <c r="X430" t="s">
        <v>877</v>
      </c>
      <c r="Y430">
        <v>0</v>
      </c>
      <c r="Z430" t="s">
        <v>877</v>
      </c>
      <c r="AA430" s="19">
        <v>45732.925060104164</v>
      </c>
      <c r="AB430" t="s">
        <v>1181</v>
      </c>
    </row>
    <row r="431" spans="1:28" x14ac:dyDescent="0.35">
      <c r="A431" t="s">
        <v>928</v>
      </c>
      <c r="B431" t="s">
        <v>313</v>
      </c>
      <c r="C431">
        <v>1083</v>
      </c>
      <c r="D431" s="9">
        <v>42635.647222222222</v>
      </c>
      <c r="E431" s="9">
        <v>43718.663888888892</v>
      </c>
      <c r="F431">
        <v>843</v>
      </c>
      <c r="G431">
        <v>830</v>
      </c>
      <c r="H431">
        <v>759</v>
      </c>
      <c r="I431">
        <v>71</v>
      </c>
      <c r="J431">
        <v>0</v>
      </c>
      <c r="K431">
        <v>830</v>
      </c>
      <c r="L431">
        <v>689</v>
      </c>
      <c r="M431">
        <v>141</v>
      </c>
      <c r="N431">
        <v>1.762</v>
      </c>
      <c r="O431">
        <v>0.129</v>
      </c>
      <c r="P431">
        <v>0</v>
      </c>
      <c r="Q431">
        <v>1.712</v>
      </c>
      <c r="R431">
        <v>0.90500000000000003</v>
      </c>
      <c r="S431">
        <v>0.93200000000000005</v>
      </c>
      <c r="T431">
        <v>1</v>
      </c>
      <c r="U431">
        <v>82.36</v>
      </c>
      <c r="V431" t="s">
        <v>58</v>
      </c>
      <c r="W431">
        <v>0.93600000000000005</v>
      </c>
      <c r="X431">
        <v>0.95699999999999996</v>
      </c>
      <c r="Y431">
        <v>0</v>
      </c>
      <c r="Z431">
        <v>0.88800000000000001</v>
      </c>
      <c r="AA431" s="19">
        <v>45732.925120532411</v>
      </c>
      <c r="AB431" t="s">
        <v>1181</v>
      </c>
    </row>
    <row r="432" spans="1:28" hidden="1" x14ac:dyDescent="0.35">
      <c r="A432" t="s">
        <v>928</v>
      </c>
      <c r="B432" t="s">
        <v>314</v>
      </c>
      <c r="C432">
        <v>0</v>
      </c>
      <c r="D432" s="9">
        <v>43718.663888888892</v>
      </c>
      <c r="E432" s="9">
        <v>43718.663888888892</v>
      </c>
      <c r="F432" t="s">
        <v>874</v>
      </c>
      <c r="G432" t="s">
        <v>874</v>
      </c>
      <c r="H432">
        <v>1</v>
      </c>
      <c r="I432">
        <v>1</v>
      </c>
      <c r="J432">
        <v>1</v>
      </c>
      <c r="K432" t="s">
        <v>875</v>
      </c>
      <c r="L432">
        <v>1</v>
      </c>
      <c r="M432">
        <v>0</v>
      </c>
      <c r="N432" t="s">
        <v>877</v>
      </c>
      <c r="O432" t="s">
        <v>877</v>
      </c>
      <c r="P432">
        <v>0</v>
      </c>
      <c r="Q432" t="s">
        <v>877</v>
      </c>
      <c r="R432" t="s">
        <v>877</v>
      </c>
      <c r="S432" t="s">
        <v>877</v>
      </c>
      <c r="T432" t="s">
        <v>877</v>
      </c>
      <c r="U432" t="s">
        <v>877</v>
      </c>
      <c r="V432" t="s">
        <v>58</v>
      </c>
      <c r="W432" t="s">
        <v>877</v>
      </c>
      <c r="X432" t="s">
        <v>877</v>
      </c>
      <c r="Y432">
        <v>0</v>
      </c>
      <c r="Z432" t="s">
        <v>877</v>
      </c>
      <c r="AA432" s="19">
        <v>45732.925120636573</v>
      </c>
      <c r="AB432" t="s">
        <v>1181</v>
      </c>
    </row>
    <row r="433" spans="1:28" x14ac:dyDescent="0.35">
      <c r="A433" t="s">
        <v>929</v>
      </c>
      <c r="B433" t="s">
        <v>313</v>
      </c>
      <c r="C433">
        <v>1070</v>
      </c>
      <c r="D433" s="9">
        <v>39778.518055555556</v>
      </c>
      <c r="E433" s="9">
        <v>40849.495833333334</v>
      </c>
      <c r="F433">
        <v>250</v>
      </c>
      <c r="G433">
        <v>250</v>
      </c>
      <c r="H433">
        <v>219</v>
      </c>
      <c r="I433">
        <v>31</v>
      </c>
      <c r="J433">
        <v>0</v>
      </c>
      <c r="K433">
        <v>250</v>
      </c>
      <c r="L433">
        <v>239</v>
      </c>
      <c r="M433">
        <v>11</v>
      </c>
      <c r="N433">
        <v>0.433</v>
      </c>
      <c r="O433">
        <v>0.05</v>
      </c>
      <c r="P433">
        <v>0</v>
      </c>
      <c r="Q433">
        <v>0.496</v>
      </c>
      <c r="R433">
        <v>1.0269999999999999</v>
      </c>
      <c r="S433">
        <v>0.89600000000000002</v>
      </c>
      <c r="T433">
        <v>1</v>
      </c>
      <c r="U433">
        <v>22.177</v>
      </c>
      <c r="V433" t="s">
        <v>94</v>
      </c>
      <c r="W433">
        <v>0.255</v>
      </c>
      <c r="X433">
        <v>0.46700000000000003</v>
      </c>
      <c r="Y433">
        <v>0</v>
      </c>
      <c r="Z433">
        <v>0.29899999999999999</v>
      </c>
      <c r="AA433" s="19">
        <v>45732.925178993057</v>
      </c>
      <c r="AB433" t="s">
        <v>1181</v>
      </c>
    </row>
    <row r="434" spans="1:28" hidden="1" x14ac:dyDescent="0.35">
      <c r="A434" t="s">
        <v>929</v>
      </c>
      <c r="B434" t="s">
        <v>314</v>
      </c>
      <c r="C434">
        <v>0</v>
      </c>
      <c r="D434" s="9">
        <v>40849.495833333334</v>
      </c>
      <c r="E434" s="9">
        <v>40849.495833333334</v>
      </c>
      <c r="F434" t="s">
        <v>874</v>
      </c>
      <c r="G434" t="s">
        <v>874</v>
      </c>
      <c r="H434">
        <v>1</v>
      </c>
      <c r="I434">
        <v>1</v>
      </c>
      <c r="J434">
        <v>1</v>
      </c>
      <c r="K434" t="s">
        <v>875</v>
      </c>
      <c r="L434">
        <v>1</v>
      </c>
      <c r="M434">
        <v>0</v>
      </c>
      <c r="N434" t="s">
        <v>877</v>
      </c>
      <c r="O434" t="s">
        <v>877</v>
      </c>
      <c r="P434">
        <v>0</v>
      </c>
      <c r="Q434" t="s">
        <v>877</v>
      </c>
      <c r="R434" t="s">
        <v>877</v>
      </c>
      <c r="S434" t="s">
        <v>877</v>
      </c>
      <c r="T434" t="s">
        <v>877</v>
      </c>
      <c r="U434" t="s">
        <v>877</v>
      </c>
      <c r="V434" t="s">
        <v>94</v>
      </c>
      <c r="W434" t="s">
        <v>877</v>
      </c>
      <c r="X434" t="s">
        <v>877</v>
      </c>
      <c r="Y434">
        <v>0</v>
      </c>
      <c r="Z434" t="s">
        <v>877</v>
      </c>
      <c r="AA434" s="19">
        <v>45732.925178993057</v>
      </c>
      <c r="AB434" t="s">
        <v>1181</v>
      </c>
    </row>
    <row r="435" spans="1:28" x14ac:dyDescent="0.35">
      <c r="A435" t="s">
        <v>930</v>
      </c>
      <c r="B435" t="s">
        <v>313</v>
      </c>
      <c r="C435">
        <v>630</v>
      </c>
      <c r="D435" s="9">
        <v>39779.52847222222</v>
      </c>
      <c r="E435" s="9">
        <v>40410.492361111108</v>
      </c>
      <c r="F435">
        <v>202</v>
      </c>
      <c r="G435">
        <v>202</v>
      </c>
      <c r="H435">
        <v>152</v>
      </c>
      <c r="I435">
        <v>50</v>
      </c>
      <c r="J435">
        <v>0</v>
      </c>
      <c r="K435">
        <v>202</v>
      </c>
      <c r="L435">
        <v>182</v>
      </c>
      <c r="M435">
        <v>20</v>
      </c>
      <c r="N435">
        <v>1.2709999999999999</v>
      </c>
      <c r="O435">
        <v>8.7999999999999995E-2</v>
      </c>
      <c r="P435">
        <v>0</v>
      </c>
      <c r="Q435">
        <v>1.76</v>
      </c>
      <c r="R435">
        <v>1.2949999999999999</v>
      </c>
      <c r="S435">
        <v>0.93500000000000005</v>
      </c>
      <c r="T435">
        <v>1</v>
      </c>
      <c r="U435">
        <v>11.364000000000001</v>
      </c>
      <c r="V435" t="s">
        <v>94</v>
      </c>
      <c r="W435">
        <v>0.92800000000000005</v>
      </c>
      <c r="X435">
        <v>0.80800000000000005</v>
      </c>
      <c r="Y435">
        <v>0</v>
      </c>
      <c r="Z435">
        <v>0.92500000000000004</v>
      </c>
      <c r="AA435" s="19">
        <v>45732.925229814813</v>
      </c>
      <c r="AB435" t="s">
        <v>1181</v>
      </c>
    </row>
    <row r="436" spans="1:28" hidden="1" x14ac:dyDescent="0.35">
      <c r="A436" t="s">
        <v>930</v>
      </c>
      <c r="B436" t="s">
        <v>314</v>
      </c>
      <c r="C436">
        <v>0</v>
      </c>
      <c r="D436" s="9">
        <v>41105.783333333333</v>
      </c>
      <c r="E436" s="9">
        <v>41105.783333333333</v>
      </c>
      <c r="F436" t="s">
        <v>874</v>
      </c>
      <c r="G436" t="s">
        <v>874</v>
      </c>
      <c r="H436">
        <v>1</v>
      </c>
      <c r="I436">
        <v>1</v>
      </c>
      <c r="J436">
        <v>1</v>
      </c>
      <c r="K436" t="s">
        <v>875</v>
      </c>
      <c r="L436">
        <v>1</v>
      </c>
      <c r="M436">
        <v>0</v>
      </c>
      <c r="N436" t="s">
        <v>877</v>
      </c>
      <c r="O436" t="s">
        <v>877</v>
      </c>
      <c r="P436">
        <v>0</v>
      </c>
      <c r="Q436" t="s">
        <v>877</v>
      </c>
      <c r="R436" t="s">
        <v>877</v>
      </c>
      <c r="S436" t="s">
        <v>877</v>
      </c>
      <c r="T436" t="s">
        <v>877</v>
      </c>
      <c r="U436" t="s">
        <v>877</v>
      </c>
      <c r="V436" t="s">
        <v>94</v>
      </c>
      <c r="W436" t="s">
        <v>877</v>
      </c>
      <c r="X436" t="s">
        <v>877</v>
      </c>
      <c r="Y436">
        <v>0</v>
      </c>
      <c r="Z436" t="s">
        <v>877</v>
      </c>
      <c r="AA436" s="19">
        <v>45732.925229826389</v>
      </c>
      <c r="AB436" t="s">
        <v>1181</v>
      </c>
    </row>
    <row r="437" spans="1:28" x14ac:dyDescent="0.35">
      <c r="A437" t="s">
        <v>931</v>
      </c>
      <c r="B437" t="s">
        <v>313</v>
      </c>
      <c r="C437">
        <v>818</v>
      </c>
      <c r="D437" s="9">
        <v>39604.572916666664</v>
      </c>
      <c r="E437" s="9">
        <v>40423.550000000003</v>
      </c>
      <c r="F437">
        <v>256</v>
      </c>
      <c r="G437">
        <v>256</v>
      </c>
      <c r="H437">
        <v>165</v>
      </c>
      <c r="I437">
        <v>91</v>
      </c>
      <c r="J437">
        <v>0</v>
      </c>
      <c r="K437">
        <v>256</v>
      </c>
      <c r="L437">
        <v>150</v>
      </c>
      <c r="M437">
        <v>106</v>
      </c>
      <c r="N437">
        <v>0.75</v>
      </c>
      <c r="O437">
        <v>0.44600000000000001</v>
      </c>
      <c r="P437">
        <v>0</v>
      </c>
      <c r="Q437">
        <v>0.23799999999999999</v>
      </c>
      <c r="R437">
        <v>0.19900000000000001</v>
      </c>
      <c r="S437">
        <v>0.627</v>
      </c>
      <c r="T437">
        <v>1</v>
      </c>
      <c r="U437">
        <v>445.37799999999999</v>
      </c>
      <c r="V437" t="s">
        <v>58</v>
      </c>
      <c r="W437">
        <v>0.86699999999999999</v>
      </c>
      <c r="X437">
        <v>0.85199999999999998</v>
      </c>
      <c r="Y437">
        <v>0</v>
      </c>
      <c r="Z437">
        <v>0.40300000000000002</v>
      </c>
      <c r="AA437" s="19">
        <v>45732.925289687497</v>
      </c>
      <c r="AB437" t="s">
        <v>1181</v>
      </c>
    </row>
    <row r="438" spans="1:28" hidden="1" x14ac:dyDescent="0.35">
      <c r="A438" t="s">
        <v>931</v>
      </c>
      <c r="B438" t="s">
        <v>314</v>
      </c>
      <c r="C438">
        <v>2</v>
      </c>
      <c r="D438" s="9">
        <v>40421.438194444447</v>
      </c>
      <c r="E438" s="9">
        <v>40423.550000000003</v>
      </c>
      <c r="F438" t="s">
        <v>874</v>
      </c>
      <c r="G438" t="s">
        <v>874</v>
      </c>
      <c r="H438">
        <v>1</v>
      </c>
      <c r="I438">
        <v>1</v>
      </c>
      <c r="J438">
        <v>1</v>
      </c>
      <c r="K438" t="s">
        <v>875</v>
      </c>
      <c r="L438">
        <v>6</v>
      </c>
      <c r="M438">
        <v>-5</v>
      </c>
      <c r="N438" t="s">
        <v>877</v>
      </c>
      <c r="O438" t="s">
        <v>877</v>
      </c>
      <c r="P438">
        <v>0</v>
      </c>
      <c r="Q438">
        <v>2</v>
      </c>
      <c r="R438" t="s">
        <v>877</v>
      </c>
      <c r="S438" t="s">
        <v>877</v>
      </c>
      <c r="T438" t="s">
        <v>877</v>
      </c>
      <c r="U438" t="s">
        <v>877</v>
      </c>
      <c r="V438" t="s">
        <v>58</v>
      </c>
      <c r="W438" t="s">
        <v>877</v>
      </c>
      <c r="X438" t="s">
        <v>877</v>
      </c>
      <c r="Y438">
        <v>0</v>
      </c>
      <c r="Z438">
        <v>0.91400000000000003</v>
      </c>
      <c r="AA438" s="19">
        <v>45732.925289699073</v>
      </c>
      <c r="AB438" t="s">
        <v>1181</v>
      </c>
    </row>
    <row r="439" spans="1:28" x14ac:dyDescent="0.35">
      <c r="A439" t="s">
        <v>932</v>
      </c>
      <c r="B439" t="s">
        <v>313</v>
      </c>
      <c r="C439">
        <v>936</v>
      </c>
      <c r="D439" s="9">
        <v>40675.561805555553</v>
      </c>
      <c r="E439" s="9">
        <v>41612.442361111112</v>
      </c>
      <c r="F439">
        <v>109</v>
      </c>
      <c r="G439">
        <v>109</v>
      </c>
      <c r="H439">
        <v>54</v>
      </c>
      <c r="I439">
        <v>55</v>
      </c>
      <c r="J439">
        <v>0</v>
      </c>
      <c r="K439">
        <v>109</v>
      </c>
      <c r="L439">
        <v>77</v>
      </c>
      <c r="M439">
        <v>32</v>
      </c>
      <c r="N439">
        <v>8.4000000000000005E-2</v>
      </c>
      <c r="O439">
        <v>0.11700000000000001</v>
      </c>
      <c r="P439">
        <v>0</v>
      </c>
      <c r="Q439">
        <v>9.5000000000000001E-2</v>
      </c>
      <c r="R439">
        <v>0.47299999999999998</v>
      </c>
      <c r="S439">
        <v>0.41799999999999998</v>
      </c>
      <c r="T439">
        <v>1</v>
      </c>
      <c r="U439">
        <v>336.84199999999998</v>
      </c>
      <c r="V439" t="s">
        <v>58</v>
      </c>
      <c r="W439">
        <v>0.91500000000000004</v>
      </c>
      <c r="X439">
        <v>0.74299999999999999</v>
      </c>
      <c r="Y439">
        <v>0</v>
      </c>
      <c r="Z439">
        <v>0.90100000000000002</v>
      </c>
      <c r="AA439" s="19">
        <v>45732.925347037039</v>
      </c>
      <c r="AB439" t="s">
        <v>1181</v>
      </c>
    </row>
    <row r="440" spans="1:28" hidden="1" x14ac:dyDescent="0.35">
      <c r="A440" t="s">
        <v>932</v>
      </c>
      <c r="B440" t="s">
        <v>314</v>
      </c>
      <c r="C440">
        <v>0</v>
      </c>
      <c r="D440" s="9">
        <v>41612.44027777778</v>
      </c>
      <c r="E440" s="9">
        <v>41612.442361111112</v>
      </c>
      <c r="F440" t="s">
        <v>874</v>
      </c>
      <c r="G440" t="s">
        <v>874</v>
      </c>
      <c r="H440">
        <v>1</v>
      </c>
      <c r="I440">
        <v>1</v>
      </c>
      <c r="J440">
        <v>1</v>
      </c>
      <c r="K440" t="s">
        <v>875</v>
      </c>
      <c r="L440">
        <v>3</v>
      </c>
      <c r="M440">
        <v>-2</v>
      </c>
      <c r="N440" t="s">
        <v>877</v>
      </c>
      <c r="O440" t="s">
        <v>877</v>
      </c>
      <c r="P440">
        <v>0</v>
      </c>
      <c r="Q440">
        <v>1.5</v>
      </c>
      <c r="R440" t="s">
        <v>877</v>
      </c>
      <c r="S440" t="s">
        <v>877</v>
      </c>
      <c r="T440" t="s">
        <v>877</v>
      </c>
      <c r="U440" t="s">
        <v>877</v>
      </c>
      <c r="V440" t="s">
        <v>58</v>
      </c>
      <c r="W440" t="s">
        <v>877</v>
      </c>
      <c r="X440" t="s">
        <v>877</v>
      </c>
      <c r="Y440">
        <v>0</v>
      </c>
      <c r="Z440">
        <v>0.75</v>
      </c>
      <c r="AA440" s="19">
        <v>45732.925347048615</v>
      </c>
      <c r="AB440" t="s">
        <v>1181</v>
      </c>
    </row>
    <row r="441" spans="1:28" x14ac:dyDescent="0.35">
      <c r="A441" t="s">
        <v>933</v>
      </c>
      <c r="B441" t="s">
        <v>313</v>
      </c>
      <c r="C441">
        <v>186</v>
      </c>
      <c r="D441" s="9">
        <v>40693.544444444444</v>
      </c>
      <c r="E441" s="9">
        <v>40879.730555555558</v>
      </c>
      <c r="F441">
        <v>212</v>
      </c>
      <c r="G441">
        <v>212</v>
      </c>
      <c r="H441">
        <v>59</v>
      </c>
      <c r="I441">
        <v>153</v>
      </c>
      <c r="J441">
        <v>0</v>
      </c>
      <c r="K441">
        <v>212</v>
      </c>
      <c r="L441">
        <v>203</v>
      </c>
      <c r="M441">
        <v>9</v>
      </c>
      <c r="N441">
        <v>0.35899999999999999</v>
      </c>
      <c r="O441">
        <v>1.714</v>
      </c>
      <c r="P441">
        <v>0</v>
      </c>
      <c r="Q441">
        <v>1.823</v>
      </c>
      <c r="R441">
        <v>0.879</v>
      </c>
      <c r="S441">
        <v>0.17299999999999999</v>
      </c>
      <c r="T441">
        <v>1</v>
      </c>
      <c r="U441">
        <v>4.9370000000000003</v>
      </c>
      <c r="V441" t="s">
        <v>82</v>
      </c>
      <c r="W441">
        <v>0.96899999999999997</v>
      </c>
      <c r="X441">
        <v>0.96899999999999997</v>
      </c>
      <c r="Y441">
        <v>0</v>
      </c>
      <c r="Z441">
        <v>0.94899999999999995</v>
      </c>
      <c r="AA441" s="19">
        <v>45732.92540709491</v>
      </c>
      <c r="AB441" t="s">
        <v>1181</v>
      </c>
    </row>
    <row r="442" spans="1:28" hidden="1" x14ac:dyDescent="0.35">
      <c r="A442" t="s">
        <v>933</v>
      </c>
      <c r="B442" t="s">
        <v>314</v>
      </c>
      <c r="C442">
        <v>99</v>
      </c>
      <c r="D442" s="9">
        <v>40780.37222222222</v>
      </c>
      <c r="E442" s="9">
        <v>40879.730555555558</v>
      </c>
      <c r="F442" t="s">
        <v>874</v>
      </c>
      <c r="G442" t="s">
        <v>874</v>
      </c>
      <c r="H442">
        <v>25</v>
      </c>
      <c r="I442">
        <v>23</v>
      </c>
      <c r="J442">
        <v>1</v>
      </c>
      <c r="K442" t="s">
        <v>875</v>
      </c>
      <c r="L442">
        <v>62</v>
      </c>
      <c r="M442">
        <v>-13</v>
      </c>
      <c r="N442">
        <v>0.317</v>
      </c>
      <c r="O442">
        <v>0.77</v>
      </c>
      <c r="P442">
        <v>0</v>
      </c>
      <c r="Q442">
        <v>0.86</v>
      </c>
      <c r="R442">
        <v>0.79100000000000004</v>
      </c>
      <c r="S442">
        <v>0.29199999999999998</v>
      </c>
      <c r="T442">
        <v>1</v>
      </c>
      <c r="U442">
        <v>10.465</v>
      </c>
      <c r="V442" t="s">
        <v>82</v>
      </c>
      <c r="W442">
        <v>0.83399999999999996</v>
      </c>
      <c r="X442">
        <v>0.92600000000000005</v>
      </c>
      <c r="Y442">
        <v>0</v>
      </c>
      <c r="Z442">
        <v>0.68400000000000005</v>
      </c>
      <c r="AA442" s="19">
        <v>45732.925418287035</v>
      </c>
      <c r="AB442" t="s">
        <v>1181</v>
      </c>
    </row>
    <row r="443" spans="1:28" x14ac:dyDescent="0.35">
      <c r="A443" t="s">
        <v>934</v>
      </c>
      <c r="B443" t="s">
        <v>313</v>
      </c>
      <c r="C443">
        <v>914</v>
      </c>
      <c r="D443" s="9">
        <v>40697.836111111108</v>
      </c>
      <c r="E443" s="9">
        <v>41612.442361111112</v>
      </c>
      <c r="F443">
        <v>60</v>
      </c>
      <c r="G443">
        <v>60</v>
      </c>
      <c r="H443">
        <v>31</v>
      </c>
      <c r="I443">
        <v>29</v>
      </c>
      <c r="J443">
        <v>0</v>
      </c>
      <c r="K443">
        <v>60</v>
      </c>
      <c r="L443">
        <v>43</v>
      </c>
      <c r="M443">
        <v>17</v>
      </c>
      <c r="N443">
        <v>0.105</v>
      </c>
      <c r="O443">
        <v>8.5000000000000006E-2</v>
      </c>
      <c r="P443">
        <v>0</v>
      </c>
      <c r="Q443">
        <v>3.7999999999999999E-2</v>
      </c>
      <c r="R443">
        <v>0.2</v>
      </c>
      <c r="S443">
        <v>0.55300000000000005</v>
      </c>
      <c r="T443">
        <v>1</v>
      </c>
      <c r="U443">
        <v>447.36799999999999</v>
      </c>
      <c r="V443" t="s">
        <v>58</v>
      </c>
      <c r="W443">
        <v>0.94499999999999995</v>
      </c>
      <c r="X443">
        <v>0.73699999999999999</v>
      </c>
      <c r="Y443">
        <v>0</v>
      </c>
      <c r="Z443">
        <v>0.69899999999999995</v>
      </c>
      <c r="AA443" s="19">
        <v>45732.92547480324</v>
      </c>
      <c r="AB443" t="s">
        <v>1181</v>
      </c>
    </row>
    <row r="444" spans="1:28" hidden="1" x14ac:dyDescent="0.35">
      <c r="A444" t="s">
        <v>934</v>
      </c>
      <c r="B444" t="s">
        <v>314</v>
      </c>
      <c r="C444">
        <v>0</v>
      </c>
      <c r="D444" s="9">
        <v>41612.44027777778</v>
      </c>
      <c r="E444" s="9">
        <v>41612.442361111112</v>
      </c>
      <c r="F444" t="s">
        <v>874</v>
      </c>
      <c r="G444" t="s">
        <v>874</v>
      </c>
      <c r="H444">
        <v>1</v>
      </c>
      <c r="I444">
        <v>1</v>
      </c>
      <c r="J444">
        <v>1</v>
      </c>
      <c r="K444" t="s">
        <v>875</v>
      </c>
      <c r="L444">
        <v>5</v>
      </c>
      <c r="M444">
        <v>-4</v>
      </c>
      <c r="N444" t="s">
        <v>877</v>
      </c>
      <c r="O444" t="s">
        <v>877</v>
      </c>
      <c r="P444">
        <v>0</v>
      </c>
      <c r="Q444">
        <v>2.5</v>
      </c>
      <c r="R444" t="s">
        <v>877</v>
      </c>
      <c r="S444" t="s">
        <v>877</v>
      </c>
      <c r="T444" t="s">
        <v>877</v>
      </c>
      <c r="U444" t="s">
        <v>877</v>
      </c>
      <c r="V444" t="s">
        <v>58</v>
      </c>
      <c r="W444" t="s">
        <v>877</v>
      </c>
      <c r="X444" t="s">
        <v>877</v>
      </c>
      <c r="Y444">
        <v>0</v>
      </c>
      <c r="Z444">
        <v>0.75</v>
      </c>
      <c r="AA444" s="19">
        <v>45732.925474814816</v>
      </c>
      <c r="AB444" t="s">
        <v>1181</v>
      </c>
    </row>
    <row r="445" spans="1:28" x14ac:dyDescent="0.35">
      <c r="A445" t="s">
        <v>935</v>
      </c>
      <c r="B445" t="s">
        <v>313</v>
      </c>
      <c r="C445">
        <v>868</v>
      </c>
      <c r="D445" s="9">
        <v>40743.454861111109</v>
      </c>
      <c r="E445" s="9">
        <v>41612.440972222219</v>
      </c>
      <c r="F445">
        <v>296</v>
      </c>
      <c r="G445">
        <v>296</v>
      </c>
      <c r="H445">
        <v>132</v>
      </c>
      <c r="I445">
        <v>164</v>
      </c>
      <c r="J445">
        <v>0</v>
      </c>
      <c r="K445">
        <v>296</v>
      </c>
      <c r="L445">
        <v>262</v>
      </c>
      <c r="M445">
        <v>34</v>
      </c>
      <c r="N445">
        <v>0.35399999999999998</v>
      </c>
      <c r="O445">
        <v>0.83399999999999996</v>
      </c>
      <c r="P445">
        <v>0</v>
      </c>
      <c r="Q445">
        <v>0.52100000000000002</v>
      </c>
      <c r="R445">
        <v>0.439</v>
      </c>
      <c r="S445">
        <v>0.29799999999999999</v>
      </c>
      <c r="T445">
        <v>1</v>
      </c>
      <c r="U445">
        <v>65.259</v>
      </c>
      <c r="V445" t="s">
        <v>58</v>
      </c>
      <c r="W445">
        <v>0.78600000000000003</v>
      </c>
      <c r="X445">
        <v>0.84899999999999998</v>
      </c>
      <c r="Y445">
        <v>0</v>
      </c>
      <c r="Z445">
        <v>0.46100000000000002</v>
      </c>
      <c r="AA445" s="19">
        <v>45732.925532858797</v>
      </c>
      <c r="AB445" t="s">
        <v>1181</v>
      </c>
    </row>
    <row r="446" spans="1:28" hidden="1" x14ac:dyDescent="0.35">
      <c r="A446" t="s">
        <v>935</v>
      </c>
      <c r="B446" t="s">
        <v>314</v>
      </c>
      <c r="C446">
        <v>0</v>
      </c>
      <c r="D446" s="9">
        <v>41612.438888888886</v>
      </c>
      <c r="E446" s="9">
        <v>41612.440972222219</v>
      </c>
      <c r="F446" t="s">
        <v>874</v>
      </c>
      <c r="G446" t="s">
        <v>874</v>
      </c>
      <c r="H446">
        <v>1</v>
      </c>
      <c r="I446">
        <v>1</v>
      </c>
      <c r="J446">
        <v>1</v>
      </c>
      <c r="K446" t="s">
        <v>875</v>
      </c>
      <c r="L446">
        <v>3</v>
      </c>
      <c r="M446">
        <v>-2</v>
      </c>
      <c r="N446" t="s">
        <v>877</v>
      </c>
      <c r="O446" t="s">
        <v>877</v>
      </c>
      <c r="P446">
        <v>0</v>
      </c>
      <c r="Q446" t="s">
        <v>877</v>
      </c>
      <c r="R446" t="s">
        <v>877</v>
      </c>
      <c r="S446" t="s">
        <v>877</v>
      </c>
      <c r="T446" t="s">
        <v>877</v>
      </c>
      <c r="U446" t="s">
        <v>877</v>
      </c>
      <c r="V446" t="s">
        <v>58</v>
      </c>
      <c r="W446" t="s">
        <v>877</v>
      </c>
      <c r="X446" t="s">
        <v>877</v>
      </c>
      <c r="Y446">
        <v>0</v>
      </c>
      <c r="Z446" t="s">
        <v>877</v>
      </c>
      <c r="AA446" s="19">
        <v>45732.925532870373</v>
      </c>
      <c r="AB446" t="s">
        <v>1181</v>
      </c>
    </row>
    <row r="447" spans="1:28" x14ac:dyDescent="0.35">
      <c r="A447" t="s">
        <v>936</v>
      </c>
      <c r="B447" t="s">
        <v>313</v>
      </c>
      <c r="C447">
        <v>847</v>
      </c>
      <c r="D447" s="9">
        <v>40781.625</v>
      </c>
      <c r="E447" s="9">
        <v>41628.912499999999</v>
      </c>
      <c r="F447">
        <v>647</v>
      </c>
      <c r="G447">
        <v>647</v>
      </c>
      <c r="H447">
        <v>371</v>
      </c>
      <c r="I447">
        <v>276</v>
      </c>
      <c r="J447">
        <v>0</v>
      </c>
      <c r="K447">
        <v>647</v>
      </c>
      <c r="L447">
        <v>586</v>
      </c>
      <c r="M447">
        <v>61</v>
      </c>
      <c r="N447">
        <v>1.056</v>
      </c>
      <c r="O447">
        <v>1.0109999999999999</v>
      </c>
      <c r="P447">
        <v>0</v>
      </c>
      <c r="Q447">
        <v>1.5249999999999999</v>
      </c>
      <c r="R447">
        <v>0.73799999999999999</v>
      </c>
      <c r="S447">
        <v>0.51100000000000001</v>
      </c>
      <c r="T447">
        <v>1</v>
      </c>
      <c r="U447">
        <v>40</v>
      </c>
      <c r="V447" t="s">
        <v>58</v>
      </c>
      <c r="W447">
        <v>0.89700000000000002</v>
      </c>
      <c r="X447">
        <v>0.86399999999999999</v>
      </c>
      <c r="Y447">
        <v>0</v>
      </c>
      <c r="Z447">
        <v>0.74099999999999999</v>
      </c>
      <c r="AA447" s="19">
        <v>45732.92559240741</v>
      </c>
      <c r="AB447" t="s">
        <v>1181</v>
      </c>
    </row>
    <row r="448" spans="1:28" hidden="1" x14ac:dyDescent="0.35">
      <c r="A448" t="s">
        <v>936</v>
      </c>
      <c r="B448" t="s">
        <v>314</v>
      </c>
      <c r="C448">
        <v>16</v>
      </c>
      <c r="D448" s="9">
        <v>41612.438888888886</v>
      </c>
      <c r="E448" s="9">
        <v>41628.912499999999</v>
      </c>
      <c r="F448" t="s">
        <v>874</v>
      </c>
      <c r="G448" t="s">
        <v>874</v>
      </c>
      <c r="H448">
        <v>1</v>
      </c>
      <c r="I448">
        <v>1</v>
      </c>
      <c r="J448">
        <v>1</v>
      </c>
      <c r="K448" t="s">
        <v>875</v>
      </c>
      <c r="L448">
        <v>4</v>
      </c>
      <c r="M448">
        <v>-3</v>
      </c>
      <c r="N448" t="s">
        <v>877</v>
      </c>
      <c r="O448" t="s">
        <v>877</v>
      </c>
      <c r="P448">
        <v>0</v>
      </c>
      <c r="Q448">
        <v>0.11799999999999999</v>
      </c>
      <c r="R448" t="s">
        <v>877</v>
      </c>
      <c r="S448" t="s">
        <v>877</v>
      </c>
      <c r="T448" t="s">
        <v>877</v>
      </c>
      <c r="U448" t="s">
        <v>877</v>
      </c>
      <c r="V448" t="s">
        <v>58</v>
      </c>
      <c r="W448" t="s">
        <v>877</v>
      </c>
      <c r="X448" t="s">
        <v>877</v>
      </c>
      <c r="Y448">
        <v>0</v>
      </c>
      <c r="Z448">
        <v>0.6</v>
      </c>
      <c r="AA448" s="19">
        <v>45732.925592430554</v>
      </c>
      <c r="AB448" t="s">
        <v>1181</v>
      </c>
    </row>
    <row r="449" spans="1:28" x14ac:dyDescent="0.35">
      <c r="A449" t="s">
        <v>937</v>
      </c>
      <c r="B449" t="s">
        <v>313</v>
      </c>
      <c r="C449">
        <v>549</v>
      </c>
      <c r="D449" s="9">
        <v>40694.455555555556</v>
      </c>
      <c r="E449" s="9">
        <v>41243.474999999999</v>
      </c>
      <c r="F449">
        <v>129</v>
      </c>
      <c r="G449">
        <v>129</v>
      </c>
      <c r="H449">
        <v>40</v>
      </c>
      <c r="I449">
        <v>89</v>
      </c>
      <c r="J449">
        <v>0</v>
      </c>
      <c r="K449">
        <v>129</v>
      </c>
      <c r="L449">
        <v>123</v>
      </c>
      <c r="M449">
        <v>6</v>
      </c>
      <c r="N449">
        <v>0.23899999999999999</v>
      </c>
      <c r="O449">
        <v>4.7960000000000003</v>
      </c>
      <c r="P449">
        <v>0</v>
      </c>
      <c r="Q449">
        <v>0.19800000000000001</v>
      </c>
      <c r="R449">
        <v>3.9E-2</v>
      </c>
      <c r="S449">
        <v>4.7E-2</v>
      </c>
      <c r="T449">
        <v>1</v>
      </c>
      <c r="U449">
        <v>30.303000000000001</v>
      </c>
      <c r="V449" t="s">
        <v>58</v>
      </c>
      <c r="W449">
        <v>0.53400000000000003</v>
      </c>
      <c r="X449">
        <v>0.96499999999999997</v>
      </c>
      <c r="Y449">
        <v>0</v>
      </c>
      <c r="Z449">
        <v>7.4999999999999997E-2</v>
      </c>
      <c r="AA449" s="19">
        <v>45732.92565020833</v>
      </c>
      <c r="AB449" t="s">
        <v>1181</v>
      </c>
    </row>
    <row r="450" spans="1:28" hidden="1" x14ac:dyDescent="0.35">
      <c r="A450" t="s">
        <v>937</v>
      </c>
      <c r="B450" t="s">
        <v>314</v>
      </c>
      <c r="C450">
        <v>0</v>
      </c>
      <c r="D450" s="9">
        <v>41243.474999999999</v>
      </c>
      <c r="E450" s="9">
        <v>41243.474999999999</v>
      </c>
      <c r="F450" t="s">
        <v>874</v>
      </c>
      <c r="G450" t="s">
        <v>874</v>
      </c>
      <c r="H450">
        <v>1</v>
      </c>
      <c r="I450">
        <v>1</v>
      </c>
      <c r="J450">
        <v>1</v>
      </c>
      <c r="K450" t="s">
        <v>875</v>
      </c>
      <c r="L450">
        <v>1</v>
      </c>
      <c r="M450">
        <v>0</v>
      </c>
      <c r="N450" t="s">
        <v>877</v>
      </c>
      <c r="O450" t="s">
        <v>877</v>
      </c>
      <c r="P450">
        <v>0</v>
      </c>
      <c r="Q450" t="s">
        <v>877</v>
      </c>
      <c r="R450" t="s">
        <v>877</v>
      </c>
      <c r="S450" t="s">
        <v>877</v>
      </c>
      <c r="T450" t="s">
        <v>877</v>
      </c>
      <c r="U450" t="s">
        <v>877</v>
      </c>
      <c r="V450" t="s">
        <v>58</v>
      </c>
      <c r="W450" t="s">
        <v>877</v>
      </c>
      <c r="X450" t="s">
        <v>877</v>
      </c>
      <c r="Y450">
        <v>0</v>
      </c>
      <c r="Z450" t="s">
        <v>877</v>
      </c>
      <c r="AA450" s="19">
        <v>45732.92565020833</v>
      </c>
      <c r="AB450" t="s">
        <v>1181</v>
      </c>
    </row>
    <row r="451" spans="1:28" x14ac:dyDescent="0.35">
      <c r="A451" t="s">
        <v>938</v>
      </c>
      <c r="B451" t="s">
        <v>313</v>
      </c>
      <c r="C451">
        <v>322</v>
      </c>
      <c r="D451" s="9">
        <v>42668.638194444444</v>
      </c>
      <c r="E451" s="9">
        <v>42991.631944444445</v>
      </c>
      <c r="F451">
        <v>540</v>
      </c>
      <c r="G451">
        <v>540</v>
      </c>
      <c r="H451">
        <v>540</v>
      </c>
      <c r="I451">
        <v>0</v>
      </c>
      <c r="J451">
        <v>0</v>
      </c>
      <c r="K451">
        <v>540</v>
      </c>
      <c r="L451">
        <v>236</v>
      </c>
      <c r="M451">
        <v>304</v>
      </c>
      <c r="N451">
        <v>7.3010000000000002</v>
      </c>
      <c r="O451">
        <v>0</v>
      </c>
      <c r="P451">
        <v>0</v>
      </c>
      <c r="Q451">
        <v>0.51300000000000001</v>
      </c>
      <c r="R451">
        <v>7.0000000000000007E-2</v>
      </c>
      <c r="S451">
        <v>1</v>
      </c>
      <c r="T451">
        <v>1</v>
      </c>
      <c r="U451">
        <v>592.59299999999996</v>
      </c>
      <c r="V451" t="s">
        <v>58</v>
      </c>
      <c r="W451">
        <v>3.4000000000000002E-2</v>
      </c>
      <c r="X451">
        <v>0</v>
      </c>
      <c r="Y451">
        <v>0</v>
      </c>
      <c r="Z451">
        <v>0.44400000000000001</v>
      </c>
      <c r="AA451" s="19">
        <v>45732.925708263887</v>
      </c>
      <c r="AB451" t="s">
        <v>1181</v>
      </c>
    </row>
    <row r="452" spans="1:28" hidden="1" x14ac:dyDescent="0.35">
      <c r="A452" t="s">
        <v>938</v>
      </c>
      <c r="B452" t="s">
        <v>314</v>
      </c>
      <c r="C452">
        <v>100</v>
      </c>
      <c r="D452" s="9">
        <v>42891.556944444441</v>
      </c>
      <c r="E452" s="9">
        <v>42991.631944444445</v>
      </c>
      <c r="F452" t="s">
        <v>874</v>
      </c>
      <c r="G452" t="s">
        <v>874</v>
      </c>
      <c r="H452">
        <v>1</v>
      </c>
      <c r="I452">
        <v>1</v>
      </c>
      <c r="J452">
        <v>1</v>
      </c>
      <c r="K452" t="s">
        <v>875</v>
      </c>
      <c r="L452">
        <v>32</v>
      </c>
      <c r="M452">
        <v>-31</v>
      </c>
      <c r="N452" t="s">
        <v>877</v>
      </c>
      <c r="O452">
        <v>0</v>
      </c>
      <c r="P452">
        <v>0</v>
      </c>
      <c r="Q452">
        <v>0.16</v>
      </c>
      <c r="R452" t="s">
        <v>877</v>
      </c>
      <c r="S452" t="s">
        <v>877</v>
      </c>
      <c r="T452" t="s">
        <v>877</v>
      </c>
      <c r="U452" t="s">
        <v>877</v>
      </c>
      <c r="V452" t="s">
        <v>58</v>
      </c>
      <c r="W452" t="s">
        <v>877</v>
      </c>
      <c r="X452">
        <v>0</v>
      </c>
      <c r="Y452">
        <v>0</v>
      </c>
      <c r="Z452">
        <v>0.751</v>
      </c>
      <c r="AA452" s="19">
        <v>45732.925708275463</v>
      </c>
      <c r="AB452" t="s">
        <v>1181</v>
      </c>
    </row>
    <row r="453" spans="1:28" x14ac:dyDescent="0.35">
      <c r="A453" t="s">
        <v>939</v>
      </c>
      <c r="B453" t="s">
        <v>313</v>
      </c>
      <c r="C453">
        <v>414</v>
      </c>
      <c r="D453" s="9">
        <v>42830.55972222222</v>
      </c>
      <c r="E453" s="9">
        <v>43245.463888888888</v>
      </c>
      <c r="F453">
        <v>257</v>
      </c>
      <c r="G453">
        <v>252</v>
      </c>
      <c r="H453">
        <v>175</v>
      </c>
      <c r="I453">
        <v>77</v>
      </c>
      <c r="J453">
        <v>0</v>
      </c>
      <c r="K453">
        <v>252</v>
      </c>
      <c r="L453">
        <v>218</v>
      </c>
      <c r="M453">
        <v>34</v>
      </c>
      <c r="N453">
        <v>0.36799999999999999</v>
      </c>
      <c r="O453">
        <v>0.33300000000000002</v>
      </c>
      <c r="P453">
        <v>0</v>
      </c>
      <c r="Q453">
        <v>0.53200000000000003</v>
      </c>
      <c r="R453">
        <v>0.75900000000000001</v>
      </c>
      <c r="S453">
        <v>0.52500000000000002</v>
      </c>
      <c r="T453">
        <v>1</v>
      </c>
      <c r="U453">
        <v>63.91</v>
      </c>
      <c r="V453" t="s">
        <v>58</v>
      </c>
      <c r="W453">
        <v>0.92600000000000005</v>
      </c>
      <c r="X453">
        <v>0.92100000000000004</v>
      </c>
      <c r="Y453">
        <v>0</v>
      </c>
      <c r="Z453">
        <v>0.86899999999999999</v>
      </c>
      <c r="AA453" s="19">
        <v>45732.925770856484</v>
      </c>
      <c r="AB453" t="s">
        <v>1181</v>
      </c>
    </row>
    <row r="454" spans="1:28" hidden="1" x14ac:dyDescent="0.35">
      <c r="A454" t="s">
        <v>939</v>
      </c>
      <c r="B454" t="s">
        <v>314</v>
      </c>
      <c r="C454">
        <v>43</v>
      </c>
      <c r="D454" s="9">
        <v>43202.34652777778</v>
      </c>
      <c r="E454" s="9">
        <v>43245.463888888888</v>
      </c>
      <c r="F454" t="s">
        <v>874</v>
      </c>
      <c r="G454" t="s">
        <v>874</v>
      </c>
      <c r="H454">
        <v>58</v>
      </c>
      <c r="I454">
        <v>1</v>
      </c>
      <c r="J454">
        <v>1</v>
      </c>
      <c r="K454" t="s">
        <v>875</v>
      </c>
      <c r="L454">
        <v>31</v>
      </c>
      <c r="M454">
        <v>26</v>
      </c>
      <c r="N454">
        <v>1.105</v>
      </c>
      <c r="O454" t="s">
        <v>877</v>
      </c>
      <c r="P454">
        <v>0</v>
      </c>
      <c r="Q454">
        <v>5.1669999999999998</v>
      </c>
      <c r="R454" t="s">
        <v>877</v>
      </c>
      <c r="S454" t="s">
        <v>877</v>
      </c>
      <c r="T454" t="s">
        <v>877</v>
      </c>
      <c r="U454" t="s">
        <v>877</v>
      </c>
      <c r="V454" t="s">
        <v>58</v>
      </c>
      <c r="W454">
        <v>0.76200000000000001</v>
      </c>
      <c r="X454" t="s">
        <v>877</v>
      </c>
      <c r="Y454">
        <v>0</v>
      </c>
      <c r="Z454">
        <v>9.4E-2</v>
      </c>
      <c r="AA454" s="19">
        <v>45732.925770868052</v>
      </c>
      <c r="AB454" t="s">
        <v>1181</v>
      </c>
    </row>
    <row r="455" spans="1:28" x14ac:dyDescent="0.35">
      <c r="A455" t="s">
        <v>91</v>
      </c>
      <c r="B455" t="s">
        <v>313</v>
      </c>
      <c r="C455">
        <v>744</v>
      </c>
      <c r="D455" s="9">
        <v>43339.397222222222</v>
      </c>
      <c r="E455" s="9">
        <v>44084.374305555553</v>
      </c>
      <c r="F455">
        <v>206</v>
      </c>
      <c r="G455">
        <v>206</v>
      </c>
      <c r="H455">
        <v>112</v>
      </c>
      <c r="I455">
        <v>94</v>
      </c>
      <c r="J455">
        <v>0</v>
      </c>
      <c r="K455">
        <v>206</v>
      </c>
      <c r="L455">
        <v>191</v>
      </c>
      <c r="M455">
        <v>15</v>
      </c>
      <c r="N455">
        <v>0.161</v>
      </c>
      <c r="O455">
        <v>0.17899999999999999</v>
      </c>
      <c r="P455">
        <v>0</v>
      </c>
      <c r="Q455">
        <v>0.36899999999999999</v>
      </c>
      <c r="R455">
        <v>1.085</v>
      </c>
      <c r="S455">
        <v>0.47399999999999998</v>
      </c>
      <c r="T455">
        <v>1</v>
      </c>
      <c r="U455">
        <v>40.65</v>
      </c>
      <c r="V455" t="s">
        <v>64</v>
      </c>
      <c r="W455">
        <v>0.90500000000000003</v>
      </c>
      <c r="X455">
        <v>0.86699999999999999</v>
      </c>
      <c r="Y455">
        <v>0</v>
      </c>
      <c r="Z455">
        <v>0.80600000000000005</v>
      </c>
      <c r="AA455" s="19">
        <v>45732.925828020831</v>
      </c>
      <c r="AB455" t="s">
        <v>1181</v>
      </c>
    </row>
    <row r="456" spans="1:28" hidden="1" x14ac:dyDescent="0.35">
      <c r="A456" t="s">
        <v>91</v>
      </c>
      <c r="B456" t="s">
        <v>314</v>
      </c>
      <c r="C456">
        <v>85</v>
      </c>
      <c r="D456" s="9">
        <v>43998.629861111112</v>
      </c>
      <c r="E456" s="9">
        <v>44084.374305555553</v>
      </c>
      <c r="F456" t="s">
        <v>874</v>
      </c>
      <c r="G456" t="s">
        <v>874</v>
      </c>
      <c r="H456">
        <v>1</v>
      </c>
      <c r="I456">
        <v>1</v>
      </c>
      <c r="J456">
        <v>1</v>
      </c>
      <c r="K456" t="s">
        <v>875</v>
      </c>
      <c r="L456">
        <v>5</v>
      </c>
      <c r="M456">
        <v>-4</v>
      </c>
      <c r="N456" t="s">
        <v>877</v>
      </c>
      <c r="O456" t="s">
        <v>877</v>
      </c>
      <c r="P456">
        <v>0</v>
      </c>
      <c r="Q456">
        <v>2.9000000000000001E-2</v>
      </c>
      <c r="R456" t="s">
        <v>877</v>
      </c>
      <c r="S456" t="s">
        <v>877</v>
      </c>
      <c r="T456" t="s">
        <v>877</v>
      </c>
      <c r="U456" t="s">
        <v>877</v>
      </c>
      <c r="V456" t="s">
        <v>64</v>
      </c>
      <c r="W456" t="s">
        <v>877</v>
      </c>
      <c r="X456" t="s">
        <v>877</v>
      </c>
      <c r="Y456">
        <v>0</v>
      </c>
      <c r="Z456">
        <v>0.5</v>
      </c>
      <c r="AA456" s="19">
        <v>45732.925828032407</v>
      </c>
      <c r="AB456" t="s">
        <v>1181</v>
      </c>
    </row>
    <row r="457" spans="1:28" x14ac:dyDescent="0.35">
      <c r="A457" t="s">
        <v>940</v>
      </c>
      <c r="B457" t="s">
        <v>313</v>
      </c>
      <c r="C457">
        <v>304</v>
      </c>
      <c r="D457" s="9">
        <v>42024.703472222223</v>
      </c>
      <c r="E457" s="9">
        <v>42328.775694444441</v>
      </c>
      <c r="F457">
        <v>1048</v>
      </c>
      <c r="G457">
        <v>1048</v>
      </c>
      <c r="H457">
        <v>404</v>
      </c>
      <c r="I457">
        <v>644</v>
      </c>
      <c r="J457">
        <v>0</v>
      </c>
      <c r="K457">
        <v>1048</v>
      </c>
      <c r="L457">
        <v>716</v>
      </c>
      <c r="M457">
        <v>332</v>
      </c>
      <c r="N457">
        <v>2.5939999999999999</v>
      </c>
      <c r="O457">
        <v>4.9820000000000002</v>
      </c>
      <c r="P457">
        <v>0</v>
      </c>
      <c r="Q457">
        <v>2.2730000000000001</v>
      </c>
      <c r="R457">
        <v>0.3</v>
      </c>
      <c r="S457">
        <v>0.34200000000000003</v>
      </c>
      <c r="T457">
        <v>1</v>
      </c>
      <c r="U457">
        <v>146.06200000000001</v>
      </c>
      <c r="V457" t="s">
        <v>58</v>
      </c>
      <c r="W457">
        <v>0.61</v>
      </c>
      <c r="X457">
        <v>0.69199999999999995</v>
      </c>
      <c r="Y457">
        <v>0</v>
      </c>
      <c r="Z457">
        <v>0.68700000000000006</v>
      </c>
      <c r="AA457" s="19">
        <v>45732.925893599539</v>
      </c>
      <c r="AB457" t="s">
        <v>1181</v>
      </c>
    </row>
    <row r="458" spans="1:28" hidden="1" x14ac:dyDescent="0.35">
      <c r="A458" t="s">
        <v>940</v>
      </c>
      <c r="B458" t="s">
        <v>314</v>
      </c>
      <c r="C458">
        <v>92</v>
      </c>
      <c r="D458" s="9">
        <v>42236.570833333331</v>
      </c>
      <c r="E458" s="9">
        <v>42328.775694444441</v>
      </c>
      <c r="F458" t="s">
        <v>874</v>
      </c>
      <c r="G458" t="s">
        <v>874</v>
      </c>
      <c r="H458">
        <v>5</v>
      </c>
      <c r="I458">
        <v>6</v>
      </c>
      <c r="J458">
        <v>1</v>
      </c>
      <c r="K458" t="s">
        <v>875</v>
      </c>
      <c r="L458">
        <v>76</v>
      </c>
      <c r="M458">
        <v>-66</v>
      </c>
      <c r="N458">
        <v>8.8999999999999996E-2</v>
      </c>
      <c r="O458">
        <v>5.2999999999999999E-2</v>
      </c>
      <c r="P458">
        <v>0</v>
      </c>
      <c r="Q458">
        <v>0.52900000000000003</v>
      </c>
      <c r="R458">
        <v>3.7250000000000001</v>
      </c>
      <c r="S458">
        <v>0.627</v>
      </c>
      <c r="T458">
        <v>1</v>
      </c>
      <c r="U458">
        <v>627.59900000000005</v>
      </c>
      <c r="V458" t="s">
        <v>64</v>
      </c>
      <c r="W458">
        <v>0.80100000000000005</v>
      </c>
      <c r="X458">
        <v>0.92400000000000004</v>
      </c>
      <c r="Y458">
        <v>0</v>
      </c>
      <c r="Z458">
        <v>0.245</v>
      </c>
      <c r="AA458" s="19">
        <v>45732.925904999996</v>
      </c>
      <c r="AB458" t="s">
        <v>1181</v>
      </c>
    </row>
    <row r="459" spans="1:28" x14ac:dyDescent="0.35">
      <c r="A459" t="s">
        <v>941</v>
      </c>
      <c r="B459" t="s">
        <v>313</v>
      </c>
      <c r="C459">
        <v>148</v>
      </c>
      <c r="D459" s="9">
        <v>42464.556250000001</v>
      </c>
      <c r="E459" s="9">
        <v>42613.406944444447</v>
      </c>
      <c r="F459">
        <v>123</v>
      </c>
      <c r="G459">
        <v>119</v>
      </c>
      <c r="H459">
        <v>90</v>
      </c>
      <c r="I459">
        <v>29</v>
      </c>
      <c r="J459">
        <v>0</v>
      </c>
      <c r="K459">
        <v>119</v>
      </c>
      <c r="L459">
        <v>93</v>
      </c>
      <c r="M459">
        <v>26</v>
      </c>
      <c r="N459">
        <v>0.52900000000000003</v>
      </c>
      <c r="O459">
        <v>0.19</v>
      </c>
      <c r="P459">
        <v>0</v>
      </c>
      <c r="Q459">
        <v>0.56000000000000005</v>
      </c>
      <c r="R459">
        <v>0.77900000000000003</v>
      </c>
      <c r="S459">
        <v>0.73599999999999999</v>
      </c>
      <c r="T459">
        <v>1</v>
      </c>
      <c r="U459">
        <v>46.429000000000002</v>
      </c>
      <c r="V459" t="s">
        <v>58</v>
      </c>
      <c r="W459">
        <v>0.78800000000000003</v>
      </c>
      <c r="X459">
        <v>0.93300000000000005</v>
      </c>
      <c r="Y459">
        <v>0</v>
      </c>
      <c r="Z459">
        <v>0.73299999999999998</v>
      </c>
      <c r="AA459" s="19">
        <v>45732.925966458337</v>
      </c>
      <c r="AB459" t="s">
        <v>1181</v>
      </c>
    </row>
    <row r="460" spans="1:28" hidden="1" x14ac:dyDescent="0.35">
      <c r="A460" t="s">
        <v>941</v>
      </c>
      <c r="B460" t="s">
        <v>314</v>
      </c>
      <c r="C460">
        <v>90</v>
      </c>
      <c r="D460" s="9">
        <v>42523.356944444444</v>
      </c>
      <c r="E460" s="9">
        <v>42613.406944444447</v>
      </c>
      <c r="F460" t="s">
        <v>874</v>
      </c>
      <c r="G460" t="s">
        <v>874</v>
      </c>
      <c r="H460">
        <v>23</v>
      </c>
      <c r="I460">
        <v>19</v>
      </c>
      <c r="J460">
        <v>1</v>
      </c>
      <c r="K460" t="s">
        <v>875</v>
      </c>
      <c r="L460">
        <v>30</v>
      </c>
      <c r="M460">
        <v>11</v>
      </c>
      <c r="N460">
        <v>0.24199999999999999</v>
      </c>
      <c r="O460">
        <v>0.215</v>
      </c>
      <c r="P460">
        <v>0</v>
      </c>
      <c r="Q460">
        <v>0.245</v>
      </c>
      <c r="R460">
        <v>0.53600000000000003</v>
      </c>
      <c r="S460">
        <v>0.53</v>
      </c>
      <c r="T460">
        <v>1</v>
      </c>
      <c r="U460">
        <v>106.122</v>
      </c>
      <c r="V460" t="s">
        <v>58</v>
      </c>
      <c r="W460">
        <v>0.95799999999999996</v>
      </c>
      <c r="X460">
        <v>0.84799999999999998</v>
      </c>
      <c r="Y460">
        <v>0</v>
      </c>
      <c r="Z460">
        <v>0.80700000000000005</v>
      </c>
      <c r="AA460" s="19">
        <v>45732.9259771875</v>
      </c>
      <c r="AB460" t="s">
        <v>1181</v>
      </c>
    </row>
    <row r="461" spans="1:28" x14ac:dyDescent="0.35">
      <c r="A461" t="s">
        <v>942</v>
      </c>
      <c r="B461" t="s">
        <v>313</v>
      </c>
      <c r="C461">
        <v>305</v>
      </c>
      <c r="D461" s="9">
        <v>42321.46875</v>
      </c>
      <c r="E461" s="9">
        <v>42627.349305555559</v>
      </c>
      <c r="F461">
        <v>275</v>
      </c>
      <c r="G461">
        <v>269</v>
      </c>
      <c r="H461">
        <v>231</v>
      </c>
      <c r="I461">
        <v>38</v>
      </c>
      <c r="J461">
        <v>0</v>
      </c>
      <c r="K461">
        <v>269</v>
      </c>
      <c r="L461">
        <v>239</v>
      </c>
      <c r="M461">
        <v>30</v>
      </c>
      <c r="N461">
        <v>0.78800000000000003</v>
      </c>
      <c r="O461">
        <v>0.26300000000000001</v>
      </c>
      <c r="P461">
        <v>0</v>
      </c>
      <c r="Q461">
        <v>0.73599999999999999</v>
      </c>
      <c r="R461">
        <v>0.7</v>
      </c>
      <c r="S461">
        <v>0.75</v>
      </c>
      <c r="T461">
        <v>1</v>
      </c>
      <c r="U461">
        <v>40.761000000000003</v>
      </c>
      <c r="V461" t="s">
        <v>58</v>
      </c>
      <c r="W461">
        <v>0.93200000000000005</v>
      </c>
      <c r="X461">
        <v>0.84599999999999997</v>
      </c>
      <c r="Y461">
        <v>0</v>
      </c>
      <c r="Z461">
        <v>0.88300000000000001</v>
      </c>
      <c r="AA461" s="19">
        <v>45732.926041388891</v>
      </c>
      <c r="AB461" t="s">
        <v>1181</v>
      </c>
    </row>
    <row r="462" spans="1:28" hidden="1" x14ac:dyDescent="0.35">
      <c r="A462" t="s">
        <v>942</v>
      </c>
      <c r="B462" t="s">
        <v>314</v>
      </c>
      <c r="C462">
        <v>95</v>
      </c>
      <c r="D462" s="9">
        <v>42531.567361111112</v>
      </c>
      <c r="E462" s="9">
        <v>42627.349305555559</v>
      </c>
      <c r="F462" t="s">
        <v>874</v>
      </c>
      <c r="G462" t="s">
        <v>874</v>
      </c>
      <c r="H462">
        <v>36</v>
      </c>
      <c r="I462">
        <v>1</v>
      </c>
      <c r="J462">
        <v>1</v>
      </c>
      <c r="K462" t="s">
        <v>875</v>
      </c>
      <c r="L462">
        <v>41</v>
      </c>
      <c r="M462">
        <v>-5</v>
      </c>
      <c r="N462">
        <v>0.32400000000000001</v>
      </c>
      <c r="O462" t="s">
        <v>877</v>
      </c>
      <c r="P462">
        <v>0</v>
      </c>
      <c r="Q462">
        <v>0.26500000000000001</v>
      </c>
      <c r="R462" t="s">
        <v>877</v>
      </c>
      <c r="S462" t="s">
        <v>877</v>
      </c>
      <c r="T462" t="s">
        <v>877</v>
      </c>
      <c r="U462" t="s">
        <v>877</v>
      </c>
      <c r="V462" t="s">
        <v>58</v>
      </c>
      <c r="W462">
        <v>0.93200000000000005</v>
      </c>
      <c r="X462" t="s">
        <v>877</v>
      </c>
      <c r="Y462">
        <v>0</v>
      </c>
      <c r="Z462">
        <v>0.68400000000000005</v>
      </c>
      <c r="AA462" s="19">
        <v>45732.92604140046</v>
      </c>
      <c r="AB462" t="s">
        <v>1181</v>
      </c>
    </row>
    <row r="463" spans="1:28" x14ac:dyDescent="0.35">
      <c r="A463" t="s">
        <v>109</v>
      </c>
      <c r="B463" t="s">
        <v>313</v>
      </c>
      <c r="C463">
        <v>341</v>
      </c>
      <c r="D463" s="9">
        <v>42817.388888888891</v>
      </c>
      <c r="E463" s="9">
        <v>43158.497916666667</v>
      </c>
      <c r="F463">
        <v>237</v>
      </c>
      <c r="G463">
        <v>237</v>
      </c>
      <c r="H463">
        <v>184</v>
      </c>
      <c r="I463">
        <v>53</v>
      </c>
      <c r="J463">
        <v>0</v>
      </c>
      <c r="K463">
        <v>237</v>
      </c>
      <c r="L463">
        <v>237</v>
      </c>
      <c r="M463">
        <v>0</v>
      </c>
      <c r="N463">
        <v>0.74</v>
      </c>
      <c r="O463">
        <v>0.27800000000000002</v>
      </c>
      <c r="P463">
        <v>0</v>
      </c>
      <c r="Q463">
        <v>0.92300000000000004</v>
      </c>
      <c r="R463">
        <v>0.90700000000000003</v>
      </c>
      <c r="S463">
        <v>0.72699999999999998</v>
      </c>
      <c r="T463">
        <v>1</v>
      </c>
      <c r="U463">
        <v>0</v>
      </c>
      <c r="V463" t="s">
        <v>82</v>
      </c>
      <c r="W463">
        <v>0.876</v>
      </c>
      <c r="X463">
        <v>0.78</v>
      </c>
      <c r="Y463">
        <v>0</v>
      </c>
      <c r="Z463">
        <v>0.84</v>
      </c>
      <c r="AA463" s="19">
        <v>45732.926102233796</v>
      </c>
      <c r="AB463" t="s">
        <v>1181</v>
      </c>
    </row>
    <row r="464" spans="1:28" hidden="1" x14ac:dyDescent="0.35">
      <c r="A464" t="s">
        <v>109</v>
      </c>
      <c r="B464" t="s">
        <v>314</v>
      </c>
      <c r="C464">
        <v>99</v>
      </c>
      <c r="D464" s="9">
        <v>43059.287499999999</v>
      </c>
      <c r="E464" s="9">
        <v>43158.497916666667</v>
      </c>
      <c r="F464" t="s">
        <v>874</v>
      </c>
      <c r="G464" t="s">
        <v>874</v>
      </c>
      <c r="H464">
        <v>5</v>
      </c>
      <c r="I464">
        <v>2</v>
      </c>
      <c r="J464">
        <v>1</v>
      </c>
      <c r="K464" t="s">
        <v>875</v>
      </c>
      <c r="L464">
        <v>13</v>
      </c>
      <c r="M464">
        <v>-7</v>
      </c>
      <c r="N464">
        <v>9.5000000000000001E-2</v>
      </c>
      <c r="O464">
        <v>3.4000000000000002E-2</v>
      </c>
      <c r="P464">
        <v>0</v>
      </c>
      <c r="Q464">
        <v>0.107</v>
      </c>
      <c r="R464">
        <v>0.82899999999999996</v>
      </c>
      <c r="S464">
        <v>0.73599999999999999</v>
      </c>
      <c r="T464">
        <v>1</v>
      </c>
      <c r="U464">
        <v>0</v>
      </c>
      <c r="V464" t="s">
        <v>82</v>
      </c>
      <c r="W464">
        <v>0.91800000000000004</v>
      </c>
      <c r="X464">
        <v>1</v>
      </c>
      <c r="Y464">
        <v>0</v>
      </c>
      <c r="Z464">
        <v>0.77900000000000003</v>
      </c>
      <c r="AA464" s="19">
        <v>45732.926112615743</v>
      </c>
      <c r="AB464" t="s">
        <v>1181</v>
      </c>
    </row>
    <row r="465" spans="1:28" x14ac:dyDescent="0.35">
      <c r="A465" t="s">
        <v>943</v>
      </c>
      <c r="B465" t="s">
        <v>313</v>
      </c>
      <c r="C465">
        <v>1906</v>
      </c>
      <c r="D465" s="9">
        <v>40190.379861111112</v>
      </c>
      <c r="E465" s="9">
        <v>42097.366666666669</v>
      </c>
      <c r="F465">
        <v>220</v>
      </c>
      <c r="G465">
        <v>220</v>
      </c>
      <c r="H465">
        <v>182</v>
      </c>
      <c r="I465">
        <v>38</v>
      </c>
      <c r="J465">
        <v>0</v>
      </c>
      <c r="K465">
        <v>220</v>
      </c>
      <c r="L465">
        <v>186</v>
      </c>
      <c r="M465">
        <v>34</v>
      </c>
      <c r="N465">
        <v>1.0900000000000001</v>
      </c>
      <c r="O465">
        <v>0.308</v>
      </c>
      <c r="P465">
        <v>0</v>
      </c>
      <c r="Q465">
        <v>9.2999999999999999E-2</v>
      </c>
      <c r="R465">
        <v>6.7000000000000004E-2</v>
      </c>
      <c r="S465">
        <v>0.78</v>
      </c>
      <c r="T465">
        <v>1</v>
      </c>
      <c r="U465">
        <v>365.59100000000001</v>
      </c>
      <c r="V465" t="s">
        <v>58</v>
      </c>
      <c r="W465">
        <v>0.92500000000000004</v>
      </c>
      <c r="X465">
        <v>0.91200000000000003</v>
      </c>
      <c r="Y465">
        <v>0</v>
      </c>
      <c r="Z465">
        <v>0.36699999999999999</v>
      </c>
      <c r="AA465" s="19">
        <v>45732.926171087965</v>
      </c>
      <c r="AB465" t="s">
        <v>1181</v>
      </c>
    </row>
    <row r="466" spans="1:28" hidden="1" x14ac:dyDescent="0.35">
      <c r="A466" t="s">
        <v>943</v>
      </c>
      <c r="B466" t="s">
        <v>314</v>
      </c>
      <c r="C466">
        <v>0</v>
      </c>
      <c r="D466" s="9">
        <v>42097.366666666669</v>
      </c>
      <c r="E466" s="9">
        <v>42097.366666666669</v>
      </c>
      <c r="F466" t="s">
        <v>874</v>
      </c>
      <c r="G466" t="s">
        <v>874</v>
      </c>
      <c r="H466">
        <v>1</v>
      </c>
      <c r="I466">
        <v>1</v>
      </c>
      <c r="J466">
        <v>1</v>
      </c>
      <c r="K466" t="s">
        <v>875</v>
      </c>
      <c r="L466">
        <v>4</v>
      </c>
      <c r="M466">
        <v>-3</v>
      </c>
      <c r="N466" t="s">
        <v>877</v>
      </c>
      <c r="O466" t="s">
        <v>877</v>
      </c>
      <c r="P466">
        <v>0</v>
      </c>
      <c r="Q466" t="s">
        <v>877</v>
      </c>
      <c r="R466" t="s">
        <v>877</v>
      </c>
      <c r="S466" t="s">
        <v>877</v>
      </c>
      <c r="T466" t="s">
        <v>877</v>
      </c>
      <c r="U466" t="s">
        <v>877</v>
      </c>
      <c r="V466" t="s">
        <v>58</v>
      </c>
      <c r="W466" t="s">
        <v>877</v>
      </c>
      <c r="X466" t="s">
        <v>877</v>
      </c>
      <c r="Y466">
        <v>0</v>
      </c>
      <c r="Z466" t="s">
        <v>877</v>
      </c>
      <c r="AA466" s="19">
        <v>45732.926171087965</v>
      </c>
      <c r="AB466" t="s">
        <v>1181</v>
      </c>
    </row>
    <row r="467" spans="1:28" x14ac:dyDescent="0.35">
      <c r="A467" t="s">
        <v>944</v>
      </c>
      <c r="B467" t="s">
        <v>313</v>
      </c>
      <c r="C467">
        <v>745</v>
      </c>
      <c r="D467" s="9">
        <v>43059.432638888888</v>
      </c>
      <c r="E467" s="9">
        <v>43804.672222222223</v>
      </c>
      <c r="F467">
        <v>798</v>
      </c>
      <c r="G467">
        <v>763</v>
      </c>
      <c r="H467">
        <v>571</v>
      </c>
      <c r="I467">
        <v>192</v>
      </c>
      <c r="J467">
        <v>0</v>
      </c>
      <c r="K467">
        <v>763</v>
      </c>
      <c r="L467">
        <v>127</v>
      </c>
      <c r="M467">
        <v>636</v>
      </c>
      <c r="N467">
        <v>0.70699999999999996</v>
      </c>
      <c r="O467">
        <v>0.28399999999999997</v>
      </c>
      <c r="P467">
        <v>0</v>
      </c>
      <c r="Q467">
        <v>0.626</v>
      </c>
      <c r="R467">
        <v>0.63200000000000001</v>
      </c>
      <c r="S467">
        <v>0.71299999999999997</v>
      </c>
      <c r="T467">
        <v>1</v>
      </c>
      <c r="U467">
        <v>1015.974</v>
      </c>
      <c r="V467" t="s">
        <v>58</v>
      </c>
      <c r="W467">
        <v>0.98599999999999999</v>
      </c>
      <c r="X467">
        <v>0.97099999999999997</v>
      </c>
      <c r="Y467">
        <v>0</v>
      </c>
      <c r="Z467">
        <v>0.49399999999999999</v>
      </c>
      <c r="AA467" s="19">
        <v>45732.926233067126</v>
      </c>
      <c r="AB467" t="s">
        <v>1181</v>
      </c>
    </row>
    <row r="468" spans="1:28" hidden="1" x14ac:dyDescent="0.35">
      <c r="A468" t="s">
        <v>944</v>
      </c>
      <c r="B468" t="s">
        <v>314</v>
      </c>
      <c r="C468">
        <v>92</v>
      </c>
      <c r="D468" s="9">
        <v>43712.495138888888</v>
      </c>
      <c r="E468" s="9">
        <v>43804.672222222223</v>
      </c>
      <c r="F468" t="s">
        <v>874</v>
      </c>
      <c r="G468" t="s">
        <v>874</v>
      </c>
      <c r="H468">
        <v>57</v>
      </c>
      <c r="I468">
        <v>27</v>
      </c>
      <c r="J468">
        <v>1</v>
      </c>
      <c r="K468" t="s">
        <v>875</v>
      </c>
      <c r="L468">
        <v>16</v>
      </c>
      <c r="M468">
        <v>67</v>
      </c>
      <c r="N468">
        <v>0.54600000000000004</v>
      </c>
      <c r="O468">
        <v>0.28799999999999998</v>
      </c>
      <c r="P468">
        <v>0</v>
      </c>
      <c r="Q468">
        <v>0.16</v>
      </c>
      <c r="R468">
        <v>0.192</v>
      </c>
      <c r="S468">
        <v>0.65500000000000003</v>
      </c>
      <c r="T468">
        <v>1</v>
      </c>
      <c r="U468">
        <v>3975</v>
      </c>
      <c r="V468" t="s">
        <v>58</v>
      </c>
      <c r="W468">
        <v>0.96199999999999997</v>
      </c>
      <c r="X468">
        <v>0.872</v>
      </c>
      <c r="Y468">
        <v>0</v>
      </c>
      <c r="Z468">
        <v>0.93700000000000006</v>
      </c>
      <c r="AA468" s="19">
        <v>45732.926244178241</v>
      </c>
      <c r="AB468" t="s">
        <v>1181</v>
      </c>
    </row>
    <row r="469" spans="1:28" x14ac:dyDescent="0.35">
      <c r="A469" t="s">
        <v>945</v>
      </c>
      <c r="B469" t="s">
        <v>313</v>
      </c>
      <c r="C469">
        <v>1861</v>
      </c>
      <c r="D469" s="9">
        <v>41563.702777777777</v>
      </c>
      <c r="E469" s="9">
        <v>43425.463888888888</v>
      </c>
      <c r="F469">
        <v>511</v>
      </c>
      <c r="G469">
        <v>502</v>
      </c>
      <c r="H469">
        <v>268</v>
      </c>
      <c r="I469">
        <v>234</v>
      </c>
      <c r="J469">
        <v>0</v>
      </c>
      <c r="K469">
        <v>502</v>
      </c>
      <c r="L469">
        <v>263</v>
      </c>
      <c r="M469">
        <v>239</v>
      </c>
      <c r="N469">
        <v>0.123</v>
      </c>
      <c r="O469">
        <v>0.14199999999999999</v>
      </c>
      <c r="P469">
        <v>0</v>
      </c>
      <c r="Q469">
        <v>0.439</v>
      </c>
      <c r="R469">
        <v>1.657</v>
      </c>
      <c r="S469">
        <v>0.46400000000000002</v>
      </c>
      <c r="T469">
        <v>1</v>
      </c>
      <c r="U469">
        <v>544.41899999999998</v>
      </c>
      <c r="V469" t="s">
        <v>64</v>
      </c>
      <c r="W469">
        <v>0.47399999999999998</v>
      </c>
      <c r="X469">
        <v>0.65</v>
      </c>
      <c r="Y469">
        <v>0</v>
      </c>
      <c r="Z469">
        <v>0.44800000000000001</v>
      </c>
      <c r="AA469" s="19">
        <v>45732.926301145832</v>
      </c>
      <c r="AB469" t="s">
        <v>1181</v>
      </c>
    </row>
    <row r="470" spans="1:28" hidden="1" x14ac:dyDescent="0.35">
      <c r="A470" t="s">
        <v>945</v>
      </c>
      <c r="B470" t="s">
        <v>314</v>
      </c>
      <c r="C470">
        <v>0</v>
      </c>
      <c r="D470" s="9">
        <v>43425.463888888888</v>
      </c>
      <c r="E470" s="9">
        <v>43425.463888888888</v>
      </c>
      <c r="F470" t="s">
        <v>874</v>
      </c>
      <c r="G470" t="s">
        <v>874</v>
      </c>
      <c r="H470">
        <v>1</v>
      </c>
      <c r="I470">
        <v>1</v>
      </c>
      <c r="J470">
        <v>1</v>
      </c>
      <c r="K470" t="s">
        <v>875</v>
      </c>
      <c r="L470">
        <v>1</v>
      </c>
      <c r="M470">
        <v>0</v>
      </c>
      <c r="N470" t="s">
        <v>877</v>
      </c>
      <c r="O470" t="s">
        <v>877</v>
      </c>
      <c r="P470">
        <v>0</v>
      </c>
      <c r="Q470" t="s">
        <v>877</v>
      </c>
      <c r="R470" t="s">
        <v>877</v>
      </c>
      <c r="S470" t="s">
        <v>877</v>
      </c>
      <c r="T470" t="s">
        <v>877</v>
      </c>
      <c r="U470" t="s">
        <v>877</v>
      </c>
      <c r="V470" t="s">
        <v>64</v>
      </c>
      <c r="W470" t="s">
        <v>877</v>
      </c>
      <c r="X470" t="s">
        <v>877</v>
      </c>
      <c r="Y470">
        <v>0</v>
      </c>
      <c r="Z470" t="s">
        <v>877</v>
      </c>
      <c r="AA470" s="19">
        <v>45732.926301145832</v>
      </c>
      <c r="AB470" t="s">
        <v>1181</v>
      </c>
    </row>
    <row r="471" spans="1:28" x14ac:dyDescent="0.35">
      <c r="A471" t="s">
        <v>946</v>
      </c>
      <c r="B471" t="s">
        <v>313</v>
      </c>
      <c r="C471">
        <v>307</v>
      </c>
      <c r="D471" s="9">
        <v>40508.445833333331</v>
      </c>
      <c r="E471" s="9">
        <v>40815.575694444444</v>
      </c>
      <c r="F471">
        <v>232</v>
      </c>
      <c r="G471">
        <v>232</v>
      </c>
      <c r="H471">
        <v>53</v>
      </c>
      <c r="I471">
        <v>179</v>
      </c>
      <c r="J471">
        <v>0</v>
      </c>
      <c r="K471">
        <v>232</v>
      </c>
      <c r="L471">
        <v>223</v>
      </c>
      <c r="M471">
        <v>9</v>
      </c>
      <c r="N471">
        <v>0.17499999999999999</v>
      </c>
      <c r="O471">
        <v>1.208</v>
      </c>
      <c r="P471">
        <v>0</v>
      </c>
      <c r="Q471">
        <v>1.548</v>
      </c>
      <c r="R471">
        <v>1.119</v>
      </c>
      <c r="S471">
        <v>0.127</v>
      </c>
      <c r="T471">
        <v>1</v>
      </c>
      <c r="U471">
        <v>5.8140000000000001</v>
      </c>
      <c r="V471" t="s">
        <v>94</v>
      </c>
      <c r="W471">
        <v>0.82599999999999996</v>
      </c>
      <c r="X471">
        <v>0.83899999999999997</v>
      </c>
      <c r="Y471">
        <v>0</v>
      </c>
      <c r="Z471">
        <v>0.84799999999999998</v>
      </c>
      <c r="AA471" s="19">
        <v>45732.926363032406</v>
      </c>
      <c r="AB471" t="s">
        <v>1181</v>
      </c>
    </row>
    <row r="472" spans="1:28" hidden="1" x14ac:dyDescent="0.35">
      <c r="A472" t="s">
        <v>946</v>
      </c>
      <c r="B472" t="s">
        <v>314</v>
      </c>
      <c r="C472">
        <v>42</v>
      </c>
      <c r="D472" s="9">
        <v>40772.622916666667</v>
      </c>
      <c r="E472" s="9">
        <v>40815.575694444444</v>
      </c>
      <c r="F472" t="s">
        <v>874</v>
      </c>
      <c r="G472" t="s">
        <v>874</v>
      </c>
      <c r="H472">
        <v>4</v>
      </c>
      <c r="I472">
        <v>3</v>
      </c>
      <c r="J472">
        <v>1</v>
      </c>
      <c r="K472" t="s">
        <v>875</v>
      </c>
      <c r="L472">
        <v>2</v>
      </c>
      <c r="M472">
        <v>4</v>
      </c>
      <c r="N472">
        <v>8.1000000000000003E-2</v>
      </c>
      <c r="O472" t="s">
        <v>877</v>
      </c>
      <c r="P472">
        <v>0</v>
      </c>
      <c r="Q472">
        <v>3.4000000000000002E-2</v>
      </c>
      <c r="R472" t="s">
        <v>877</v>
      </c>
      <c r="S472" t="s">
        <v>877</v>
      </c>
      <c r="T472" t="s">
        <v>877</v>
      </c>
      <c r="U472" t="s">
        <v>877</v>
      </c>
      <c r="V472" t="s">
        <v>94</v>
      </c>
      <c r="W472">
        <v>0.878</v>
      </c>
      <c r="X472" t="s">
        <v>877</v>
      </c>
      <c r="Y472">
        <v>0</v>
      </c>
      <c r="Z472">
        <v>1</v>
      </c>
      <c r="AA472" s="19">
        <v>45732.926363055558</v>
      </c>
      <c r="AB472" t="s">
        <v>1181</v>
      </c>
    </row>
    <row r="473" spans="1:28" x14ac:dyDescent="0.35">
      <c r="A473" t="s">
        <v>947</v>
      </c>
      <c r="B473" t="s">
        <v>313</v>
      </c>
      <c r="C473">
        <v>32</v>
      </c>
      <c r="D473" s="9">
        <v>43560.448611111111</v>
      </c>
      <c r="E473" s="9">
        <v>43592.54791666667</v>
      </c>
      <c r="F473">
        <v>54</v>
      </c>
      <c r="G473">
        <v>48</v>
      </c>
      <c r="H473">
        <v>44</v>
      </c>
      <c r="I473">
        <v>4</v>
      </c>
      <c r="J473">
        <v>0</v>
      </c>
      <c r="K473">
        <v>48</v>
      </c>
      <c r="L473">
        <v>42</v>
      </c>
      <c r="M473">
        <v>6</v>
      </c>
      <c r="N473">
        <v>1.141</v>
      </c>
      <c r="O473">
        <v>0</v>
      </c>
      <c r="P473">
        <v>0</v>
      </c>
      <c r="Q473">
        <v>1.18</v>
      </c>
      <c r="R473">
        <v>1.034</v>
      </c>
      <c r="S473">
        <v>1</v>
      </c>
      <c r="T473">
        <v>1</v>
      </c>
      <c r="U473">
        <v>5.085</v>
      </c>
      <c r="V473" t="s">
        <v>94</v>
      </c>
      <c r="W473">
        <v>0.84499999999999997</v>
      </c>
      <c r="X473">
        <v>0</v>
      </c>
      <c r="Y473">
        <v>0</v>
      </c>
      <c r="Z473">
        <v>0.94899999999999995</v>
      </c>
      <c r="AA473" s="19">
        <v>45732.926422118057</v>
      </c>
      <c r="AB473" t="s">
        <v>1181</v>
      </c>
    </row>
    <row r="474" spans="1:28" hidden="1" x14ac:dyDescent="0.35">
      <c r="A474" t="s">
        <v>947</v>
      </c>
      <c r="B474" t="s">
        <v>314</v>
      </c>
      <c r="C474">
        <v>32</v>
      </c>
      <c r="D474" s="9">
        <v>43560.448611111111</v>
      </c>
      <c r="E474" s="9">
        <v>43592.54791666667</v>
      </c>
      <c r="F474" t="s">
        <v>874</v>
      </c>
      <c r="G474" t="s">
        <v>874</v>
      </c>
      <c r="H474">
        <v>44</v>
      </c>
      <c r="I474">
        <v>4</v>
      </c>
      <c r="J474">
        <v>1</v>
      </c>
      <c r="K474" t="s">
        <v>875</v>
      </c>
      <c r="L474">
        <v>42</v>
      </c>
      <c r="M474">
        <v>5</v>
      </c>
      <c r="N474">
        <v>1.1459999999999999</v>
      </c>
      <c r="O474" t="s">
        <v>877</v>
      </c>
      <c r="P474">
        <v>0</v>
      </c>
      <c r="Q474">
        <v>1.18</v>
      </c>
      <c r="R474" t="s">
        <v>877</v>
      </c>
      <c r="S474" t="s">
        <v>877</v>
      </c>
      <c r="T474" t="s">
        <v>877</v>
      </c>
      <c r="U474" t="s">
        <v>877</v>
      </c>
      <c r="V474" t="s">
        <v>94</v>
      </c>
      <c r="W474">
        <v>0.84899999999999998</v>
      </c>
      <c r="X474" t="s">
        <v>877</v>
      </c>
      <c r="Y474">
        <v>0</v>
      </c>
      <c r="Z474">
        <v>0.95</v>
      </c>
      <c r="AA474" s="19">
        <v>45732.926422141201</v>
      </c>
      <c r="AB474" t="s">
        <v>1181</v>
      </c>
    </row>
    <row r="475" spans="1:28" x14ac:dyDescent="0.35">
      <c r="A475" t="s">
        <v>948</v>
      </c>
      <c r="B475" t="s">
        <v>313</v>
      </c>
      <c r="C475">
        <v>186</v>
      </c>
      <c r="D475" s="9">
        <v>41372.461805555555</v>
      </c>
      <c r="E475" s="9">
        <v>41558.679861111108</v>
      </c>
      <c r="F475">
        <v>195</v>
      </c>
      <c r="G475">
        <v>195</v>
      </c>
      <c r="H475">
        <v>195</v>
      </c>
      <c r="I475">
        <v>0</v>
      </c>
      <c r="J475">
        <v>0</v>
      </c>
      <c r="K475">
        <v>195</v>
      </c>
      <c r="L475">
        <v>192</v>
      </c>
      <c r="M475">
        <v>3</v>
      </c>
      <c r="N475">
        <v>1.9159999999999999</v>
      </c>
      <c r="O475">
        <v>0</v>
      </c>
      <c r="P475">
        <v>0</v>
      </c>
      <c r="Q475">
        <v>1.2849999999999999</v>
      </c>
      <c r="R475">
        <v>0.67100000000000004</v>
      </c>
      <c r="S475">
        <v>1</v>
      </c>
      <c r="T475">
        <v>1</v>
      </c>
      <c r="U475">
        <v>2.335</v>
      </c>
      <c r="V475" t="s">
        <v>82</v>
      </c>
      <c r="W475">
        <v>0.89</v>
      </c>
      <c r="X475">
        <v>0</v>
      </c>
      <c r="Y475">
        <v>0</v>
      </c>
      <c r="Z475">
        <v>0.745</v>
      </c>
      <c r="AA475" s="19">
        <v>45732.926479166665</v>
      </c>
      <c r="AB475" t="s">
        <v>1181</v>
      </c>
    </row>
    <row r="476" spans="1:28" hidden="1" x14ac:dyDescent="0.35">
      <c r="A476" t="s">
        <v>948</v>
      </c>
      <c r="B476" t="s">
        <v>314</v>
      </c>
      <c r="C476">
        <v>94</v>
      </c>
      <c r="D476" s="9">
        <v>41463.926388888889</v>
      </c>
      <c r="E476" s="9">
        <v>41558.679861111108</v>
      </c>
      <c r="F476" t="s">
        <v>874</v>
      </c>
      <c r="G476" t="s">
        <v>874</v>
      </c>
      <c r="H476">
        <v>1</v>
      </c>
      <c r="I476">
        <v>1</v>
      </c>
      <c r="J476">
        <v>1</v>
      </c>
      <c r="K476" t="s">
        <v>875</v>
      </c>
      <c r="L476">
        <v>17</v>
      </c>
      <c r="M476">
        <v>-16</v>
      </c>
      <c r="N476" t="s">
        <v>877</v>
      </c>
      <c r="O476">
        <v>0</v>
      </c>
      <c r="P476">
        <v>0</v>
      </c>
      <c r="Q476">
        <v>0.15</v>
      </c>
      <c r="R476" t="s">
        <v>877</v>
      </c>
      <c r="S476" t="s">
        <v>877</v>
      </c>
      <c r="T476" t="s">
        <v>877</v>
      </c>
      <c r="U476" t="s">
        <v>877</v>
      </c>
      <c r="V476" t="s">
        <v>82</v>
      </c>
      <c r="W476" t="s">
        <v>877</v>
      </c>
      <c r="X476">
        <v>0</v>
      </c>
      <c r="Y476">
        <v>0</v>
      </c>
      <c r="Z476">
        <v>0.75800000000000001</v>
      </c>
      <c r="AA476" s="19">
        <v>45732.926479178241</v>
      </c>
      <c r="AB476" t="s">
        <v>1181</v>
      </c>
    </row>
    <row r="477" spans="1:28" x14ac:dyDescent="0.35">
      <c r="A477" t="s">
        <v>949</v>
      </c>
      <c r="B477" t="s">
        <v>313</v>
      </c>
      <c r="C477">
        <v>180</v>
      </c>
      <c r="D477" s="9">
        <v>41670.510416666664</v>
      </c>
      <c r="E477" s="9">
        <v>41851.362500000003</v>
      </c>
      <c r="F477">
        <v>92</v>
      </c>
      <c r="G477">
        <v>92</v>
      </c>
      <c r="H477">
        <v>92</v>
      </c>
      <c r="I477">
        <v>0</v>
      </c>
      <c r="J477">
        <v>0</v>
      </c>
      <c r="K477">
        <v>92</v>
      </c>
      <c r="L477">
        <v>92</v>
      </c>
      <c r="M477">
        <v>0</v>
      </c>
      <c r="N477">
        <v>1.024</v>
      </c>
      <c r="O477">
        <v>0</v>
      </c>
      <c r="P477">
        <v>0</v>
      </c>
      <c r="Q477">
        <v>0.36199999999999999</v>
      </c>
      <c r="R477">
        <v>0.35399999999999998</v>
      </c>
      <c r="S477">
        <v>1</v>
      </c>
      <c r="T477">
        <v>1</v>
      </c>
      <c r="U477">
        <v>0</v>
      </c>
      <c r="V477" t="s">
        <v>82</v>
      </c>
      <c r="W477">
        <v>0.65700000000000003</v>
      </c>
      <c r="X477">
        <v>0</v>
      </c>
      <c r="Y477">
        <v>0</v>
      </c>
      <c r="Z477">
        <v>0.67900000000000005</v>
      </c>
      <c r="AA477" s="19">
        <v>45732.926538368054</v>
      </c>
      <c r="AB477" t="s">
        <v>1181</v>
      </c>
    </row>
    <row r="478" spans="1:28" hidden="1" x14ac:dyDescent="0.35">
      <c r="A478" t="s">
        <v>949</v>
      </c>
      <c r="B478" t="s">
        <v>314</v>
      </c>
      <c r="C478">
        <v>0</v>
      </c>
      <c r="D478" s="9">
        <v>41851.359027777777</v>
      </c>
      <c r="E478" s="9">
        <v>41851.362500000003</v>
      </c>
      <c r="F478" t="s">
        <v>874</v>
      </c>
      <c r="G478" t="s">
        <v>874</v>
      </c>
      <c r="H478">
        <v>1</v>
      </c>
      <c r="I478">
        <v>1</v>
      </c>
      <c r="J478">
        <v>1</v>
      </c>
      <c r="K478" t="s">
        <v>875</v>
      </c>
      <c r="L478">
        <v>16</v>
      </c>
      <c r="M478">
        <v>-15</v>
      </c>
      <c r="N478" t="s">
        <v>877</v>
      </c>
      <c r="O478">
        <v>0</v>
      </c>
      <c r="P478">
        <v>0</v>
      </c>
      <c r="Q478">
        <v>8</v>
      </c>
      <c r="R478" t="s">
        <v>877</v>
      </c>
      <c r="S478" t="s">
        <v>877</v>
      </c>
      <c r="T478" t="s">
        <v>877</v>
      </c>
      <c r="U478" t="s">
        <v>877</v>
      </c>
      <c r="V478" t="s">
        <v>82</v>
      </c>
      <c r="W478" t="s">
        <v>877</v>
      </c>
      <c r="X478">
        <v>0</v>
      </c>
      <c r="Y478">
        <v>0</v>
      </c>
      <c r="Z478">
        <v>0.45900000000000002</v>
      </c>
      <c r="AA478" s="19">
        <v>45732.926538391206</v>
      </c>
      <c r="AB478" t="s">
        <v>1181</v>
      </c>
    </row>
    <row r="479" spans="1:28" x14ac:dyDescent="0.35">
      <c r="A479" t="s">
        <v>950</v>
      </c>
      <c r="B479" t="s">
        <v>313</v>
      </c>
      <c r="C479">
        <v>506</v>
      </c>
      <c r="D479" s="9">
        <v>42944.835416666669</v>
      </c>
      <c r="E479" s="9">
        <v>43451.660416666666</v>
      </c>
      <c r="F479">
        <v>6828</v>
      </c>
      <c r="G479">
        <v>6786</v>
      </c>
      <c r="H479">
        <v>6177</v>
      </c>
      <c r="I479">
        <v>609</v>
      </c>
      <c r="J479">
        <v>0</v>
      </c>
      <c r="K479">
        <v>6786</v>
      </c>
      <c r="L479">
        <v>6303</v>
      </c>
      <c r="M479">
        <v>483</v>
      </c>
      <c r="N479">
        <v>13.933</v>
      </c>
      <c r="O479">
        <v>1.1759999999999999</v>
      </c>
      <c r="P479">
        <v>0</v>
      </c>
      <c r="Q479">
        <v>13.933</v>
      </c>
      <c r="R479">
        <v>0.92200000000000004</v>
      </c>
      <c r="S479">
        <v>0.92200000000000004</v>
      </c>
      <c r="T479">
        <v>1</v>
      </c>
      <c r="U479">
        <v>34.665999999999997</v>
      </c>
      <c r="V479" t="s">
        <v>58</v>
      </c>
      <c r="W479">
        <v>0.99299999999999999</v>
      </c>
      <c r="X479">
        <v>0.95299999999999996</v>
      </c>
      <c r="Y479">
        <v>0</v>
      </c>
      <c r="Z479">
        <v>0.99199999999999999</v>
      </c>
      <c r="AA479" s="19">
        <v>45732.926625057873</v>
      </c>
      <c r="AB479" t="s">
        <v>1181</v>
      </c>
    </row>
    <row r="480" spans="1:28" hidden="1" x14ac:dyDescent="0.35">
      <c r="A480" t="s">
        <v>950</v>
      </c>
      <c r="B480" t="s">
        <v>314</v>
      </c>
      <c r="C480">
        <v>98</v>
      </c>
      <c r="D480" s="9">
        <v>43353.385416666664</v>
      </c>
      <c r="E480" s="9">
        <v>43451.660416666666</v>
      </c>
      <c r="F480" t="s">
        <v>874</v>
      </c>
      <c r="G480" t="s">
        <v>874</v>
      </c>
      <c r="H480">
        <v>502</v>
      </c>
      <c r="I480">
        <v>67</v>
      </c>
      <c r="J480">
        <v>1</v>
      </c>
      <c r="K480" t="s">
        <v>875</v>
      </c>
      <c r="L480">
        <v>688</v>
      </c>
      <c r="M480">
        <v>-118</v>
      </c>
      <c r="N480">
        <v>5.9429999999999996</v>
      </c>
      <c r="O480">
        <v>0.67900000000000005</v>
      </c>
      <c r="P480">
        <v>0</v>
      </c>
      <c r="Q480">
        <v>6.92</v>
      </c>
      <c r="R480">
        <v>1.0449999999999999</v>
      </c>
      <c r="S480">
        <v>0.89700000000000002</v>
      </c>
      <c r="T480">
        <v>1</v>
      </c>
      <c r="U480">
        <v>69.798000000000002</v>
      </c>
      <c r="V480" t="s">
        <v>64</v>
      </c>
      <c r="W480">
        <v>0.97299999999999998</v>
      </c>
      <c r="X480">
        <v>0.95399999999999996</v>
      </c>
      <c r="Y480">
        <v>0</v>
      </c>
      <c r="Z480">
        <v>0.96299999999999997</v>
      </c>
      <c r="AA480" s="19">
        <v>45732.926638090277</v>
      </c>
      <c r="AB480" t="s">
        <v>1181</v>
      </c>
    </row>
    <row r="481" spans="1:28" x14ac:dyDescent="0.35">
      <c r="A481" t="s">
        <v>951</v>
      </c>
      <c r="B481" t="s">
        <v>313</v>
      </c>
      <c r="C481">
        <v>631</v>
      </c>
      <c r="D481" s="9">
        <v>40448.431250000001</v>
      </c>
      <c r="E481" s="9">
        <v>41079.63958333333</v>
      </c>
      <c r="F481">
        <v>102</v>
      </c>
      <c r="G481">
        <v>102</v>
      </c>
      <c r="H481">
        <v>101</v>
      </c>
      <c r="I481">
        <v>1</v>
      </c>
      <c r="J481">
        <v>0</v>
      </c>
      <c r="K481">
        <v>102</v>
      </c>
      <c r="L481">
        <v>100</v>
      </c>
      <c r="M481">
        <v>2</v>
      </c>
      <c r="N481">
        <v>0.27300000000000002</v>
      </c>
      <c r="O481">
        <v>0</v>
      </c>
      <c r="P481">
        <v>0</v>
      </c>
      <c r="Q481">
        <v>0.23400000000000001</v>
      </c>
      <c r="R481">
        <v>0.85699999999999998</v>
      </c>
      <c r="S481">
        <v>1</v>
      </c>
      <c r="T481">
        <v>1</v>
      </c>
      <c r="U481">
        <v>8.5470000000000006</v>
      </c>
      <c r="V481" t="s">
        <v>82</v>
      </c>
      <c r="W481">
        <v>0.35299999999999998</v>
      </c>
      <c r="X481">
        <v>0</v>
      </c>
      <c r="Y481">
        <v>0</v>
      </c>
      <c r="Z481">
        <v>0.77800000000000002</v>
      </c>
      <c r="AA481" s="19">
        <v>45732.926695393522</v>
      </c>
      <c r="AB481" t="s">
        <v>1181</v>
      </c>
    </row>
    <row r="482" spans="1:28" hidden="1" x14ac:dyDescent="0.35">
      <c r="A482" t="s">
        <v>951</v>
      </c>
      <c r="B482" t="s">
        <v>314</v>
      </c>
      <c r="C482">
        <v>0</v>
      </c>
      <c r="D482" s="9">
        <v>41079.63958333333</v>
      </c>
      <c r="E482" s="9">
        <v>41079.63958333333</v>
      </c>
      <c r="F482" t="s">
        <v>874</v>
      </c>
      <c r="G482" t="s">
        <v>874</v>
      </c>
      <c r="H482">
        <v>1</v>
      </c>
      <c r="I482">
        <v>1</v>
      </c>
      <c r="J482">
        <v>1</v>
      </c>
      <c r="K482" t="s">
        <v>875</v>
      </c>
      <c r="L482">
        <v>1</v>
      </c>
      <c r="M482">
        <v>0</v>
      </c>
      <c r="N482" t="s">
        <v>877</v>
      </c>
      <c r="O482" t="s">
        <v>877</v>
      </c>
      <c r="P482">
        <v>0</v>
      </c>
      <c r="Q482" t="s">
        <v>877</v>
      </c>
      <c r="R482" t="s">
        <v>877</v>
      </c>
      <c r="S482" t="s">
        <v>877</v>
      </c>
      <c r="T482" t="s">
        <v>877</v>
      </c>
      <c r="U482" t="s">
        <v>877</v>
      </c>
      <c r="V482" t="s">
        <v>82</v>
      </c>
      <c r="W482" t="s">
        <v>877</v>
      </c>
      <c r="X482" t="s">
        <v>877</v>
      </c>
      <c r="Y482">
        <v>0</v>
      </c>
      <c r="Z482" t="s">
        <v>877</v>
      </c>
      <c r="AA482" s="19">
        <v>45732.926695405091</v>
      </c>
      <c r="AB482" t="s">
        <v>1181</v>
      </c>
    </row>
    <row r="483" spans="1:28" x14ac:dyDescent="0.35">
      <c r="A483" t="s">
        <v>952</v>
      </c>
      <c r="B483" t="s">
        <v>313</v>
      </c>
      <c r="C483">
        <v>730</v>
      </c>
      <c r="D483" s="9">
        <v>41507.540277777778</v>
      </c>
      <c r="E483" s="9">
        <v>42237.637499999997</v>
      </c>
      <c r="F483">
        <v>99</v>
      </c>
      <c r="G483">
        <v>99</v>
      </c>
      <c r="H483">
        <v>73</v>
      </c>
      <c r="I483">
        <v>26</v>
      </c>
      <c r="J483">
        <v>0</v>
      </c>
      <c r="K483">
        <v>99</v>
      </c>
      <c r="L483">
        <v>94</v>
      </c>
      <c r="M483">
        <v>5</v>
      </c>
      <c r="N483">
        <v>6.6000000000000003E-2</v>
      </c>
      <c r="O483">
        <v>4.5999999999999999E-2</v>
      </c>
      <c r="P483">
        <v>0</v>
      </c>
      <c r="Q483">
        <v>8.5999999999999993E-2</v>
      </c>
      <c r="R483">
        <v>0.76800000000000002</v>
      </c>
      <c r="S483">
        <v>0.58899999999999997</v>
      </c>
      <c r="T483">
        <v>1</v>
      </c>
      <c r="U483">
        <v>58.14</v>
      </c>
      <c r="V483" t="s">
        <v>58</v>
      </c>
      <c r="W483">
        <v>0.90700000000000003</v>
      </c>
      <c r="X483">
        <v>0.87</v>
      </c>
      <c r="Y483">
        <v>0</v>
      </c>
      <c r="Z483">
        <v>0.91200000000000003</v>
      </c>
      <c r="AA483" s="19">
        <v>45732.926754675929</v>
      </c>
      <c r="AB483" t="s">
        <v>1181</v>
      </c>
    </row>
    <row r="484" spans="1:28" hidden="1" x14ac:dyDescent="0.35">
      <c r="A484" t="s">
        <v>952</v>
      </c>
      <c r="B484" t="s">
        <v>314</v>
      </c>
      <c r="C484">
        <v>32</v>
      </c>
      <c r="D484" s="9">
        <v>42205.501388888886</v>
      </c>
      <c r="E484" s="9">
        <v>42237.637499999997</v>
      </c>
      <c r="F484" t="s">
        <v>874</v>
      </c>
      <c r="G484" t="s">
        <v>874</v>
      </c>
      <c r="H484">
        <v>31</v>
      </c>
      <c r="I484">
        <v>1</v>
      </c>
      <c r="J484">
        <v>1</v>
      </c>
      <c r="K484" t="s">
        <v>875</v>
      </c>
      <c r="L484">
        <v>32</v>
      </c>
      <c r="M484">
        <v>-2</v>
      </c>
      <c r="N484">
        <v>0.879</v>
      </c>
      <c r="O484" t="s">
        <v>877</v>
      </c>
      <c r="P484">
        <v>0</v>
      </c>
      <c r="Q484">
        <v>0.97499999999999998</v>
      </c>
      <c r="R484" t="s">
        <v>877</v>
      </c>
      <c r="S484" t="s">
        <v>877</v>
      </c>
      <c r="T484" t="s">
        <v>877</v>
      </c>
      <c r="U484" t="s">
        <v>877</v>
      </c>
      <c r="V484" t="s">
        <v>58</v>
      </c>
      <c r="W484">
        <v>0.85799999999999998</v>
      </c>
      <c r="X484" t="s">
        <v>877</v>
      </c>
      <c r="Y484">
        <v>0</v>
      </c>
      <c r="Z484">
        <v>0.98199999999999998</v>
      </c>
      <c r="AA484" s="19">
        <v>45732.926754699074</v>
      </c>
      <c r="AB484" t="s">
        <v>1181</v>
      </c>
    </row>
    <row r="485" spans="1:28" x14ac:dyDescent="0.35">
      <c r="A485" t="s">
        <v>953</v>
      </c>
      <c r="B485" t="s">
        <v>313</v>
      </c>
      <c r="C485">
        <v>556</v>
      </c>
      <c r="D485" s="9">
        <v>40683.664583333331</v>
      </c>
      <c r="E485" s="9">
        <v>41240.595833333333</v>
      </c>
      <c r="F485">
        <v>74</v>
      </c>
      <c r="G485">
        <v>74</v>
      </c>
      <c r="H485">
        <v>59</v>
      </c>
      <c r="I485">
        <v>15</v>
      </c>
      <c r="J485">
        <v>0</v>
      </c>
      <c r="K485">
        <v>74</v>
      </c>
      <c r="L485">
        <v>74</v>
      </c>
      <c r="M485">
        <v>0</v>
      </c>
      <c r="N485">
        <v>0.159</v>
      </c>
      <c r="O485">
        <v>2.1999999999999999E-2</v>
      </c>
      <c r="P485">
        <v>0</v>
      </c>
      <c r="Q485">
        <v>9.9000000000000005E-2</v>
      </c>
      <c r="R485">
        <v>0.54700000000000004</v>
      </c>
      <c r="S485">
        <v>0.878</v>
      </c>
      <c r="T485">
        <v>1</v>
      </c>
      <c r="U485">
        <v>0</v>
      </c>
      <c r="V485" t="s">
        <v>82</v>
      </c>
      <c r="W485">
        <v>0.63</v>
      </c>
      <c r="X485">
        <v>0.23</v>
      </c>
      <c r="Y485">
        <v>0</v>
      </c>
      <c r="Z485">
        <v>0.82599999999999996</v>
      </c>
      <c r="AA485" s="19">
        <v>45732.926815324077</v>
      </c>
      <c r="AB485" t="s">
        <v>1181</v>
      </c>
    </row>
    <row r="486" spans="1:28" hidden="1" x14ac:dyDescent="0.35">
      <c r="A486" t="s">
        <v>953</v>
      </c>
      <c r="B486" t="s">
        <v>314</v>
      </c>
      <c r="C486">
        <v>84</v>
      </c>
      <c r="D486" s="9">
        <v>41156.451388888891</v>
      </c>
      <c r="E486" s="9">
        <v>41240.595833333333</v>
      </c>
      <c r="F486" t="s">
        <v>874</v>
      </c>
      <c r="G486" t="s">
        <v>874</v>
      </c>
      <c r="H486">
        <v>1</v>
      </c>
      <c r="I486">
        <v>1</v>
      </c>
      <c r="J486">
        <v>1</v>
      </c>
      <c r="K486" t="s">
        <v>875</v>
      </c>
      <c r="L486">
        <v>10</v>
      </c>
      <c r="M486">
        <v>-10</v>
      </c>
      <c r="N486" t="s">
        <v>877</v>
      </c>
      <c r="O486" t="s">
        <v>877</v>
      </c>
      <c r="P486">
        <v>0</v>
      </c>
      <c r="Q486">
        <v>0.14899999999999999</v>
      </c>
      <c r="R486" t="s">
        <v>877</v>
      </c>
      <c r="S486" t="s">
        <v>877</v>
      </c>
      <c r="T486" t="s">
        <v>877</v>
      </c>
      <c r="U486" t="s">
        <v>877</v>
      </c>
      <c r="V486" t="s">
        <v>82</v>
      </c>
      <c r="W486" t="s">
        <v>877</v>
      </c>
      <c r="X486" t="s">
        <v>877</v>
      </c>
      <c r="Y486">
        <v>0</v>
      </c>
      <c r="Z486">
        <v>0.51300000000000001</v>
      </c>
      <c r="AA486" s="19">
        <v>45732.926815335646</v>
      </c>
      <c r="AB486" t="s">
        <v>1181</v>
      </c>
    </row>
    <row r="487" spans="1:28" x14ac:dyDescent="0.35">
      <c r="A487" t="s">
        <v>954</v>
      </c>
      <c r="B487" t="s">
        <v>313</v>
      </c>
      <c r="C487">
        <v>212</v>
      </c>
      <c r="D487" s="9">
        <v>41163.475694444445</v>
      </c>
      <c r="E487" s="9">
        <v>41376.411805555559</v>
      </c>
      <c r="F487">
        <v>69</v>
      </c>
      <c r="G487">
        <v>69</v>
      </c>
      <c r="H487">
        <v>69</v>
      </c>
      <c r="I487">
        <v>0</v>
      </c>
      <c r="J487">
        <v>0</v>
      </c>
      <c r="K487">
        <v>69</v>
      </c>
      <c r="L487">
        <v>69</v>
      </c>
      <c r="M487">
        <v>0</v>
      </c>
      <c r="N487">
        <v>0.47</v>
      </c>
      <c r="O487">
        <v>0</v>
      </c>
      <c r="P487">
        <v>0</v>
      </c>
      <c r="Q487">
        <v>0.44500000000000001</v>
      </c>
      <c r="R487">
        <v>0.94699999999999995</v>
      </c>
      <c r="S487">
        <v>1</v>
      </c>
      <c r="T487">
        <v>1</v>
      </c>
      <c r="U487">
        <v>0</v>
      </c>
      <c r="V487" t="s">
        <v>82</v>
      </c>
      <c r="W487">
        <v>0.876</v>
      </c>
      <c r="X487">
        <v>0</v>
      </c>
      <c r="Y487">
        <v>0</v>
      </c>
      <c r="Z487">
        <v>0.93600000000000005</v>
      </c>
      <c r="AA487" s="19">
        <v>45732.926872835647</v>
      </c>
      <c r="AB487" t="s">
        <v>1181</v>
      </c>
    </row>
    <row r="488" spans="1:28" hidden="1" x14ac:dyDescent="0.35">
      <c r="A488" t="s">
        <v>954</v>
      </c>
      <c r="B488" t="s">
        <v>314</v>
      </c>
      <c r="C488">
        <v>99</v>
      </c>
      <c r="D488" s="9">
        <v>41276.700694444444</v>
      </c>
      <c r="E488" s="9">
        <v>41376.411805555559</v>
      </c>
      <c r="F488" t="s">
        <v>874</v>
      </c>
      <c r="G488" t="s">
        <v>874</v>
      </c>
      <c r="H488">
        <v>46</v>
      </c>
      <c r="I488">
        <v>1</v>
      </c>
      <c r="J488">
        <v>1</v>
      </c>
      <c r="K488" t="s">
        <v>875</v>
      </c>
      <c r="L488">
        <v>59</v>
      </c>
      <c r="M488">
        <v>-14</v>
      </c>
      <c r="N488">
        <v>0.50900000000000001</v>
      </c>
      <c r="O488">
        <v>0</v>
      </c>
      <c r="P488">
        <v>0</v>
      </c>
      <c r="Q488">
        <v>0.49</v>
      </c>
      <c r="R488">
        <v>0.96299999999999997</v>
      </c>
      <c r="S488">
        <v>1</v>
      </c>
      <c r="T488">
        <v>1</v>
      </c>
      <c r="U488">
        <v>0</v>
      </c>
      <c r="V488" t="s">
        <v>82</v>
      </c>
      <c r="W488">
        <v>0.72</v>
      </c>
      <c r="X488">
        <v>0</v>
      </c>
      <c r="Y488">
        <v>0</v>
      </c>
      <c r="Z488">
        <v>0.92400000000000004</v>
      </c>
      <c r="AA488" s="19">
        <v>45732.926882071763</v>
      </c>
      <c r="AB488" t="s">
        <v>1181</v>
      </c>
    </row>
    <row r="489" spans="1:28" x14ac:dyDescent="0.35">
      <c r="A489" t="s">
        <v>955</v>
      </c>
      <c r="B489" t="s">
        <v>313</v>
      </c>
      <c r="C489">
        <v>1004</v>
      </c>
      <c r="D489" s="9">
        <v>40430.683333333334</v>
      </c>
      <c r="E489" s="9">
        <v>41435.446527777778</v>
      </c>
      <c r="F489">
        <v>175</v>
      </c>
      <c r="G489">
        <v>175</v>
      </c>
      <c r="H489">
        <v>166</v>
      </c>
      <c r="I489">
        <v>9</v>
      </c>
      <c r="J489">
        <v>0</v>
      </c>
      <c r="K489">
        <v>175</v>
      </c>
      <c r="L489">
        <v>175</v>
      </c>
      <c r="M489">
        <v>0</v>
      </c>
      <c r="N489">
        <v>0.29099999999999998</v>
      </c>
      <c r="O489">
        <v>8.9999999999999993E-3</v>
      </c>
      <c r="P489">
        <v>0</v>
      </c>
      <c r="Q489">
        <v>0.20100000000000001</v>
      </c>
      <c r="R489">
        <v>0.67</v>
      </c>
      <c r="S489">
        <v>0.97</v>
      </c>
      <c r="T489">
        <v>1</v>
      </c>
      <c r="U489">
        <v>0</v>
      </c>
      <c r="V489" t="s">
        <v>82</v>
      </c>
      <c r="W489">
        <v>0.78300000000000003</v>
      </c>
      <c r="X489">
        <v>0.88300000000000001</v>
      </c>
      <c r="Y489">
        <v>0</v>
      </c>
      <c r="Z489">
        <v>0.748</v>
      </c>
      <c r="AA489" s="19">
        <v>45732.92694315972</v>
      </c>
      <c r="AB489" t="s">
        <v>1181</v>
      </c>
    </row>
    <row r="490" spans="1:28" hidden="1" x14ac:dyDescent="0.35">
      <c r="A490" t="s">
        <v>955</v>
      </c>
      <c r="B490" t="s">
        <v>314</v>
      </c>
      <c r="C490">
        <v>12</v>
      </c>
      <c r="D490" s="9">
        <v>41423.431250000001</v>
      </c>
      <c r="E490" s="9">
        <v>41435.446527777778</v>
      </c>
      <c r="F490" t="s">
        <v>874</v>
      </c>
      <c r="G490" t="s">
        <v>874</v>
      </c>
      <c r="H490">
        <v>1</v>
      </c>
      <c r="I490">
        <v>1</v>
      </c>
      <c r="J490">
        <v>1</v>
      </c>
      <c r="K490" t="s">
        <v>875</v>
      </c>
      <c r="L490">
        <v>5</v>
      </c>
      <c r="M490">
        <v>-3</v>
      </c>
      <c r="N490" t="s">
        <v>877</v>
      </c>
      <c r="O490" t="s">
        <v>877</v>
      </c>
      <c r="P490">
        <v>0</v>
      </c>
      <c r="Q490">
        <v>0.192</v>
      </c>
      <c r="R490" t="s">
        <v>877</v>
      </c>
      <c r="S490" t="s">
        <v>877</v>
      </c>
      <c r="T490" t="s">
        <v>877</v>
      </c>
      <c r="U490" t="s">
        <v>877</v>
      </c>
      <c r="V490" t="s">
        <v>82</v>
      </c>
      <c r="W490" t="s">
        <v>877</v>
      </c>
      <c r="X490" t="s">
        <v>877</v>
      </c>
      <c r="Y490">
        <v>0</v>
      </c>
      <c r="Z490">
        <v>0.5</v>
      </c>
      <c r="AA490" s="19">
        <v>45732.926943171296</v>
      </c>
      <c r="AB490" t="s">
        <v>1181</v>
      </c>
    </row>
    <row r="491" spans="1:28" x14ac:dyDescent="0.35">
      <c r="A491" t="s">
        <v>956</v>
      </c>
      <c r="B491" t="s">
        <v>313</v>
      </c>
      <c r="C491">
        <v>627</v>
      </c>
      <c r="D491" s="9">
        <v>40879.62222222222</v>
      </c>
      <c r="E491" s="9">
        <v>41507.534722222219</v>
      </c>
      <c r="F491">
        <v>507</v>
      </c>
      <c r="G491">
        <v>507</v>
      </c>
      <c r="H491">
        <v>425</v>
      </c>
      <c r="I491">
        <v>82</v>
      </c>
      <c r="J491">
        <v>0</v>
      </c>
      <c r="K491">
        <v>507</v>
      </c>
      <c r="L491">
        <v>404</v>
      </c>
      <c r="M491">
        <v>103</v>
      </c>
      <c r="N491">
        <v>1.149</v>
      </c>
      <c r="O491">
        <v>0.46899999999999997</v>
      </c>
      <c r="P491">
        <v>0</v>
      </c>
      <c r="Q491">
        <v>1.046</v>
      </c>
      <c r="R491">
        <v>0.64600000000000002</v>
      </c>
      <c r="S491">
        <v>0.71</v>
      </c>
      <c r="T491">
        <v>1</v>
      </c>
      <c r="U491">
        <v>98.47</v>
      </c>
      <c r="V491" t="s">
        <v>58</v>
      </c>
      <c r="W491">
        <v>0.86699999999999999</v>
      </c>
      <c r="X491">
        <v>0.76400000000000001</v>
      </c>
      <c r="Y491">
        <v>0</v>
      </c>
      <c r="Z491">
        <v>0.70599999999999996</v>
      </c>
      <c r="AA491" s="19">
        <v>45732.927001689815</v>
      </c>
      <c r="AB491" t="s">
        <v>1181</v>
      </c>
    </row>
    <row r="492" spans="1:28" hidden="1" x14ac:dyDescent="0.35">
      <c r="A492" t="s">
        <v>956</v>
      </c>
      <c r="B492" t="s">
        <v>314</v>
      </c>
      <c r="C492">
        <v>0</v>
      </c>
      <c r="D492" s="9">
        <v>41507.534722222219</v>
      </c>
      <c r="E492" s="9">
        <v>41507.534722222219</v>
      </c>
      <c r="F492" t="s">
        <v>874</v>
      </c>
      <c r="G492" t="s">
        <v>874</v>
      </c>
      <c r="H492">
        <v>1</v>
      </c>
      <c r="I492">
        <v>1</v>
      </c>
      <c r="J492">
        <v>1</v>
      </c>
      <c r="K492" t="s">
        <v>875</v>
      </c>
      <c r="L492">
        <v>2</v>
      </c>
      <c r="M492">
        <v>-1</v>
      </c>
      <c r="N492" t="s">
        <v>877</v>
      </c>
      <c r="O492" t="s">
        <v>877</v>
      </c>
      <c r="P492">
        <v>0</v>
      </c>
      <c r="Q492" t="s">
        <v>877</v>
      </c>
      <c r="R492" t="s">
        <v>877</v>
      </c>
      <c r="S492" t="s">
        <v>877</v>
      </c>
      <c r="T492" t="s">
        <v>877</v>
      </c>
      <c r="U492" t="s">
        <v>877</v>
      </c>
      <c r="V492" t="s">
        <v>58</v>
      </c>
      <c r="W492" t="s">
        <v>877</v>
      </c>
      <c r="X492" t="s">
        <v>877</v>
      </c>
      <c r="Y492">
        <v>0</v>
      </c>
      <c r="Z492" t="s">
        <v>877</v>
      </c>
      <c r="AA492" s="19">
        <v>45732.927001689815</v>
      </c>
      <c r="AB492" t="s">
        <v>1181</v>
      </c>
    </row>
    <row r="493" spans="1:28" x14ac:dyDescent="0.35">
      <c r="A493" t="s">
        <v>957</v>
      </c>
      <c r="B493" t="s">
        <v>313</v>
      </c>
      <c r="C493">
        <v>259</v>
      </c>
      <c r="D493" s="9">
        <v>40465.51666666667</v>
      </c>
      <c r="E493" s="9">
        <v>40724.676388888889</v>
      </c>
      <c r="F493">
        <v>126</v>
      </c>
      <c r="G493">
        <v>126</v>
      </c>
      <c r="H493">
        <v>34</v>
      </c>
      <c r="I493">
        <v>92</v>
      </c>
      <c r="J493">
        <v>0</v>
      </c>
      <c r="K493">
        <v>126</v>
      </c>
      <c r="L493">
        <v>121</v>
      </c>
      <c r="M493">
        <v>5</v>
      </c>
      <c r="N493">
        <v>0.26</v>
      </c>
      <c r="O493">
        <v>2.3540000000000001</v>
      </c>
      <c r="P493">
        <v>0</v>
      </c>
      <c r="Q493">
        <v>0.495</v>
      </c>
      <c r="R493">
        <v>0.189</v>
      </c>
      <c r="S493">
        <v>9.9000000000000005E-2</v>
      </c>
      <c r="T493">
        <v>1</v>
      </c>
      <c r="U493">
        <v>10.101000000000001</v>
      </c>
      <c r="V493" t="s">
        <v>82</v>
      </c>
      <c r="W493">
        <v>0.97199999999999998</v>
      </c>
      <c r="X493">
        <v>0.91200000000000003</v>
      </c>
      <c r="Y493">
        <v>0</v>
      </c>
      <c r="Z493">
        <v>0.498</v>
      </c>
      <c r="AA493" s="19">
        <v>45732.927058090281</v>
      </c>
      <c r="AB493" t="s">
        <v>1181</v>
      </c>
    </row>
    <row r="494" spans="1:28" hidden="1" x14ac:dyDescent="0.35">
      <c r="A494" t="s">
        <v>957</v>
      </c>
      <c r="B494" t="s">
        <v>314</v>
      </c>
      <c r="C494">
        <v>28</v>
      </c>
      <c r="D494" s="9">
        <v>40696.52847222222</v>
      </c>
      <c r="E494" s="9">
        <v>40724.676388888889</v>
      </c>
      <c r="F494" t="s">
        <v>874</v>
      </c>
      <c r="G494" t="s">
        <v>874</v>
      </c>
      <c r="H494">
        <v>1</v>
      </c>
      <c r="I494">
        <v>1</v>
      </c>
      <c r="J494">
        <v>1</v>
      </c>
      <c r="K494" t="s">
        <v>875</v>
      </c>
      <c r="L494">
        <v>12</v>
      </c>
      <c r="M494">
        <v>-11</v>
      </c>
      <c r="N494" t="s">
        <v>877</v>
      </c>
      <c r="O494" t="s">
        <v>877</v>
      </c>
      <c r="P494">
        <v>0</v>
      </c>
      <c r="Q494">
        <v>0.23100000000000001</v>
      </c>
      <c r="R494" t="s">
        <v>877</v>
      </c>
      <c r="S494" t="s">
        <v>877</v>
      </c>
      <c r="T494" t="s">
        <v>877</v>
      </c>
      <c r="U494" t="s">
        <v>877</v>
      </c>
      <c r="V494" t="s">
        <v>82</v>
      </c>
      <c r="W494" t="s">
        <v>877</v>
      </c>
      <c r="X494" t="s">
        <v>877</v>
      </c>
      <c r="Y494">
        <v>0</v>
      </c>
      <c r="Z494">
        <v>0.78800000000000003</v>
      </c>
      <c r="AA494" s="19">
        <v>45732.92705810185</v>
      </c>
      <c r="AB494" t="s">
        <v>1181</v>
      </c>
    </row>
    <row r="495" spans="1:28" x14ac:dyDescent="0.35">
      <c r="A495" t="s">
        <v>958</v>
      </c>
      <c r="B495" t="s">
        <v>313</v>
      </c>
      <c r="C495">
        <v>133</v>
      </c>
      <c r="D495" s="9">
        <v>40645.634027777778</v>
      </c>
      <c r="E495" s="9">
        <v>40779.413888888892</v>
      </c>
      <c r="F495">
        <v>142</v>
      </c>
      <c r="G495">
        <v>142</v>
      </c>
      <c r="H495">
        <v>68</v>
      </c>
      <c r="I495">
        <v>74</v>
      </c>
      <c r="J495">
        <v>0</v>
      </c>
      <c r="K495">
        <v>142</v>
      </c>
      <c r="L495">
        <v>141</v>
      </c>
      <c r="M495">
        <v>1</v>
      </c>
      <c r="N495">
        <v>0.53400000000000003</v>
      </c>
      <c r="O495">
        <v>0.66800000000000004</v>
      </c>
      <c r="P495">
        <v>0</v>
      </c>
      <c r="Q495">
        <v>1.3740000000000001</v>
      </c>
      <c r="R495">
        <v>1.143</v>
      </c>
      <c r="S495">
        <v>0.44400000000000001</v>
      </c>
      <c r="T495">
        <v>1</v>
      </c>
      <c r="U495">
        <v>0.72799999999999998</v>
      </c>
      <c r="V495" t="s">
        <v>94</v>
      </c>
      <c r="W495">
        <v>0.65700000000000003</v>
      </c>
      <c r="X495">
        <v>0.89200000000000002</v>
      </c>
      <c r="Y495">
        <v>0</v>
      </c>
      <c r="Z495">
        <v>0.92700000000000005</v>
      </c>
      <c r="AA495" s="19">
        <v>45732.927118865744</v>
      </c>
      <c r="AB495" t="s">
        <v>1181</v>
      </c>
    </row>
    <row r="496" spans="1:28" hidden="1" x14ac:dyDescent="0.35">
      <c r="A496" t="s">
        <v>958</v>
      </c>
      <c r="B496" t="s">
        <v>314</v>
      </c>
      <c r="C496">
        <v>99</v>
      </c>
      <c r="D496" s="9">
        <v>40679.424305555556</v>
      </c>
      <c r="E496" s="9">
        <v>40779.413888888892</v>
      </c>
      <c r="F496" t="s">
        <v>874</v>
      </c>
      <c r="G496" t="s">
        <v>874</v>
      </c>
      <c r="H496">
        <v>17</v>
      </c>
      <c r="I496">
        <v>63</v>
      </c>
      <c r="J496">
        <v>1</v>
      </c>
      <c r="K496" t="s">
        <v>875</v>
      </c>
      <c r="L496">
        <v>109</v>
      </c>
      <c r="M496">
        <v>-30</v>
      </c>
      <c r="N496">
        <v>0.17899999999999999</v>
      </c>
      <c r="O496">
        <v>0.753</v>
      </c>
      <c r="P496">
        <v>0</v>
      </c>
      <c r="Q496">
        <v>1.288</v>
      </c>
      <c r="R496">
        <v>1.3819999999999999</v>
      </c>
      <c r="S496">
        <v>0.192</v>
      </c>
      <c r="T496">
        <v>1</v>
      </c>
      <c r="U496">
        <v>0.77600000000000002</v>
      </c>
      <c r="V496" t="s">
        <v>94</v>
      </c>
      <c r="W496">
        <v>0.88800000000000001</v>
      </c>
      <c r="X496">
        <v>0.84499999999999997</v>
      </c>
      <c r="Y496">
        <v>0</v>
      </c>
      <c r="Z496">
        <v>0.877</v>
      </c>
      <c r="AA496" s="19">
        <v>45732.927129629628</v>
      </c>
      <c r="AB496" t="s">
        <v>1181</v>
      </c>
    </row>
    <row r="497" spans="1:28" x14ac:dyDescent="0.35">
      <c r="A497" t="s">
        <v>959</v>
      </c>
      <c r="B497" t="s">
        <v>313</v>
      </c>
      <c r="C497">
        <v>1505</v>
      </c>
      <c r="D497" s="9">
        <v>43633.724305555559</v>
      </c>
      <c r="E497" s="9">
        <v>45139.433333333334</v>
      </c>
      <c r="F497">
        <v>54</v>
      </c>
      <c r="G497">
        <v>54</v>
      </c>
      <c r="H497">
        <v>54</v>
      </c>
      <c r="I497">
        <v>0</v>
      </c>
      <c r="J497">
        <v>0</v>
      </c>
      <c r="K497">
        <v>54</v>
      </c>
      <c r="L497">
        <v>54</v>
      </c>
      <c r="M497">
        <v>0</v>
      </c>
      <c r="N497">
        <v>0.115</v>
      </c>
      <c r="O497">
        <v>0</v>
      </c>
      <c r="P497">
        <v>0</v>
      </c>
      <c r="Q497">
        <v>2.3E-2</v>
      </c>
      <c r="R497">
        <v>0.2</v>
      </c>
      <c r="S497">
        <v>1</v>
      </c>
      <c r="T497">
        <v>1</v>
      </c>
      <c r="U497">
        <v>0</v>
      </c>
      <c r="V497" t="s">
        <v>82</v>
      </c>
      <c r="W497">
        <v>0.72399999999999998</v>
      </c>
      <c r="X497">
        <v>0</v>
      </c>
      <c r="Y497">
        <v>0</v>
      </c>
      <c r="Z497">
        <v>0.73199999999999998</v>
      </c>
      <c r="AA497" s="19">
        <v>45732.927183622684</v>
      </c>
      <c r="AB497" t="s">
        <v>1181</v>
      </c>
    </row>
    <row r="498" spans="1:28" hidden="1" x14ac:dyDescent="0.35">
      <c r="A498" t="s">
        <v>959</v>
      </c>
      <c r="B498" t="s">
        <v>314</v>
      </c>
      <c r="C498">
        <v>0</v>
      </c>
      <c r="D498" s="9">
        <v>45139.421527777777</v>
      </c>
      <c r="E498" s="9">
        <v>45139.433333333334</v>
      </c>
      <c r="F498" t="s">
        <v>874</v>
      </c>
      <c r="G498" t="s">
        <v>874</v>
      </c>
      <c r="H498">
        <v>1</v>
      </c>
      <c r="I498">
        <v>1</v>
      </c>
      <c r="J498">
        <v>1</v>
      </c>
      <c r="K498" t="s">
        <v>875</v>
      </c>
      <c r="L498">
        <v>14</v>
      </c>
      <c r="M498">
        <v>-13</v>
      </c>
      <c r="N498" t="s">
        <v>877</v>
      </c>
      <c r="O498">
        <v>0</v>
      </c>
      <c r="P498">
        <v>0</v>
      </c>
      <c r="Q498">
        <v>7</v>
      </c>
      <c r="R498" t="s">
        <v>877</v>
      </c>
      <c r="S498" t="s">
        <v>877</v>
      </c>
      <c r="T498" t="s">
        <v>877</v>
      </c>
      <c r="U498" t="s">
        <v>877</v>
      </c>
      <c r="V498" t="s">
        <v>82</v>
      </c>
      <c r="W498" t="s">
        <v>877</v>
      </c>
      <c r="X498">
        <v>0</v>
      </c>
      <c r="Y498">
        <v>0</v>
      </c>
      <c r="Z498">
        <v>0.2</v>
      </c>
      <c r="AA498" s="19">
        <v>45732.92718363426</v>
      </c>
      <c r="AB498" t="s">
        <v>1181</v>
      </c>
    </row>
    <row r="499" spans="1:28" x14ac:dyDescent="0.35">
      <c r="A499" t="s">
        <v>960</v>
      </c>
      <c r="B499" t="s">
        <v>313</v>
      </c>
      <c r="C499">
        <v>688</v>
      </c>
      <c r="D499" s="9">
        <v>40037.446527777778</v>
      </c>
      <c r="E499" s="9">
        <v>40725.693749999999</v>
      </c>
      <c r="F499">
        <v>239</v>
      </c>
      <c r="G499">
        <v>239</v>
      </c>
      <c r="H499">
        <v>92</v>
      </c>
      <c r="I499">
        <v>147</v>
      </c>
      <c r="J499">
        <v>0</v>
      </c>
      <c r="K499">
        <v>239</v>
      </c>
      <c r="L499">
        <v>230</v>
      </c>
      <c r="M499">
        <v>9</v>
      </c>
      <c r="N499">
        <v>0.35599999999999998</v>
      </c>
      <c r="O499">
        <v>0.76500000000000001</v>
      </c>
      <c r="P499">
        <v>0</v>
      </c>
      <c r="Q499">
        <v>0.34699999999999998</v>
      </c>
      <c r="R499">
        <v>0.31</v>
      </c>
      <c r="S499">
        <v>0.318</v>
      </c>
      <c r="T499">
        <v>1</v>
      </c>
      <c r="U499">
        <v>25.937000000000001</v>
      </c>
      <c r="V499" t="s">
        <v>82</v>
      </c>
      <c r="W499">
        <v>0.871</v>
      </c>
      <c r="X499">
        <v>0.77600000000000002</v>
      </c>
      <c r="Y499">
        <v>0</v>
      </c>
      <c r="Z499">
        <v>0.55200000000000005</v>
      </c>
      <c r="AA499" s="19">
        <v>45732.927241261576</v>
      </c>
      <c r="AB499" t="s">
        <v>1181</v>
      </c>
    </row>
    <row r="500" spans="1:28" hidden="1" x14ac:dyDescent="0.35">
      <c r="A500" t="s">
        <v>960</v>
      </c>
      <c r="B500" t="s">
        <v>314</v>
      </c>
      <c r="C500">
        <v>99</v>
      </c>
      <c r="D500" s="9">
        <v>40626.523611111108</v>
      </c>
      <c r="E500" s="9">
        <v>40725.693749999999</v>
      </c>
      <c r="F500" t="s">
        <v>874</v>
      </c>
      <c r="G500" t="s">
        <v>874</v>
      </c>
      <c r="H500">
        <v>1</v>
      </c>
      <c r="I500">
        <v>1</v>
      </c>
      <c r="J500">
        <v>1</v>
      </c>
      <c r="K500" t="s">
        <v>875</v>
      </c>
      <c r="L500">
        <v>13</v>
      </c>
      <c r="M500">
        <v>-12</v>
      </c>
      <c r="N500" t="s">
        <v>877</v>
      </c>
      <c r="O500" t="s">
        <v>877</v>
      </c>
      <c r="P500">
        <v>0</v>
      </c>
      <c r="Q500">
        <v>6.5000000000000002E-2</v>
      </c>
      <c r="R500" t="s">
        <v>877</v>
      </c>
      <c r="S500" t="s">
        <v>877</v>
      </c>
      <c r="T500" t="s">
        <v>877</v>
      </c>
      <c r="U500" t="s">
        <v>877</v>
      </c>
      <c r="V500" t="s">
        <v>82</v>
      </c>
      <c r="W500" t="s">
        <v>877</v>
      </c>
      <c r="X500" t="s">
        <v>877</v>
      </c>
      <c r="Y500">
        <v>0</v>
      </c>
      <c r="Z500">
        <v>0.214</v>
      </c>
      <c r="AA500" s="19">
        <v>45732.92724128472</v>
      </c>
      <c r="AB500" t="s">
        <v>1181</v>
      </c>
    </row>
    <row r="501" spans="1:28" x14ac:dyDescent="0.35">
      <c r="A501" t="s">
        <v>961</v>
      </c>
      <c r="B501" t="s">
        <v>313</v>
      </c>
      <c r="C501">
        <v>693</v>
      </c>
      <c r="D501" s="9">
        <v>40070.581944444442</v>
      </c>
      <c r="E501" s="9">
        <v>40763.586805555555</v>
      </c>
      <c r="F501">
        <v>192</v>
      </c>
      <c r="G501">
        <v>192</v>
      </c>
      <c r="H501">
        <v>114</v>
      </c>
      <c r="I501">
        <v>78</v>
      </c>
      <c r="J501">
        <v>0</v>
      </c>
      <c r="K501">
        <v>192</v>
      </c>
      <c r="L501">
        <v>187</v>
      </c>
      <c r="M501">
        <v>5</v>
      </c>
      <c r="N501">
        <v>0.433</v>
      </c>
      <c r="O501">
        <v>0.40100000000000002</v>
      </c>
      <c r="P501">
        <v>0</v>
      </c>
      <c r="Q501">
        <v>0.34499999999999997</v>
      </c>
      <c r="R501">
        <v>0.41399999999999998</v>
      </c>
      <c r="S501">
        <v>0.51900000000000002</v>
      </c>
      <c r="T501">
        <v>1</v>
      </c>
      <c r="U501">
        <v>14.493</v>
      </c>
      <c r="V501" t="s">
        <v>82</v>
      </c>
      <c r="W501">
        <v>0.79400000000000004</v>
      </c>
      <c r="X501">
        <v>0.442</v>
      </c>
      <c r="Y501">
        <v>0</v>
      </c>
      <c r="Z501">
        <v>0.67500000000000004</v>
      </c>
      <c r="AA501" s="19">
        <v>45732.927298564813</v>
      </c>
      <c r="AB501" t="s">
        <v>1181</v>
      </c>
    </row>
    <row r="502" spans="1:28" hidden="1" x14ac:dyDescent="0.35">
      <c r="A502" t="s">
        <v>961</v>
      </c>
      <c r="B502" t="s">
        <v>314</v>
      </c>
      <c r="C502">
        <v>0</v>
      </c>
      <c r="D502" s="9">
        <v>40763.585416666669</v>
      </c>
      <c r="E502" s="9">
        <v>40763.586805555555</v>
      </c>
      <c r="F502" t="s">
        <v>874</v>
      </c>
      <c r="G502" t="s">
        <v>874</v>
      </c>
      <c r="H502">
        <v>1</v>
      </c>
      <c r="I502">
        <v>1</v>
      </c>
      <c r="J502">
        <v>1</v>
      </c>
      <c r="K502" t="s">
        <v>875</v>
      </c>
      <c r="L502">
        <v>7</v>
      </c>
      <c r="M502">
        <v>-6</v>
      </c>
      <c r="N502" t="s">
        <v>877</v>
      </c>
      <c r="O502" t="s">
        <v>877</v>
      </c>
      <c r="P502">
        <v>0</v>
      </c>
      <c r="Q502" t="s">
        <v>877</v>
      </c>
      <c r="R502" t="s">
        <v>877</v>
      </c>
      <c r="S502" t="s">
        <v>877</v>
      </c>
      <c r="T502" t="s">
        <v>877</v>
      </c>
      <c r="U502" t="s">
        <v>877</v>
      </c>
      <c r="V502" t="s">
        <v>82</v>
      </c>
      <c r="W502" t="s">
        <v>877</v>
      </c>
      <c r="X502" t="s">
        <v>877</v>
      </c>
      <c r="Y502">
        <v>0</v>
      </c>
      <c r="Z502" t="s">
        <v>877</v>
      </c>
      <c r="AA502" s="19">
        <v>45732.927298576389</v>
      </c>
      <c r="AB502" t="s">
        <v>1181</v>
      </c>
    </row>
    <row r="503" spans="1:28" x14ac:dyDescent="0.35">
      <c r="A503" t="s">
        <v>962</v>
      </c>
      <c r="B503" t="s">
        <v>313</v>
      </c>
      <c r="C503">
        <v>1080</v>
      </c>
      <c r="D503" s="9">
        <v>41913.630555555559</v>
      </c>
      <c r="E503" s="9">
        <v>42993.635416666664</v>
      </c>
      <c r="F503">
        <v>772</v>
      </c>
      <c r="G503">
        <v>772</v>
      </c>
      <c r="H503">
        <v>332</v>
      </c>
      <c r="I503">
        <v>440</v>
      </c>
      <c r="J503">
        <v>0</v>
      </c>
      <c r="K503">
        <v>772</v>
      </c>
      <c r="L503">
        <v>769</v>
      </c>
      <c r="M503">
        <v>3</v>
      </c>
      <c r="N503">
        <v>0.65500000000000003</v>
      </c>
      <c r="O503">
        <v>1.5389999999999999</v>
      </c>
      <c r="P503">
        <v>0</v>
      </c>
      <c r="Q503">
        <v>2.3170000000000002</v>
      </c>
      <c r="R503">
        <v>1.056</v>
      </c>
      <c r="S503">
        <v>0.29899999999999999</v>
      </c>
      <c r="T503">
        <v>1</v>
      </c>
      <c r="U503">
        <v>1.2949999999999999</v>
      </c>
      <c r="V503" t="s">
        <v>94</v>
      </c>
      <c r="W503">
        <v>0.58499999999999996</v>
      </c>
      <c r="X503">
        <v>0.75900000000000001</v>
      </c>
      <c r="Y503">
        <v>0</v>
      </c>
      <c r="Z503">
        <v>0.80100000000000005</v>
      </c>
      <c r="AA503" s="19">
        <v>45732.927357800923</v>
      </c>
      <c r="AB503" t="s">
        <v>1181</v>
      </c>
    </row>
    <row r="504" spans="1:28" hidden="1" x14ac:dyDescent="0.35">
      <c r="A504" t="s">
        <v>962</v>
      </c>
      <c r="B504" t="s">
        <v>314</v>
      </c>
      <c r="C504">
        <v>16</v>
      </c>
      <c r="D504" s="9">
        <v>42977.447916666664</v>
      </c>
      <c r="E504" s="9">
        <v>42993.635416666664</v>
      </c>
      <c r="F504" t="s">
        <v>874</v>
      </c>
      <c r="G504" t="s">
        <v>874</v>
      </c>
      <c r="H504">
        <v>2</v>
      </c>
      <c r="I504">
        <v>1</v>
      </c>
      <c r="J504">
        <v>1</v>
      </c>
      <c r="K504" t="s">
        <v>875</v>
      </c>
      <c r="L504">
        <v>1</v>
      </c>
      <c r="M504">
        <v>1</v>
      </c>
      <c r="N504">
        <v>5.8999999999999997E-2</v>
      </c>
      <c r="O504" t="s">
        <v>877</v>
      </c>
      <c r="P504">
        <v>0</v>
      </c>
      <c r="Q504" t="s">
        <v>877</v>
      </c>
      <c r="R504" t="s">
        <v>877</v>
      </c>
      <c r="S504" t="s">
        <v>877</v>
      </c>
      <c r="T504" t="s">
        <v>877</v>
      </c>
      <c r="U504" t="s">
        <v>877</v>
      </c>
      <c r="V504" t="s">
        <v>94</v>
      </c>
      <c r="W504">
        <v>1</v>
      </c>
      <c r="X504" t="s">
        <v>877</v>
      </c>
      <c r="Y504">
        <v>0</v>
      </c>
      <c r="Z504" t="s">
        <v>877</v>
      </c>
      <c r="AA504" s="19">
        <v>45732.927357812499</v>
      </c>
      <c r="AB504" t="s">
        <v>1181</v>
      </c>
    </row>
    <row r="505" spans="1:28" x14ac:dyDescent="0.35">
      <c r="A505" t="s">
        <v>963</v>
      </c>
      <c r="B505" t="s">
        <v>313</v>
      </c>
      <c r="C505">
        <v>216</v>
      </c>
      <c r="D505" s="9">
        <v>41093.47152777778</v>
      </c>
      <c r="E505" s="9">
        <v>41310.443055555559</v>
      </c>
      <c r="F505">
        <v>337</v>
      </c>
      <c r="G505">
        <v>337</v>
      </c>
      <c r="H505">
        <v>246</v>
      </c>
      <c r="I505">
        <v>91</v>
      </c>
      <c r="J505">
        <v>0</v>
      </c>
      <c r="K505">
        <v>337</v>
      </c>
      <c r="L505">
        <v>285</v>
      </c>
      <c r="M505">
        <v>52</v>
      </c>
      <c r="N505">
        <v>1.181</v>
      </c>
      <c r="O505">
        <v>0.45400000000000001</v>
      </c>
      <c r="P505">
        <v>0</v>
      </c>
      <c r="Q505">
        <v>1.607</v>
      </c>
      <c r="R505">
        <v>0.98299999999999998</v>
      </c>
      <c r="S505">
        <v>0.72199999999999998</v>
      </c>
      <c r="T505">
        <v>1</v>
      </c>
      <c r="U505">
        <v>32.357999999999997</v>
      </c>
      <c r="V505" t="s">
        <v>58</v>
      </c>
      <c r="W505">
        <v>0.85199999999999998</v>
      </c>
      <c r="X505">
        <v>0.86299999999999999</v>
      </c>
      <c r="Y505">
        <v>0</v>
      </c>
      <c r="Z505">
        <v>0.88100000000000001</v>
      </c>
      <c r="AA505" s="19">
        <v>45732.927419988424</v>
      </c>
      <c r="AB505" t="s">
        <v>1181</v>
      </c>
    </row>
    <row r="506" spans="1:28" hidden="1" x14ac:dyDescent="0.35">
      <c r="A506" t="s">
        <v>963</v>
      </c>
      <c r="B506" t="s">
        <v>314</v>
      </c>
      <c r="C506">
        <v>96</v>
      </c>
      <c r="D506" s="9">
        <v>41213.558333333334</v>
      </c>
      <c r="E506" s="9">
        <v>41310.443055555559</v>
      </c>
      <c r="F506" t="s">
        <v>874</v>
      </c>
      <c r="G506" t="s">
        <v>874</v>
      </c>
      <c r="H506">
        <v>196</v>
      </c>
      <c r="I506">
        <v>65</v>
      </c>
      <c r="J506">
        <v>1</v>
      </c>
      <c r="K506" t="s">
        <v>875</v>
      </c>
      <c r="L506">
        <v>230</v>
      </c>
      <c r="M506">
        <v>32</v>
      </c>
      <c r="N506">
        <v>1.655</v>
      </c>
      <c r="O506">
        <v>0.59499999999999997</v>
      </c>
      <c r="P506">
        <v>0</v>
      </c>
      <c r="Q506">
        <v>2.0190000000000001</v>
      </c>
      <c r="R506">
        <v>0.89700000000000002</v>
      </c>
      <c r="S506">
        <v>0.73599999999999999</v>
      </c>
      <c r="T506">
        <v>1</v>
      </c>
      <c r="U506">
        <v>25.754999999999999</v>
      </c>
      <c r="V506" t="s">
        <v>82</v>
      </c>
      <c r="W506">
        <v>0.92200000000000004</v>
      </c>
      <c r="X506">
        <v>0.90300000000000002</v>
      </c>
      <c r="Y506">
        <v>0</v>
      </c>
      <c r="Z506">
        <v>0.93600000000000005</v>
      </c>
      <c r="AA506" s="19">
        <v>45732.927431643519</v>
      </c>
      <c r="AB506" t="s">
        <v>1181</v>
      </c>
    </row>
    <row r="507" spans="1:28" x14ac:dyDescent="0.35">
      <c r="A507" t="s">
        <v>964</v>
      </c>
      <c r="B507" t="s">
        <v>313</v>
      </c>
      <c r="C507">
        <v>315</v>
      </c>
      <c r="D507" s="9">
        <v>40995.513888888891</v>
      </c>
      <c r="E507" s="9">
        <v>41310.604166666664</v>
      </c>
      <c r="F507">
        <v>792</v>
      </c>
      <c r="G507">
        <v>792</v>
      </c>
      <c r="H507">
        <v>701</v>
      </c>
      <c r="I507">
        <v>91</v>
      </c>
      <c r="J507">
        <v>0</v>
      </c>
      <c r="K507">
        <v>792</v>
      </c>
      <c r="L507">
        <v>750</v>
      </c>
      <c r="M507">
        <v>42</v>
      </c>
      <c r="N507">
        <v>3.3479999999999999</v>
      </c>
      <c r="O507">
        <v>0.46200000000000002</v>
      </c>
      <c r="P507">
        <v>0</v>
      </c>
      <c r="Q507">
        <v>4</v>
      </c>
      <c r="R507">
        <v>1.05</v>
      </c>
      <c r="S507">
        <v>0.879</v>
      </c>
      <c r="T507">
        <v>1</v>
      </c>
      <c r="U507">
        <v>10.5</v>
      </c>
      <c r="V507" t="s">
        <v>94</v>
      </c>
      <c r="W507">
        <v>0.82399999999999995</v>
      </c>
      <c r="X507">
        <v>0.94599999999999995</v>
      </c>
      <c r="Y507">
        <v>0</v>
      </c>
      <c r="Z507">
        <v>0.85199999999999998</v>
      </c>
      <c r="AA507" s="19">
        <v>45732.927496446762</v>
      </c>
      <c r="AB507" t="s">
        <v>1181</v>
      </c>
    </row>
    <row r="508" spans="1:28" hidden="1" x14ac:dyDescent="0.35">
      <c r="A508" t="s">
        <v>964</v>
      </c>
      <c r="B508" t="s">
        <v>314</v>
      </c>
      <c r="C508">
        <v>99</v>
      </c>
      <c r="D508" s="9">
        <v>41211.351388888892</v>
      </c>
      <c r="E508" s="9">
        <v>41310.604166666664</v>
      </c>
      <c r="F508" t="s">
        <v>874</v>
      </c>
      <c r="G508" t="s">
        <v>874</v>
      </c>
      <c r="H508">
        <v>186</v>
      </c>
      <c r="I508">
        <v>48</v>
      </c>
      <c r="J508">
        <v>1</v>
      </c>
      <c r="K508" t="s">
        <v>875</v>
      </c>
      <c r="L508">
        <v>241</v>
      </c>
      <c r="M508">
        <v>-6</v>
      </c>
      <c r="N508">
        <v>1.768</v>
      </c>
      <c r="O508">
        <v>0.55900000000000005</v>
      </c>
      <c r="P508">
        <v>0</v>
      </c>
      <c r="Q508">
        <v>2.6110000000000002</v>
      </c>
      <c r="R508">
        <v>1.1220000000000001</v>
      </c>
      <c r="S508">
        <v>0.76</v>
      </c>
      <c r="T508">
        <v>1</v>
      </c>
      <c r="U508">
        <v>16.085999999999999</v>
      </c>
      <c r="V508" t="s">
        <v>94</v>
      </c>
      <c r="W508">
        <v>0.95199999999999996</v>
      </c>
      <c r="X508">
        <v>0.79100000000000004</v>
      </c>
      <c r="Y508">
        <v>0</v>
      </c>
      <c r="Z508">
        <v>0.93500000000000005</v>
      </c>
      <c r="AA508" s="19">
        <v>45732.92750795139</v>
      </c>
      <c r="AB508" t="s">
        <v>1181</v>
      </c>
    </row>
    <row r="509" spans="1:28" x14ac:dyDescent="0.35">
      <c r="A509" t="s">
        <v>965</v>
      </c>
      <c r="B509" t="s">
        <v>313</v>
      </c>
      <c r="C509">
        <v>177</v>
      </c>
      <c r="D509" s="9">
        <v>41052.57916666667</v>
      </c>
      <c r="E509" s="9">
        <v>41229.976388888892</v>
      </c>
      <c r="F509">
        <v>338</v>
      </c>
      <c r="G509">
        <v>338</v>
      </c>
      <c r="H509">
        <v>305</v>
      </c>
      <c r="I509">
        <v>33</v>
      </c>
      <c r="J509">
        <v>0</v>
      </c>
      <c r="K509">
        <v>338</v>
      </c>
      <c r="L509">
        <v>296</v>
      </c>
      <c r="M509">
        <v>42</v>
      </c>
      <c r="N509">
        <v>3.8690000000000002</v>
      </c>
      <c r="O509">
        <v>0.23100000000000001</v>
      </c>
      <c r="P509">
        <v>0</v>
      </c>
      <c r="Q509">
        <v>3.27</v>
      </c>
      <c r="R509">
        <v>0.79800000000000004</v>
      </c>
      <c r="S509">
        <v>0.94399999999999995</v>
      </c>
      <c r="T509">
        <v>1</v>
      </c>
      <c r="U509">
        <v>12.843999999999999</v>
      </c>
      <c r="V509" t="s">
        <v>82</v>
      </c>
      <c r="W509">
        <v>0.83299999999999996</v>
      </c>
      <c r="X509">
        <v>0.81799999999999995</v>
      </c>
      <c r="Y509">
        <v>0</v>
      </c>
      <c r="Z509">
        <v>0.75</v>
      </c>
      <c r="AA509" s="19">
        <v>45732.927569212959</v>
      </c>
      <c r="AB509" t="s">
        <v>1181</v>
      </c>
    </row>
    <row r="510" spans="1:28" hidden="1" x14ac:dyDescent="0.35">
      <c r="A510" t="s">
        <v>965</v>
      </c>
      <c r="B510" t="s">
        <v>314</v>
      </c>
      <c r="C510">
        <v>99</v>
      </c>
      <c r="D510" s="9">
        <v>41130.393055555556</v>
      </c>
      <c r="E510" s="9">
        <v>41229.976388888892</v>
      </c>
      <c r="F510" t="s">
        <v>874</v>
      </c>
      <c r="G510" t="s">
        <v>874</v>
      </c>
      <c r="H510">
        <v>172</v>
      </c>
      <c r="I510">
        <v>29</v>
      </c>
      <c r="J510">
        <v>1</v>
      </c>
      <c r="K510" t="s">
        <v>875</v>
      </c>
      <c r="L510">
        <v>200</v>
      </c>
      <c r="M510">
        <v>0</v>
      </c>
      <c r="N510">
        <v>4.1219999999999999</v>
      </c>
      <c r="O510">
        <v>0.28000000000000003</v>
      </c>
      <c r="P510">
        <v>0</v>
      </c>
      <c r="Q510">
        <v>2.1539999999999999</v>
      </c>
      <c r="R510">
        <v>0.48899999999999999</v>
      </c>
      <c r="S510">
        <v>0.93600000000000005</v>
      </c>
      <c r="T510">
        <v>1</v>
      </c>
      <c r="U510">
        <v>19.498999999999999</v>
      </c>
      <c r="V510" t="s">
        <v>82</v>
      </c>
      <c r="W510">
        <v>0.82099999999999995</v>
      </c>
      <c r="X510">
        <v>0.77600000000000002</v>
      </c>
      <c r="Y510">
        <v>0</v>
      </c>
      <c r="Z510">
        <v>0.67</v>
      </c>
      <c r="AA510" s="19">
        <v>45732.927580636577</v>
      </c>
      <c r="AB510" t="s">
        <v>1181</v>
      </c>
    </row>
    <row r="511" spans="1:28" x14ac:dyDescent="0.35">
      <c r="A511" t="s">
        <v>966</v>
      </c>
      <c r="B511" t="s">
        <v>313</v>
      </c>
      <c r="C511">
        <v>285</v>
      </c>
      <c r="D511" s="9">
        <v>41017.402777777781</v>
      </c>
      <c r="E511" s="9">
        <v>41302.511111111111</v>
      </c>
      <c r="F511">
        <v>212</v>
      </c>
      <c r="G511">
        <v>212</v>
      </c>
      <c r="H511">
        <v>42</v>
      </c>
      <c r="I511">
        <v>170</v>
      </c>
      <c r="J511">
        <v>0</v>
      </c>
      <c r="K511">
        <v>212</v>
      </c>
      <c r="L511">
        <v>205</v>
      </c>
      <c r="M511">
        <v>7</v>
      </c>
      <c r="N511">
        <v>0.28799999999999998</v>
      </c>
      <c r="O511">
        <v>3.4039999999999999</v>
      </c>
      <c r="P511">
        <v>0</v>
      </c>
      <c r="Q511">
        <v>2.65</v>
      </c>
      <c r="R511">
        <v>0.71799999999999997</v>
      </c>
      <c r="S511">
        <v>7.8E-2</v>
      </c>
      <c r="T511">
        <v>1</v>
      </c>
      <c r="U511">
        <v>2.6419999999999999</v>
      </c>
      <c r="V511" t="s">
        <v>82</v>
      </c>
      <c r="W511">
        <v>0.84399999999999997</v>
      </c>
      <c r="X511">
        <v>0.89800000000000002</v>
      </c>
      <c r="Y511">
        <v>0</v>
      </c>
      <c r="Z511">
        <v>0.65800000000000003</v>
      </c>
      <c r="AA511" s="19">
        <v>45732.927641493057</v>
      </c>
      <c r="AB511" t="s">
        <v>1181</v>
      </c>
    </row>
    <row r="512" spans="1:28" hidden="1" x14ac:dyDescent="0.35">
      <c r="A512" t="s">
        <v>966</v>
      </c>
      <c r="B512" t="s">
        <v>314</v>
      </c>
      <c r="C512">
        <v>84</v>
      </c>
      <c r="D512" s="9">
        <v>41218.477777777778</v>
      </c>
      <c r="E512" s="9">
        <v>41302.511111111111</v>
      </c>
      <c r="F512" t="s">
        <v>874</v>
      </c>
      <c r="G512" t="s">
        <v>874</v>
      </c>
      <c r="H512">
        <v>1</v>
      </c>
      <c r="I512">
        <v>1</v>
      </c>
      <c r="J512">
        <v>1</v>
      </c>
      <c r="K512" t="s">
        <v>875</v>
      </c>
      <c r="L512">
        <v>2</v>
      </c>
      <c r="M512">
        <v>-2</v>
      </c>
      <c r="N512" t="s">
        <v>877</v>
      </c>
      <c r="O512" t="s">
        <v>877</v>
      </c>
      <c r="P512">
        <v>0</v>
      </c>
      <c r="Q512">
        <v>1.4E-2</v>
      </c>
      <c r="R512" t="s">
        <v>877</v>
      </c>
      <c r="S512" t="s">
        <v>877</v>
      </c>
      <c r="T512" t="s">
        <v>877</v>
      </c>
      <c r="U512" t="s">
        <v>877</v>
      </c>
      <c r="V512" t="s">
        <v>82</v>
      </c>
      <c r="W512" t="s">
        <v>877</v>
      </c>
      <c r="X512" t="s">
        <v>877</v>
      </c>
      <c r="Y512">
        <v>0</v>
      </c>
      <c r="Z512">
        <v>1</v>
      </c>
      <c r="AA512" s="19">
        <v>45732.927641504626</v>
      </c>
      <c r="AB512" t="s">
        <v>1181</v>
      </c>
    </row>
    <row r="513" spans="1:28" x14ac:dyDescent="0.35">
      <c r="A513" t="s">
        <v>967</v>
      </c>
      <c r="B513" t="s">
        <v>313</v>
      </c>
      <c r="C513">
        <v>323</v>
      </c>
      <c r="D513" s="9">
        <v>40987.479861111111</v>
      </c>
      <c r="E513" s="9">
        <v>41310.527083333334</v>
      </c>
      <c r="F513">
        <v>1156</v>
      </c>
      <c r="G513">
        <v>1156</v>
      </c>
      <c r="H513">
        <v>417</v>
      </c>
      <c r="I513">
        <v>739</v>
      </c>
      <c r="J513">
        <v>0</v>
      </c>
      <c r="K513">
        <v>1156</v>
      </c>
      <c r="L513">
        <v>1058</v>
      </c>
      <c r="M513">
        <v>98</v>
      </c>
      <c r="N513">
        <v>1.802</v>
      </c>
      <c r="O513">
        <v>5.2249999999999996</v>
      </c>
      <c r="P513">
        <v>0</v>
      </c>
      <c r="Q513">
        <v>6.2089999999999996</v>
      </c>
      <c r="R513">
        <v>0.88400000000000001</v>
      </c>
      <c r="S513">
        <v>0.25600000000000001</v>
      </c>
      <c r="T513">
        <v>1</v>
      </c>
      <c r="U513">
        <v>15.784000000000001</v>
      </c>
      <c r="V513" t="s">
        <v>82</v>
      </c>
      <c r="W513">
        <v>0.86899999999999999</v>
      </c>
      <c r="X513">
        <v>0.78100000000000003</v>
      </c>
      <c r="Y513">
        <v>0</v>
      </c>
      <c r="Z513">
        <v>0.81499999999999995</v>
      </c>
      <c r="AA513" s="19">
        <v>45732.927706782408</v>
      </c>
      <c r="AB513" t="s">
        <v>1181</v>
      </c>
    </row>
    <row r="514" spans="1:28" hidden="1" x14ac:dyDescent="0.35">
      <c r="A514" t="s">
        <v>967</v>
      </c>
      <c r="B514" t="s">
        <v>314</v>
      </c>
      <c r="C514">
        <v>99</v>
      </c>
      <c r="D514" s="9">
        <v>41211.347916666666</v>
      </c>
      <c r="E514" s="9">
        <v>41310.527083333334</v>
      </c>
      <c r="F514" t="s">
        <v>874</v>
      </c>
      <c r="G514" t="s">
        <v>874</v>
      </c>
      <c r="H514">
        <v>88</v>
      </c>
      <c r="I514">
        <v>188</v>
      </c>
      <c r="J514">
        <v>1</v>
      </c>
      <c r="K514" t="s">
        <v>875</v>
      </c>
      <c r="L514">
        <v>273</v>
      </c>
      <c r="M514">
        <v>4</v>
      </c>
      <c r="N514">
        <v>0.79600000000000004</v>
      </c>
      <c r="O514">
        <v>1.704</v>
      </c>
      <c r="P514">
        <v>0</v>
      </c>
      <c r="Q514">
        <v>2.641</v>
      </c>
      <c r="R514">
        <v>1.056</v>
      </c>
      <c r="S514">
        <v>0.318</v>
      </c>
      <c r="T514">
        <v>1</v>
      </c>
      <c r="U514">
        <v>37.106999999999999</v>
      </c>
      <c r="V514" t="s">
        <v>64</v>
      </c>
      <c r="W514">
        <v>0.89500000000000002</v>
      </c>
      <c r="X514">
        <v>0.28799999999999998</v>
      </c>
      <c r="Y514">
        <v>0</v>
      </c>
      <c r="Z514">
        <v>0.77400000000000002</v>
      </c>
      <c r="AA514" s="19">
        <v>45732.927718506944</v>
      </c>
      <c r="AB514" t="s">
        <v>1181</v>
      </c>
    </row>
    <row r="515" spans="1:28" x14ac:dyDescent="0.35">
      <c r="A515" t="s">
        <v>968</v>
      </c>
      <c r="B515" t="s">
        <v>313</v>
      </c>
      <c r="C515">
        <v>478</v>
      </c>
      <c r="D515" s="9">
        <v>40802.682638888888</v>
      </c>
      <c r="E515" s="9">
        <v>41281.541666666664</v>
      </c>
      <c r="F515">
        <v>191</v>
      </c>
      <c r="G515">
        <v>191</v>
      </c>
      <c r="H515">
        <v>42</v>
      </c>
      <c r="I515">
        <v>149</v>
      </c>
      <c r="J515">
        <v>0</v>
      </c>
      <c r="K515">
        <v>191</v>
      </c>
      <c r="L515">
        <v>186</v>
      </c>
      <c r="M515">
        <v>5</v>
      </c>
      <c r="N515">
        <v>0.112</v>
      </c>
      <c r="O515">
        <v>0.59099999999999997</v>
      </c>
      <c r="P515">
        <v>0</v>
      </c>
      <c r="Q515">
        <v>0.749</v>
      </c>
      <c r="R515">
        <v>1.0649999999999999</v>
      </c>
      <c r="S515">
        <v>0.159</v>
      </c>
      <c r="T515">
        <v>1</v>
      </c>
      <c r="U515">
        <v>6.6760000000000002</v>
      </c>
      <c r="V515" t="s">
        <v>94</v>
      </c>
      <c r="W515">
        <v>0.97399999999999998</v>
      </c>
      <c r="X515">
        <v>0.84299999999999997</v>
      </c>
      <c r="Y515">
        <v>0</v>
      </c>
      <c r="Z515">
        <v>0.78</v>
      </c>
      <c r="AA515" s="19">
        <v>45732.927779594909</v>
      </c>
      <c r="AB515" t="s">
        <v>1181</v>
      </c>
    </row>
    <row r="516" spans="1:28" hidden="1" x14ac:dyDescent="0.35">
      <c r="A516" t="s">
        <v>968</v>
      </c>
      <c r="B516" t="s">
        <v>314</v>
      </c>
      <c r="C516">
        <v>60</v>
      </c>
      <c r="D516" s="9">
        <v>41220.729861111111</v>
      </c>
      <c r="E516" s="9">
        <v>41281.541666666664</v>
      </c>
      <c r="F516" t="s">
        <v>874</v>
      </c>
      <c r="G516" t="s">
        <v>874</v>
      </c>
      <c r="H516">
        <v>1</v>
      </c>
      <c r="I516">
        <v>7</v>
      </c>
      <c r="J516">
        <v>1</v>
      </c>
      <c r="K516" t="s">
        <v>875</v>
      </c>
      <c r="L516">
        <v>8</v>
      </c>
      <c r="M516">
        <v>-1</v>
      </c>
      <c r="N516" t="s">
        <v>877</v>
      </c>
      <c r="O516" t="s">
        <v>877</v>
      </c>
      <c r="P516">
        <v>0</v>
      </c>
      <c r="Q516">
        <v>8.5999999999999993E-2</v>
      </c>
      <c r="R516" t="s">
        <v>877</v>
      </c>
      <c r="S516" t="s">
        <v>877</v>
      </c>
      <c r="T516" t="s">
        <v>877</v>
      </c>
      <c r="U516" t="s">
        <v>877</v>
      </c>
      <c r="V516" t="s">
        <v>94</v>
      </c>
      <c r="W516" t="s">
        <v>877</v>
      </c>
      <c r="X516" t="s">
        <v>877</v>
      </c>
      <c r="Y516">
        <v>0</v>
      </c>
      <c r="Z516">
        <v>0.626</v>
      </c>
      <c r="AA516" s="19">
        <v>45732.927779606478</v>
      </c>
      <c r="AB516" t="s">
        <v>1181</v>
      </c>
    </row>
    <row r="517" spans="1:28" x14ac:dyDescent="0.35">
      <c r="A517" t="s">
        <v>969</v>
      </c>
      <c r="B517" t="s">
        <v>313</v>
      </c>
      <c r="C517">
        <v>1217</v>
      </c>
      <c r="D517" s="9">
        <v>40322.793749999997</v>
      </c>
      <c r="E517" s="9">
        <v>41540.585416666669</v>
      </c>
      <c r="F517">
        <v>122</v>
      </c>
      <c r="G517">
        <v>122</v>
      </c>
      <c r="H517">
        <v>88</v>
      </c>
      <c r="I517">
        <v>34</v>
      </c>
      <c r="J517">
        <v>0</v>
      </c>
      <c r="K517">
        <v>122</v>
      </c>
      <c r="L517">
        <v>116</v>
      </c>
      <c r="M517">
        <v>6</v>
      </c>
      <c r="N517">
        <v>0.11799999999999999</v>
      </c>
      <c r="O517">
        <v>0.25800000000000001</v>
      </c>
      <c r="P517">
        <v>0</v>
      </c>
      <c r="Q517">
        <v>0.193</v>
      </c>
      <c r="R517">
        <v>0.51300000000000001</v>
      </c>
      <c r="S517">
        <v>0.314</v>
      </c>
      <c r="T517">
        <v>1</v>
      </c>
      <c r="U517">
        <v>31.088000000000001</v>
      </c>
      <c r="V517" t="s">
        <v>58</v>
      </c>
      <c r="W517">
        <v>0.78100000000000003</v>
      </c>
      <c r="X517">
        <v>0.753</v>
      </c>
      <c r="Y517">
        <v>0</v>
      </c>
      <c r="Z517">
        <v>0.746</v>
      </c>
      <c r="AA517" s="19">
        <v>45732.927835613424</v>
      </c>
      <c r="AB517" t="s">
        <v>1181</v>
      </c>
    </row>
    <row r="518" spans="1:28" hidden="1" x14ac:dyDescent="0.35">
      <c r="A518" t="s">
        <v>969</v>
      </c>
      <c r="B518" t="s">
        <v>314</v>
      </c>
      <c r="C518">
        <v>0</v>
      </c>
      <c r="D518" s="9">
        <v>41540.585416666669</v>
      </c>
      <c r="E518" s="9">
        <v>41540.585416666669</v>
      </c>
      <c r="F518" t="s">
        <v>874</v>
      </c>
      <c r="G518" t="s">
        <v>874</v>
      </c>
      <c r="H518">
        <v>1</v>
      </c>
      <c r="I518">
        <v>1</v>
      </c>
      <c r="J518">
        <v>1</v>
      </c>
      <c r="K518" t="s">
        <v>875</v>
      </c>
      <c r="L518">
        <v>1</v>
      </c>
      <c r="M518">
        <v>0</v>
      </c>
      <c r="N518" t="s">
        <v>877</v>
      </c>
      <c r="O518" t="s">
        <v>877</v>
      </c>
      <c r="P518">
        <v>0</v>
      </c>
      <c r="Q518" t="s">
        <v>877</v>
      </c>
      <c r="R518" t="s">
        <v>877</v>
      </c>
      <c r="S518" t="s">
        <v>877</v>
      </c>
      <c r="T518" t="s">
        <v>877</v>
      </c>
      <c r="U518" t="s">
        <v>877</v>
      </c>
      <c r="V518" t="s">
        <v>58</v>
      </c>
      <c r="W518" t="s">
        <v>877</v>
      </c>
      <c r="X518" t="s">
        <v>877</v>
      </c>
      <c r="Y518">
        <v>0</v>
      </c>
      <c r="Z518" t="s">
        <v>877</v>
      </c>
      <c r="AA518" s="19">
        <v>45732.927835613424</v>
      </c>
      <c r="AB518" t="s">
        <v>1181</v>
      </c>
    </row>
    <row r="519" spans="1:28" x14ac:dyDescent="0.35">
      <c r="A519" t="s">
        <v>970</v>
      </c>
      <c r="B519" t="s">
        <v>313</v>
      </c>
      <c r="C519">
        <v>617</v>
      </c>
      <c r="D519" s="9">
        <v>42257.370138888888</v>
      </c>
      <c r="E519" s="9">
        <v>42874.824305555558</v>
      </c>
      <c r="F519">
        <v>1395</v>
      </c>
      <c r="G519">
        <v>1376</v>
      </c>
      <c r="H519">
        <v>841</v>
      </c>
      <c r="I519">
        <v>535</v>
      </c>
      <c r="J519">
        <v>0</v>
      </c>
      <c r="K519">
        <v>1376</v>
      </c>
      <c r="L519">
        <v>1362</v>
      </c>
      <c r="M519">
        <v>14</v>
      </c>
      <c r="N519">
        <v>1.6479999999999999</v>
      </c>
      <c r="O519">
        <v>1.554</v>
      </c>
      <c r="P519">
        <v>0</v>
      </c>
      <c r="Q519">
        <v>2.7029999999999998</v>
      </c>
      <c r="R519">
        <v>0.84399999999999997</v>
      </c>
      <c r="S519">
        <v>0.51500000000000001</v>
      </c>
      <c r="T519">
        <v>1</v>
      </c>
      <c r="U519">
        <v>5.1790000000000003</v>
      </c>
      <c r="V519" t="s">
        <v>82</v>
      </c>
      <c r="W519">
        <v>0.98499999999999999</v>
      </c>
      <c r="X519">
        <v>0.84</v>
      </c>
      <c r="Y519">
        <v>0</v>
      </c>
      <c r="Z519">
        <v>0.97099999999999997</v>
      </c>
      <c r="AA519" s="19">
        <v>45732.927901273149</v>
      </c>
      <c r="AB519" t="s">
        <v>1181</v>
      </c>
    </row>
    <row r="520" spans="1:28" hidden="1" x14ac:dyDescent="0.35">
      <c r="A520" t="s">
        <v>970</v>
      </c>
      <c r="B520" t="s">
        <v>314</v>
      </c>
      <c r="C520">
        <v>67</v>
      </c>
      <c r="D520" s="9">
        <v>42807.520833333336</v>
      </c>
      <c r="E520" s="9">
        <v>42874.824305555558</v>
      </c>
      <c r="F520" t="s">
        <v>874</v>
      </c>
      <c r="G520" t="s">
        <v>874</v>
      </c>
      <c r="H520">
        <v>2</v>
      </c>
      <c r="I520">
        <v>1</v>
      </c>
      <c r="J520">
        <v>1</v>
      </c>
      <c r="K520" t="s">
        <v>875</v>
      </c>
      <c r="L520">
        <v>48</v>
      </c>
      <c r="M520">
        <v>-44</v>
      </c>
      <c r="N520" t="s">
        <v>877</v>
      </c>
      <c r="O520" t="s">
        <v>877</v>
      </c>
      <c r="P520">
        <v>0</v>
      </c>
      <c r="Q520">
        <v>3.4289999999999998</v>
      </c>
      <c r="R520" t="s">
        <v>877</v>
      </c>
      <c r="S520" t="s">
        <v>877</v>
      </c>
      <c r="T520" t="s">
        <v>877</v>
      </c>
      <c r="U520" t="s">
        <v>877</v>
      </c>
      <c r="V520" t="s">
        <v>82</v>
      </c>
      <c r="W520" t="s">
        <v>877</v>
      </c>
      <c r="X520" t="s">
        <v>877</v>
      </c>
      <c r="Y520">
        <v>0</v>
      </c>
      <c r="Z520">
        <v>6.0999999999999999E-2</v>
      </c>
      <c r="AA520" s="19">
        <v>45732.927901446761</v>
      </c>
      <c r="AB520" t="s">
        <v>1181</v>
      </c>
    </row>
    <row r="521" spans="1:28" x14ac:dyDescent="0.35">
      <c r="A521" t="s">
        <v>971</v>
      </c>
      <c r="B521" t="s">
        <v>313</v>
      </c>
      <c r="C521">
        <v>1874</v>
      </c>
      <c r="D521" s="9">
        <v>40311.673611111109</v>
      </c>
      <c r="E521" s="9">
        <v>42185.837500000001</v>
      </c>
      <c r="F521">
        <v>214</v>
      </c>
      <c r="G521">
        <v>214</v>
      </c>
      <c r="H521">
        <v>171</v>
      </c>
      <c r="I521">
        <v>43</v>
      </c>
      <c r="J521">
        <v>0</v>
      </c>
      <c r="K521">
        <v>214</v>
      </c>
      <c r="L521">
        <v>207</v>
      </c>
      <c r="M521">
        <v>7</v>
      </c>
      <c r="N521">
        <v>0.104</v>
      </c>
      <c r="O521">
        <v>6.6000000000000003E-2</v>
      </c>
      <c r="P521">
        <v>0</v>
      </c>
      <c r="Q521">
        <v>0.21299999999999999</v>
      </c>
      <c r="R521">
        <v>1.2529999999999999</v>
      </c>
      <c r="S521">
        <v>0.61199999999999999</v>
      </c>
      <c r="T521">
        <v>1</v>
      </c>
      <c r="U521">
        <v>32.863999999999997</v>
      </c>
      <c r="V521" t="s">
        <v>64</v>
      </c>
      <c r="W521">
        <v>0.54400000000000004</v>
      </c>
      <c r="X521">
        <v>0.77200000000000002</v>
      </c>
      <c r="Y521">
        <v>0</v>
      </c>
      <c r="Z521">
        <v>0.65600000000000003</v>
      </c>
      <c r="AA521" s="19">
        <v>45732.927961678244</v>
      </c>
      <c r="AB521" t="s">
        <v>1181</v>
      </c>
    </row>
    <row r="522" spans="1:28" hidden="1" x14ac:dyDescent="0.35">
      <c r="A522" t="s">
        <v>971</v>
      </c>
      <c r="B522" t="s">
        <v>314</v>
      </c>
      <c r="C522">
        <v>0</v>
      </c>
      <c r="D522" s="9">
        <v>42185.833333333336</v>
      </c>
      <c r="E522" s="9">
        <v>42185.837500000001</v>
      </c>
      <c r="F522" t="s">
        <v>874</v>
      </c>
      <c r="G522" t="s">
        <v>874</v>
      </c>
      <c r="H522">
        <v>5</v>
      </c>
      <c r="I522">
        <v>1</v>
      </c>
      <c r="J522">
        <v>1</v>
      </c>
      <c r="K522" t="s">
        <v>875</v>
      </c>
      <c r="L522">
        <v>1</v>
      </c>
      <c r="M522">
        <v>3</v>
      </c>
      <c r="N522">
        <v>2.5</v>
      </c>
      <c r="O522" t="s">
        <v>877</v>
      </c>
      <c r="P522">
        <v>0</v>
      </c>
      <c r="Q522" t="s">
        <v>877</v>
      </c>
      <c r="R522" t="s">
        <v>877</v>
      </c>
      <c r="S522" t="s">
        <v>877</v>
      </c>
      <c r="T522" t="s">
        <v>877</v>
      </c>
      <c r="U522" t="s">
        <v>877</v>
      </c>
      <c r="V522" t="s">
        <v>64</v>
      </c>
      <c r="W522">
        <v>0.75</v>
      </c>
      <c r="X522" t="s">
        <v>877</v>
      </c>
      <c r="Y522">
        <v>0</v>
      </c>
      <c r="Z522" t="s">
        <v>877</v>
      </c>
      <c r="AA522" s="19">
        <v>45732.927961701389</v>
      </c>
      <c r="AB522" t="s">
        <v>1181</v>
      </c>
    </row>
    <row r="523" spans="1:28" x14ac:dyDescent="0.35">
      <c r="A523" t="s">
        <v>972</v>
      </c>
      <c r="B523" t="s">
        <v>313</v>
      </c>
      <c r="C523">
        <v>1290</v>
      </c>
      <c r="D523" s="9">
        <v>40357.679166666669</v>
      </c>
      <c r="E523" s="9">
        <v>41648.661111111112</v>
      </c>
      <c r="F523">
        <v>138</v>
      </c>
      <c r="G523">
        <v>138</v>
      </c>
      <c r="H523">
        <v>116</v>
      </c>
      <c r="I523">
        <v>22</v>
      </c>
      <c r="J523">
        <v>0</v>
      </c>
      <c r="K523">
        <v>138</v>
      </c>
      <c r="L523">
        <v>119</v>
      </c>
      <c r="M523">
        <v>19</v>
      </c>
      <c r="N523">
        <v>7.4999999999999997E-2</v>
      </c>
      <c r="O523">
        <v>1.9E-2</v>
      </c>
      <c r="P523">
        <v>0</v>
      </c>
      <c r="Q523">
        <v>6.9000000000000006E-2</v>
      </c>
      <c r="R523">
        <v>0.73399999999999999</v>
      </c>
      <c r="S523">
        <v>0.79800000000000004</v>
      </c>
      <c r="T523">
        <v>1</v>
      </c>
      <c r="U523">
        <v>275.36200000000002</v>
      </c>
      <c r="V523" t="s">
        <v>58</v>
      </c>
      <c r="W523">
        <v>0.92400000000000004</v>
      </c>
      <c r="X523">
        <v>0.39700000000000002</v>
      </c>
      <c r="Y523">
        <v>0</v>
      </c>
      <c r="Z523">
        <v>0.81299999999999994</v>
      </c>
      <c r="AA523" s="19">
        <v>45732.928021782405</v>
      </c>
      <c r="AB523" t="s">
        <v>1181</v>
      </c>
    </row>
    <row r="524" spans="1:28" hidden="1" x14ac:dyDescent="0.35">
      <c r="A524" t="s">
        <v>972</v>
      </c>
      <c r="B524" t="s">
        <v>314</v>
      </c>
      <c r="C524">
        <v>99</v>
      </c>
      <c r="D524" s="9">
        <v>41549.462500000001</v>
      </c>
      <c r="E524" s="9">
        <v>41648.661111111112</v>
      </c>
      <c r="F524" t="s">
        <v>874</v>
      </c>
      <c r="G524" t="s">
        <v>874</v>
      </c>
      <c r="H524">
        <v>7</v>
      </c>
      <c r="I524">
        <v>1</v>
      </c>
      <c r="J524">
        <v>1</v>
      </c>
      <c r="K524" t="s">
        <v>875</v>
      </c>
      <c r="L524">
        <v>21</v>
      </c>
      <c r="M524">
        <v>-15</v>
      </c>
      <c r="N524">
        <v>5.1999999999999998E-2</v>
      </c>
      <c r="O524" t="s">
        <v>877</v>
      </c>
      <c r="P524">
        <v>0</v>
      </c>
      <c r="Q524">
        <v>0.23100000000000001</v>
      </c>
      <c r="R524" t="s">
        <v>877</v>
      </c>
      <c r="S524" t="s">
        <v>877</v>
      </c>
      <c r="T524" t="s">
        <v>877</v>
      </c>
      <c r="U524" t="s">
        <v>877</v>
      </c>
      <c r="V524" t="s">
        <v>58</v>
      </c>
      <c r="W524">
        <v>0.91900000000000004</v>
      </c>
      <c r="X524" t="s">
        <v>877</v>
      </c>
      <c r="Y524">
        <v>0</v>
      </c>
      <c r="Z524">
        <v>0.34</v>
      </c>
      <c r="AA524" s="19">
        <v>45732.928021805557</v>
      </c>
      <c r="AB524" t="s">
        <v>1181</v>
      </c>
    </row>
    <row r="525" spans="1:28" x14ac:dyDescent="0.35">
      <c r="A525" t="s">
        <v>973</v>
      </c>
      <c r="B525" t="s">
        <v>313</v>
      </c>
      <c r="C525">
        <v>1225</v>
      </c>
      <c r="D525" s="9">
        <v>40336.37777777778</v>
      </c>
      <c r="E525" s="9">
        <v>41561.865972222222</v>
      </c>
      <c r="F525">
        <v>171</v>
      </c>
      <c r="G525">
        <v>171</v>
      </c>
      <c r="H525">
        <v>124</v>
      </c>
      <c r="I525">
        <v>47</v>
      </c>
      <c r="J525">
        <v>0</v>
      </c>
      <c r="K525">
        <v>171</v>
      </c>
      <c r="L525">
        <v>167</v>
      </c>
      <c r="M525">
        <v>4</v>
      </c>
      <c r="N525">
        <v>0.193</v>
      </c>
      <c r="O525">
        <v>8.7999999999999995E-2</v>
      </c>
      <c r="P525">
        <v>0</v>
      </c>
      <c r="Q525">
        <v>0.19400000000000001</v>
      </c>
      <c r="R525">
        <v>0.69</v>
      </c>
      <c r="S525">
        <v>0.68700000000000006</v>
      </c>
      <c r="T525">
        <v>1</v>
      </c>
      <c r="U525">
        <v>20.619</v>
      </c>
      <c r="V525" t="s">
        <v>82</v>
      </c>
      <c r="W525">
        <v>0.82</v>
      </c>
      <c r="X525">
        <v>0.80100000000000005</v>
      </c>
      <c r="Y525">
        <v>0</v>
      </c>
      <c r="Z525">
        <v>0.90600000000000003</v>
      </c>
      <c r="AA525" s="19">
        <v>45732.928079305559</v>
      </c>
      <c r="AB525" t="s">
        <v>1181</v>
      </c>
    </row>
    <row r="526" spans="1:28" hidden="1" x14ac:dyDescent="0.35">
      <c r="A526" t="s">
        <v>973</v>
      </c>
      <c r="B526" t="s">
        <v>314</v>
      </c>
      <c r="C526">
        <v>0</v>
      </c>
      <c r="D526" s="9">
        <v>41561.865972222222</v>
      </c>
      <c r="E526" s="9">
        <v>41561.865972222222</v>
      </c>
      <c r="F526" t="s">
        <v>874</v>
      </c>
      <c r="G526" t="s">
        <v>874</v>
      </c>
      <c r="H526">
        <v>1</v>
      </c>
      <c r="I526">
        <v>1</v>
      </c>
      <c r="J526">
        <v>1</v>
      </c>
      <c r="K526" t="s">
        <v>875</v>
      </c>
      <c r="L526">
        <v>1</v>
      </c>
      <c r="M526">
        <v>0</v>
      </c>
      <c r="N526" t="s">
        <v>877</v>
      </c>
      <c r="O526" t="s">
        <v>877</v>
      </c>
      <c r="P526">
        <v>0</v>
      </c>
      <c r="Q526" t="s">
        <v>877</v>
      </c>
      <c r="R526" t="s">
        <v>877</v>
      </c>
      <c r="S526" t="s">
        <v>877</v>
      </c>
      <c r="T526" t="s">
        <v>877</v>
      </c>
      <c r="U526" t="s">
        <v>877</v>
      </c>
      <c r="V526" t="s">
        <v>82</v>
      </c>
      <c r="W526" t="s">
        <v>877</v>
      </c>
      <c r="X526" t="s">
        <v>877</v>
      </c>
      <c r="Y526">
        <v>0</v>
      </c>
      <c r="Z526" t="s">
        <v>877</v>
      </c>
      <c r="AA526" s="19">
        <v>45732.928079305559</v>
      </c>
      <c r="AB526" t="s">
        <v>1181</v>
      </c>
    </row>
    <row r="527" spans="1:28" x14ac:dyDescent="0.35">
      <c r="A527" t="s">
        <v>974</v>
      </c>
      <c r="B527" t="s">
        <v>313</v>
      </c>
      <c r="C527">
        <v>445</v>
      </c>
      <c r="D527" s="9">
        <v>40353.423611111109</v>
      </c>
      <c r="E527" s="9">
        <v>40798.894444444442</v>
      </c>
      <c r="F527">
        <v>109</v>
      </c>
      <c r="G527">
        <v>109</v>
      </c>
      <c r="H527">
        <v>60</v>
      </c>
      <c r="I527">
        <v>49</v>
      </c>
      <c r="J527">
        <v>0</v>
      </c>
      <c r="K527">
        <v>109</v>
      </c>
      <c r="L527">
        <v>108</v>
      </c>
      <c r="M527">
        <v>1</v>
      </c>
      <c r="N527">
        <v>0.128</v>
      </c>
      <c r="O527">
        <v>0.26600000000000001</v>
      </c>
      <c r="P527">
        <v>0</v>
      </c>
      <c r="Q527">
        <v>0.29499999999999998</v>
      </c>
      <c r="R527">
        <v>0.749</v>
      </c>
      <c r="S527">
        <v>0.32500000000000001</v>
      </c>
      <c r="T527">
        <v>1</v>
      </c>
      <c r="U527">
        <v>3.39</v>
      </c>
      <c r="V527" t="s">
        <v>82</v>
      </c>
      <c r="W527">
        <v>0.84799999999999998</v>
      </c>
      <c r="X527">
        <v>0.84199999999999997</v>
      </c>
      <c r="Y527">
        <v>0</v>
      </c>
      <c r="Z527">
        <v>0.85299999999999998</v>
      </c>
      <c r="AA527" s="19">
        <v>45732.928138680552</v>
      </c>
      <c r="AB527" t="s">
        <v>1181</v>
      </c>
    </row>
    <row r="528" spans="1:28" hidden="1" x14ac:dyDescent="0.35">
      <c r="A528" t="s">
        <v>974</v>
      </c>
      <c r="B528" t="s">
        <v>314</v>
      </c>
      <c r="C528">
        <v>74</v>
      </c>
      <c r="D528" s="9">
        <v>40724.365972222222</v>
      </c>
      <c r="E528" s="9">
        <v>40798.894444444442</v>
      </c>
      <c r="F528" t="s">
        <v>874</v>
      </c>
      <c r="G528" t="s">
        <v>874</v>
      </c>
      <c r="H528">
        <v>1</v>
      </c>
      <c r="I528">
        <v>1</v>
      </c>
      <c r="J528">
        <v>1</v>
      </c>
      <c r="K528" t="s">
        <v>875</v>
      </c>
      <c r="L528">
        <v>3</v>
      </c>
      <c r="M528">
        <v>-1</v>
      </c>
      <c r="N528" t="s">
        <v>877</v>
      </c>
      <c r="O528" t="s">
        <v>877</v>
      </c>
      <c r="P528">
        <v>0</v>
      </c>
      <c r="Q528">
        <v>0.02</v>
      </c>
      <c r="R528" t="s">
        <v>877</v>
      </c>
      <c r="S528" t="s">
        <v>877</v>
      </c>
      <c r="T528" t="s">
        <v>877</v>
      </c>
      <c r="U528" t="s">
        <v>877</v>
      </c>
      <c r="V528" t="s">
        <v>82</v>
      </c>
      <c r="W528" t="s">
        <v>877</v>
      </c>
      <c r="X528" t="s">
        <v>877</v>
      </c>
      <c r="Y528">
        <v>0</v>
      </c>
      <c r="Z528">
        <v>0.75</v>
      </c>
      <c r="AA528" s="19">
        <v>45732.928138692128</v>
      </c>
      <c r="AB528" t="s">
        <v>1181</v>
      </c>
    </row>
    <row r="529" spans="1:28" x14ac:dyDescent="0.35">
      <c r="A529" t="s">
        <v>975</v>
      </c>
      <c r="B529" t="s">
        <v>313</v>
      </c>
      <c r="C529">
        <v>1380</v>
      </c>
      <c r="D529" s="9">
        <v>40868.438888888886</v>
      </c>
      <c r="E529" s="9">
        <v>42248.442361111112</v>
      </c>
      <c r="F529">
        <v>239</v>
      </c>
      <c r="G529">
        <v>239</v>
      </c>
      <c r="H529">
        <v>223</v>
      </c>
      <c r="I529">
        <v>16</v>
      </c>
      <c r="J529">
        <v>0</v>
      </c>
      <c r="K529">
        <v>239</v>
      </c>
      <c r="L529">
        <v>238</v>
      </c>
      <c r="M529">
        <v>1</v>
      </c>
      <c r="N529">
        <v>0.14899999999999999</v>
      </c>
      <c r="O529">
        <v>8.0000000000000002E-3</v>
      </c>
      <c r="P529">
        <v>0</v>
      </c>
      <c r="Q529">
        <v>0.188</v>
      </c>
      <c r="R529">
        <v>1.1970000000000001</v>
      </c>
      <c r="S529">
        <v>0.94899999999999995</v>
      </c>
      <c r="T529">
        <v>1</v>
      </c>
      <c r="U529">
        <v>5.319</v>
      </c>
      <c r="V529" t="s">
        <v>94</v>
      </c>
      <c r="W529">
        <v>0.55600000000000005</v>
      </c>
      <c r="X529">
        <v>0.251</v>
      </c>
      <c r="Y529">
        <v>0</v>
      </c>
      <c r="Z529">
        <v>0.79900000000000004</v>
      </c>
      <c r="AA529" s="19">
        <v>45732.928199444446</v>
      </c>
      <c r="AB529" t="s">
        <v>1181</v>
      </c>
    </row>
    <row r="530" spans="1:28" hidden="1" x14ac:dyDescent="0.35">
      <c r="A530" t="s">
        <v>975</v>
      </c>
      <c r="B530" t="s">
        <v>314</v>
      </c>
      <c r="C530">
        <v>95</v>
      </c>
      <c r="D530" s="9">
        <v>42152.586111111108</v>
      </c>
      <c r="E530" s="9">
        <v>42248.442361111112</v>
      </c>
      <c r="F530" t="s">
        <v>874</v>
      </c>
      <c r="G530" t="s">
        <v>874</v>
      </c>
      <c r="H530">
        <v>2</v>
      </c>
      <c r="I530">
        <v>1</v>
      </c>
      <c r="J530">
        <v>1</v>
      </c>
      <c r="K530" t="s">
        <v>875</v>
      </c>
      <c r="L530">
        <v>2</v>
      </c>
      <c r="M530">
        <v>-1</v>
      </c>
      <c r="N530">
        <v>2.9000000000000001E-2</v>
      </c>
      <c r="O530" t="s">
        <v>877</v>
      </c>
      <c r="P530">
        <v>0</v>
      </c>
      <c r="Q530" t="s">
        <v>877</v>
      </c>
      <c r="R530" t="s">
        <v>877</v>
      </c>
      <c r="S530" t="s">
        <v>877</v>
      </c>
      <c r="T530" t="s">
        <v>877</v>
      </c>
      <c r="U530" t="s">
        <v>877</v>
      </c>
      <c r="V530" t="s">
        <v>94</v>
      </c>
      <c r="W530">
        <v>1</v>
      </c>
      <c r="X530" t="s">
        <v>877</v>
      </c>
      <c r="Y530">
        <v>0</v>
      </c>
      <c r="Z530" t="s">
        <v>877</v>
      </c>
      <c r="AA530" s="19">
        <v>45732.928199467591</v>
      </c>
      <c r="AB530" t="s">
        <v>1181</v>
      </c>
    </row>
    <row r="531" spans="1:28" x14ac:dyDescent="0.35">
      <c r="A531" t="s">
        <v>976</v>
      </c>
      <c r="B531" t="s">
        <v>313</v>
      </c>
      <c r="C531">
        <v>462</v>
      </c>
      <c r="D531" s="9">
        <v>40819.698611111111</v>
      </c>
      <c r="E531" s="9">
        <v>41282.529861111114</v>
      </c>
      <c r="F531">
        <v>50</v>
      </c>
      <c r="G531">
        <v>50</v>
      </c>
      <c r="H531">
        <v>50</v>
      </c>
      <c r="I531">
        <v>0</v>
      </c>
      <c r="J531">
        <v>0</v>
      </c>
      <c r="K531">
        <v>50</v>
      </c>
      <c r="L531">
        <v>38</v>
      </c>
      <c r="M531">
        <v>12</v>
      </c>
      <c r="N531">
        <v>8.3000000000000004E-2</v>
      </c>
      <c r="O531">
        <v>0</v>
      </c>
      <c r="P531">
        <v>0</v>
      </c>
      <c r="Q531">
        <v>0.13100000000000001</v>
      </c>
      <c r="R531">
        <v>1.5780000000000001</v>
      </c>
      <c r="S531">
        <v>1</v>
      </c>
      <c r="T531">
        <v>1</v>
      </c>
      <c r="U531">
        <v>91.602999999999994</v>
      </c>
      <c r="V531" t="s">
        <v>64</v>
      </c>
      <c r="W531">
        <v>0.78200000000000003</v>
      </c>
      <c r="X531">
        <v>0</v>
      </c>
      <c r="Y531">
        <v>0</v>
      </c>
      <c r="Z531">
        <v>0.878</v>
      </c>
      <c r="AA531" s="19">
        <v>45732.928252291669</v>
      </c>
      <c r="AB531" t="s">
        <v>1181</v>
      </c>
    </row>
    <row r="532" spans="1:28" hidden="1" x14ac:dyDescent="0.35">
      <c r="A532" t="s">
        <v>976</v>
      </c>
      <c r="B532" t="s">
        <v>314</v>
      </c>
      <c r="C532">
        <v>33</v>
      </c>
      <c r="D532" s="9">
        <v>41248.700694444444</v>
      </c>
      <c r="E532" s="9">
        <v>41282.529861111114</v>
      </c>
      <c r="F532" t="s">
        <v>874</v>
      </c>
      <c r="G532" t="s">
        <v>874</v>
      </c>
      <c r="H532">
        <v>9</v>
      </c>
      <c r="I532">
        <v>1</v>
      </c>
      <c r="J532">
        <v>1</v>
      </c>
      <c r="K532" t="s">
        <v>875</v>
      </c>
      <c r="L532">
        <v>1</v>
      </c>
      <c r="M532">
        <v>8</v>
      </c>
      <c r="N532">
        <v>0.22600000000000001</v>
      </c>
      <c r="O532">
        <v>0</v>
      </c>
      <c r="P532">
        <v>0</v>
      </c>
      <c r="Q532" t="s">
        <v>877</v>
      </c>
      <c r="R532" t="s">
        <v>877</v>
      </c>
      <c r="S532" t="s">
        <v>877</v>
      </c>
      <c r="T532" t="s">
        <v>877</v>
      </c>
      <c r="U532" t="s">
        <v>877</v>
      </c>
      <c r="V532" t="s">
        <v>64</v>
      </c>
      <c r="W532">
        <v>0.51100000000000001</v>
      </c>
      <c r="X532">
        <v>0</v>
      </c>
      <c r="Y532">
        <v>0</v>
      </c>
      <c r="Z532" t="s">
        <v>877</v>
      </c>
      <c r="AA532" s="19">
        <v>45732.928252337966</v>
      </c>
      <c r="AB532" t="s">
        <v>1181</v>
      </c>
    </row>
    <row r="533" spans="1:28" x14ac:dyDescent="0.35">
      <c r="A533" t="s">
        <v>977</v>
      </c>
      <c r="B533" t="s">
        <v>313</v>
      </c>
      <c r="C533">
        <v>749</v>
      </c>
      <c r="D533" s="9">
        <v>40407.506944444445</v>
      </c>
      <c r="E533" s="9">
        <v>41156.545138888891</v>
      </c>
      <c r="F533">
        <v>271</v>
      </c>
      <c r="G533">
        <v>271</v>
      </c>
      <c r="H533">
        <v>158</v>
      </c>
      <c r="I533">
        <v>113</v>
      </c>
      <c r="J533">
        <v>0</v>
      </c>
      <c r="K533">
        <v>271</v>
      </c>
      <c r="L533">
        <v>263</v>
      </c>
      <c r="M533">
        <v>8</v>
      </c>
      <c r="N533">
        <v>0.33200000000000002</v>
      </c>
      <c r="O533">
        <v>0.191</v>
      </c>
      <c r="P533">
        <v>0</v>
      </c>
      <c r="Q533">
        <v>0.33400000000000002</v>
      </c>
      <c r="R533">
        <v>0.63900000000000001</v>
      </c>
      <c r="S533">
        <v>0.63500000000000001</v>
      </c>
      <c r="T533">
        <v>1</v>
      </c>
      <c r="U533">
        <v>23.952000000000002</v>
      </c>
      <c r="V533" t="s">
        <v>82</v>
      </c>
      <c r="W533">
        <v>0.52</v>
      </c>
      <c r="X533">
        <v>0.65400000000000003</v>
      </c>
      <c r="Y533">
        <v>0</v>
      </c>
      <c r="Z533">
        <v>0.69699999999999995</v>
      </c>
      <c r="AA533" s="19">
        <v>45732.928313101853</v>
      </c>
      <c r="AB533" t="s">
        <v>1181</v>
      </c>
    </row>
    <row r="534" spans="1:28" hidden="1" x14ac:dyDescent="0.35">
      <c r="A534" t="s">
        <v>977</v>
      </c>
      <c r="B534" t="s">
        <v>314</v>
      </c>
      <c r="C534">
        <v>33</v>
      </c>
      <c r="D534" s="9">
        <v>41123.470833333333</v>
      </c>
      <c r="E534" s="9">
        <v>41156.545138888891</v>
      </c>
      <c r="F534" t="s">
        <v>874</v>
      </c>
      <c r="G534" t="s">
        <v>874</v>
      </c>
      <c r="H534">
        <v>1</v>
      </c>
      <c r="I534">
        <v>6</v>
      </c>
      <c r="J534">
        <v>1</v>
      </c>
      <c r="K534" t="s">
        <v>875</v>
      </c>
      <c r="L534">
        <v>25</v>
      </c>
      <c r="M534">
        <v>-19</v>
      </c>
      <c r="N534" t="s">
        <v>877</v>
      </c>
      <c r="O534">
        <v>0.13300000000000001</v>
      </c>
      <c r="P534">
        <v>0</v>
      </c>
      <c r="Q534">
        <v>1.0589999999999999</v>
      </c>
      <c r="R534" t="s">
        <v>877</v>
      </c>
      <c r="S534" t="s">
        <v>877</v>
      </c>
      <c r="T534" t="s">
        <v>877</v>
      </c>
      <c r="U534" t="s">
        <v>877</v>
      </c>
      <c r="V534" t="s">
        <v>82</v>
      </c>
      <c r="W534" t="s">
        <v>877</v>
      </c>
      <c r="X534">
        <v>0.91</v>
      </c>
      <c r="Y534">
        <v>0</v>
      </c>
      <c r="Z534">
        <v>0.95499999999999996</v>
      </c>
      <c r="AA534" s="19">
        <v>45732.928313113429</v>
      </c>
      <c r="AB534" t="s">
        <v>1181</v>
      </c>
    </row>
    <row r="535" spans="1:28" x14ac:dyDescent="0.35">
      <c r="A535" t="s">
        <v>978</v>
      </c>
      <c r="B535" t="s">
        <v>313</v>
      </c>
      <c r="C535">
        <v>633</v>
      </c>
      <c r="D535" s="9">
        <v>40487.431250000001</v>
      </c>
      <c r="E535" s="9">
        <v>41120.704861111109</v>
      </c>
      <c r="F535">
        <v>417</v>
      </c>
      <c r="G535">
        <v>417</v>
      </c>
      <c r="H535">
        <v>122</v>
      </c>
      <c r="I535">
        <v>295</v>
      </c>
      <c r="J535">
        <v>0</v>
      </c>
      <c r="K535">
        <v>417</v>
      </c>
      <c r="L535">
        <v>408</v>
      </c>
      <c r="M535">
        <v>9</v>
      </c>
      <c r="N535">
        <v>0.33400000000000002</v>
      </c>
      <c r="O535">
        <v>1.5660000000000001</v>
      </c>
      <c r="P535">
        <v>0</v>
      </c>
      <c r="Q535">
        <v>0.96899999999999997</v>
      </c>
      <c r="R535">
        <v>0.51</v>
      </c>
      <c r="S535">
        <v>0.17599999999999999</v>
      </c>
      <c r="T535">
        <v>1</v>
      </c>
      <c r="U535">
        <v>9.2880000000000003</v>
      </c>
      <c r="V535" t="s">
        <v>82</v>
      </c>
      <c r="W535">
        <v>0.80400000000000005</v>
      </c>
      <c r="X535">
        <v>0.83499999999999996</v>
      </c>
      <c r="Y535">
        <v>0</v>
      </c>
      <c r="Z535">
        <v>0.63400000000000001</v>
      </c>
      <c r="AA535" s="19">
        <v>45732.928371226852</v>
      </c>
      <c r="AB535" t="s">
        <v>1181</v>
      </c>
    </row>
    <row r="536" spans="1:28" hidden="1" x14ac:dyDescent="0.35">
      <c r="A536" t="s">
        <v>978</v>
      </c>
      <c r="B536" t="s">
        <v>314</v>
      </c>
      <c r="C536">
        <v>4</v>
      </c>
      <c r="D536" s="9">
        <v>41116.478472222225</v>
      </c>
      <c r="E536" s="9">
        <v>41120.704861111109</v>
      </c>
      <c r="F536" t="s">
        <v>874</v>
      </c>
      <c r="G536" t="s">
        <v>874</v>
      </c>
      <c r="H536">
        <v>1</v>
      </c>
      <c r="I536">
        <v>1</v>
      </c>
      <c r="J536">
        <v>1</v>
      </c>
      <c r="K536" t="s">
        <v>875</v>
      </c>
      <c r="L536">
        <v>9</v>
      </c>
      <c r="M536">
        <v>-8</v>
      </c>
      <c r="N536" t="s">
        <v>877</v>
      </c>
      <c r="O536" t="s">
        <v>877</v>
      </c>
      <c r="P536">
        <v>0</v>
      </c>
      <c r="Q536">
        <v>1.272</v>
      </c>
      <c r="R536" t="s">
        <v>877</v>
      </c>
      <c r="S536" t="s">
        <v>877</v>
      </c>
      <c r="T536" t="s">
        <v>877</v>
      </c>
      <c r="U536" t="s">
        <v>877</v>
      </c>
      <c r="V536" t="s">
        <v>82</v>
      </c>
      <c r="W536" t="s">
        <v>877</v>
      </c>
      <c r="X536" t="s">
        <v>877</v>
      </c>
      <c r="Y536">
        <v>0</v>
      </c>
      <c r="Z536">
        <v>0.86899999999999999</v>
      </c>
      <c r="AA536" s="19">
        <v>45732.928371238428</v>
      </c>
      <c r="AB536" t="s">
        <v>1181</v>
      </c>
    </row>
    <row r="537" spans="1:28" x14ac:dyDescent="0.35">
      <c r="A537" t="s">
        <v>979</v>
      </c>
      <c r="B537" t="s">
        <v>313</v>
      </c>
      <c r="C537">
        <v>264</v>
      </c>
      <c r="D537" s="9">
        <v>42300.59375</v>
      </c>
      <c r="E537" s="9">
        <v>42564.741666666669</v>
      </c>
      <c r="F537">
        <v>489</v>
      </c>
      <c r="G537">
        <v>489</v>
      </c>
      <c r="H537">
        <v>236</v>
      </c>
      <c r="I537">
        <v>253</v>
      </c>
      <c r="J537">
        <v>0</v>
      </c>
      <c r="K537">
        <v>489</v>
      </c>
      <c r="L537">
        <v>439</v>
      </c>
      <c r="M537">
        <v>50</v>
      </c>
      <c r="N537">
        <v>1.2649999999999999</v>
      </c>
      <c r="O537">
        <v>1.181</v>
      </c>
      <c r="P537">
        <v>0</v>
      </c>
      <c r="Q537">
        <v>2.1709999999999998</v>
      </c>
      <c r="R537">
        <v>0.88800000000000001</v>
      </c>
      <c r="S537">
        <v>0.51700000000000002</v>
      </c>
      <c r="T537">
        <v>1</v>
      </c>
      <c r="U537">
        <v>23.030999999999999</v>
      </c>
      <c r="V537" t="s">
        <v>82</v>
      </c>
      <c r="W537">
        <v>0.78900000000000003</v>
      </c>
      <c r="X537">
        <v>0.82199999999999995</v>
      </c>
      <c r="Y537">
        <v>0</v>
      </c>
      <c r="Z537">
        <v>0.89500000000000002</v>
      </c>
      <c r="AA537" s="19">
        <v>45732.928433564812</v>
      </c>
      <c r="AB537" t="s">
        <v>1181</v>
      </c>
    </row>
    <row r="538" spans="1:28" hidden="1" x14ac:dyDescent="0.35">
      <c r="A538" t="s">
        <v>979</v>
      </c>
      <c r="B538" t="s">
        <v>314</v>
      </c>
      <c r="C538">
        <v>90</v>
      </c>
      <c r="D538" s="9">
        <v>42474.638194444444</v>
      </c>
      <c r="E538" s="9">
        <v>42564.741666666669</v>
      </c>
      <c r="F538" t="s">
        <v>874</v>
      </c>
      <c r="G538" t="s">
        <v>874</v>
      </c>
      <c r="H538">
        <v>6</v>
      </c>
      <c r="I538">
        <v>29</v>
      </c>
      <c r="J538">
        <v>1</v>
      </c>
      <c r="K538" t="s">
        <v>875</v>
      </c>
      <c r="L538">
        <v>41</v>
      </c>
      <c r="M538">
        <v>-7</v>
      </c>
      <c r="N538">
        <v>0.04</v>
      </c>
      <c r="O538">
        <v>0.307</v>
      </c>
      <c r="P538">
        <v>0</v>
      </c>
      <c r="Q538">
        <v>0.377</v>
      </c>
      <c r="R538">
        <v>1.0860000000000001</v>
      </c>
      <c r="S538">
        <v>0.115</v>
      </c>
      <c r="T538">
        <v>1</v>
      </c>
      <c r="U538">
        <v>132.626</v>
      </c>
      <c r="V538" t="s">
        <v>64</v>
      </c>
      <c r="W538">
        <v>0.84199999999999997</v>
      </c>
      <c r="X538">
        <v>0.95</v>
      </c>
      <c r="Y538">
        <v>0</v>
      </c>
      <c r="Z538">
        <v>0.86299999999999999</v>
      </c>
      <c r="AA538" s="19">
        <v>45732.928444305559</v>
      </c>
      <c r="AB538" t="s">
        <v>1181</v>
      </c>
    </row>
    <row r="539" spans="1:28" x14ac:dyDescent="0.35">
      <c r="A539" t="s">
        <v>980</v>
      </c>
      <c r="B539" t="s">
        <v>313</v>
      </c>
      <c r="C539">
        <v>358</v>
      </c>
      <c r="D539" s="9">
        <v>43769.525694444441</v>
      </c>
      <c r="E539" s="9">
        <v>44127.568749999999</v>
      </c>
      <c r="F539">
        <v>310</v>
      </c>
      <c r="G539">
        <v>297</v>
      </c>
      <c r="H539">
        <v>235</v>
      </c>
      <c r="I539">
        <v>62</v>
      </c>
      <c r="J539">
        <v>0</v>
      </c>
      <c r="K539">
        <v>297</v>
      </c>
      <c r="L539">
        <v>261</v>
      </c>
      <c r="M539">
        <v>36</v>
      </c>
      <c r="N539">
        <v>1.0429999999999999</v>
      </c>
      <c r="O539">
        <v>0.26900000000000002</v>
      </c>
      <c r="P539">
        <v>0</v>
      </c>
      <c r="Q539">
        <v>1.2290000000000001</v>
      </c>
      <c r="R539">
        <v>0.93700000000000006</v>
      </c>
      <c r="S539">
        <v>0.79500000000000004</v>
      </c>
      <c r="T539">
        <v>1</v>
      </c>
      <c r="U539">
        <v>29.292000000000002</v>
      </c>
      <c r="V539" t="s">
        <v>82</v>
      </c>
      <c r="W539">
        <v>0.89200000000000002</v>
      </c>
      <c r="X539">
        <v>0.93500000000000005</v>
      </c>
      <c r="Y539">
        <v>0</v>
      </c>
      <c r="Z539">
        <v>0.73699999999999999</v>
      </c>
      <c r="AA539" s="19">
        <v>45732.928502939816</v>
      </c>
      <c r="AB539" t="s">
        <v>1181</v>
      </c>
    </row>
    <row r="540" spans="1:28" hidden="1" x14ac:dyDescent="0.35">
      <c r="A540" t="s">
        <v>980</v>
      </c>
      <c r="B540" t="s">
        <v>314</v>
      </c>
      <c r="C540">
        <v>1</v>
      </c>
      <c r="D540" s="9">
        <v>44126.445833333331</v>
      </c>
      <c r="E540" s="9">
        <v>44127.568749999999</v>
      </c>
      <c r="F540" t="s">
        <v>874</v>
      </c>
      <c r="G540" t="s">
        <v>874</v>
      </c>
      <c r="H540">
        <v>1</v>
      </c>
      <c r="I540">
        <v>1</v>
      </c>
      <c r="J540">
        <v>1</v>
      </c>
      <c r="K540" t="s">
        <v>875</v>
      </c>
      <c r="L540">
        <v>9</v>
      </c>
      <c r="M540">
        <v>-8</v>
      </c>
      <c r="N540" t="s">
        <v>877</v>
      </c>
      <c r="O540" t="s">
        <v>877</v>
      </c>
      <c r="P540">
        <v>0</v>
      </c>
      <c r="Q540">
        <v>2.25</v>
      </c>
      <c r="R540" t="s">
        <v>877</v>
      </c>
      <c r="S540" t="s">
        <v>877</v>
      </c>
      <c r="T540" t="s">
        <v>877</v>
      </c>
      <c r="U540" t="s">
        <v>877</v>
      </c>
      <c r="V540" t="s">
        <v>82</v>
      </c>
      <c r="W540" t="s">
        <v>877</v>
      </c>
      <c r="X540" t="s">
        <v>877</v>
      </c>
      <c r="Y540">
        <v>0</v>
      </c>
      <c r="Z540">
        <v>0.67500000000000004</v>
      </c>
      <c r="AA540" s="19">
        <v>45732.928502951392</v>
      </c>
      <c r="AB540" t="s">
        <v>1181</v>
      </c>
    </row>
    <row r="541" spans="1:28" x14ac:dyDescent="0.35">
      <c r="A541" t="s">
        <v>981</v>
      </c>
      <c r="B541" t="s">
        <v>313</v>
      </c>
      <c r="C541">
        <v>1506</v>
      </c>
      <c r="D541" s="9">
        <v>42815.571527777778</v>
      </c>
      <c r="E541" s="9">
        <v>44321.604166666664</v>
      </c>
      <c r="F541">
        <v>752</v>
      </c>
      <c r="G541">
        <v>737</v>
      </c>
      <c r="H541">
        <v>535</v>
      </c>
      <c r="I541">
        <v>202</v>
      </c>
      <c r="J541">
        <v>0</v>
      </c>
      <c r="K541">
        <v>737</v>
      </c>
      <c r="L541">
        <v>275</v>
      </c>
      <c r="M541">
        <v>462</v>
      </c>
      <c r="N541">
        <v>0.52100000000000002</v>
      </c>
      <c r="O541">
        <v>0.20300000000000001</v>
      </c>
      <c r="P541">
        <v>0</v>
      </c>
      <c r="Q541">
        <v>0.17</v>
      </c>
      <c r="R541">
        <v>0.23499999999999999</v>
      </c>
      <c r="S541">
        <v>0.72</v>
      </c>
      <c r="T541">
        <v>1</v>
      </c>
      <c r="U541">
        <v>2717.6469999999999</v>
      </c>
      <c r="V541" t="s">
        <v>58</v>
      </c>
      <c r="W541">
        <v>0.96799999999999997</v>
      </c>
      <c r="X541">
        <v>0.99099999999999999</v>
      </c>
      <c r="Y541">
        <v>0</v>
      </c>
      <c r="Z541">
        <v>0.89500000000000002</v>
      </c>
      <c r="AA541" s="19">
        <v>45732.92856291667</v>
      </c>
      <c r="AB541" t="s">
        <v>1181</v>
      </c>
    </row>
    <row r="542" spans="1:28" hidden="1" x14ac:dyDescent="0.35">
      <c r="A542" t="s">
        <v>981</v>
      </c>
      <c r="B542" t="s">
        <v>314</v>
      </c>
      <c r="C542">
        <v>0</v>
      </c>
      <c r="D542" s="9">
        <v>44321.604166666664</v>
      </c>
      <c r="E542" s="9">
        <v>44321.604166666664</v>
      </c>
      <c r="F542" t="s">
        <v>874</v>
      </c>
      <c r="G542" t="s">
        <v>874</v>
      </c>
      <c r="H542">
        <v>1</v>
      </c>
      <c r="I542">
        <v>1</v>
      </c>
      <c r="J542">
        <v>1</v>
      </c>
      <c r="K542" t="s">
        <v>875</v>
      </c>
      <c r="L542">
        <v>1</v>
      </c>
      <c r="M542">
        <v>0</v>
      </c>
      <c r="N542" t="s">
        <v>877</v>
      </c>
      <c r="O542" t="s">
        <v>877</v>
      </c>
      <c r="P542">
        <v>0</v>
      </c>
      <c r="Q542" t="s">
        <v>877</v>
      </c>
      <c r="R542" t="s">
        <v>877</v>
      </c>
      <c r="S542" t="s">
        <v>877</v>
      </c>
      <c r="T542" t="s">
        <v>877</v>
      </c>
      <c r="U542" t="s">
        <v>877</v>
      </c>
      <c r="V542" t="s">
        <v>58</v>
      </c>
      <c r="W542" t="s">
        <v>877</v>
      </c>
      <c r="X542" t="s">
        <v>877</v>
      </c>
      <c r="Y542">
        <v>0</v>
      </c>
      <c r="Z542" t="s">
        <v>877</v>
      </c>
      <c r="AA542" s="19">
        <v>45732.928562928239</v>
      </c>
      <c r="AB542" t="s">
        <v>1181</v>
      </c>
    </row>
    <row r="543" spans="1:28" x14ac:dyDescent="0.35">
      <c r="A543" t="s">
        <v>982</v>
      </c>
      <c r="B543" t="s">
        <v>313</v>
      </c>
      <c r="C543">
        <v>725</v>
      </c>
      <c r="D543" s="9">
        <v>41859.419444444444</v>
      </c>
      <c r="E543" s="9">
        <v>42584.702777777777</v>
      </c>
      <c r="F543">
        <v>681</v>
      </c>
      <c r="G543">
        <v>672</v>
      </c>
      <c r="H543">
        <v>322</v>
      </c>
      <c r="I543">
        <v>350</v>
      </c>
      <c r="J543">
        <v>0</v>
      </c>
      <c r="K543">
        <v>672</v>
      </c>
      <c r="L543">
        <v>632</v>
      </c>
      <c r="M543">
        <v>40</v>
      </c>
      <c r="N543">
        <v>0.73799999999999999</v>
      </c>
      <c r="O543">
        <v>0.85599999999999998</v>
      </c>
      <c r="P543">
        <v>0</v>
      </c>
      <c r="Q543">
        <v>1.754</v>
      </c>
      <c r="R543">
        <v>1.1000000000000001</v>
      </c>
      <c r="S543">
        <v>0.46300000000000002</v>
      </c>
      <c r="T543">
        <v>1</v>
      </c>
      <c r="U543">
        <v>22.805</v>
      </c>
      <c r="V543" t="s">
        <v>94</v>
      </c>
      <c r="W543">
        <v>0.96499999999999997</v>
      </c>
      <c r="X543">
        <v>0.9</v>
      </c>
      <c r="Y543">
        <v>0</v>
      </c>
      <c r="Z543">
        <v>0.93899999999999995</v>
      </c>
      <c r="AA543" s="19">
        <v>45732.928624930559</v>
      </c>
      <c r="AB543" t="s">
        <v>1181</v>
      </c>
    </row>
    <row r="544" spans="1:28" hidden="1" x14ac:dyDescent="0.35">
      <c r="A544" t="s">
        <v>982</v>
      </c>
      <c r="B544" t="s">
        <v>314</v>
      </c>
      <c r="C544">
        <v>27</v>
      </c>
      <c r="D544" s="9">
        <v>42557.669444444444</v>
      </c>
      <c r="E544" s="9">
        <v>42584.702777777777</v>
      </c>
      <c r="F544" t="s">
        <v>874</v>
      </c>
      <c r="G544" t="s">
        <v>874</v>
      </c>
      <c r="H544">
        <v>1</v>
      </c>
      <c r="I544">
        <v>2</v>
      </c>
      <c r="J544">
        <v>1</v>
      </c>
      <c r="K544" t="s">
        <v>875</v>
      </c>
      <c r="L544">
        <v>2</v>
      </c>
      <c r="M544">
        <v>0</v>
      </c>
      <c r="N544" t="s">
        <v>877</v>
      </c>
      <c r="O544">
        <v>1</v>
      </c>
      <c r="P544">
        <v>0</v>
      </c>
      <c r="Q544" t="s">
        <v>877</v>
      </c>
      <c r="R544" t="s">
        <v>877</v>
      </c>
      <c r="S544" t="s">
        <v>877</v>
      </c>
      <c r="T544" t="s">
        <v>877</v>
      </c>
      <c r="U544" t="s">
        <v>877</v>
      </c>
      <c r="V544" t="s">
        <v>94</v>
      </c>
      <c r="W544" t="s">
        <v>877</v>
      </c>
      <c r="X544">
        <v>1</v>
      </c>
      <c r="Y544">
        <v>0</v>
      </c>
      <c r="Z544" t="s">
        <v>877</v>
      </c>
      <c r="AA544" s="19">
        <v>45732.928624953704</v>
      </c>
      <c r="AB544" t="s">
        <v>1181</v>
      </c>
    </row>
    <row r="545" spans="1:28" x14ac:dyDescent="0.35">
      <c r="A545" t="s">
        <v>983</v>
      </c>
      <c r="B545" t="s">
        <v>313</v>
      </c>
      <c r="C545">
        <v>1950</v>
      </c>
      <c r="D545" s="9">
        <v>41928.593055555553</v>
      </c>
      <c r="E545" s="9">
        <v>43879.442361111112</v>
      </c>
      <c r="F545">
        <v>450</v>
      </c>
      <c r="G545">
        <v>450</v>
      </c>
      <c r="H545">
        <v>193</v>
      </c>
      <c r="I545">
        <v>257</v>
      </c>
      <c r="J545">
        <v>0</v>
      </c>
      <c r="K545">
        <v>450</v>
      </c>
      <c r="L545">
        <v>211</v>
      </c>
      <c r="M545">
        <v>239</v>
      </c>
      <c r="N545">
        <v>0.14499999999999999</v>
      </c>
      <c r="O545">
        <v>0.38700000000000001</v>
      </c>
      <c r="P545">
        <v>0</v>
      </c>
      <c r="Q545">
        <v>0.105</v>
      </c>
      <c r="R545">
        <v>0.19700000000000001</v>
      </c>
      <c r="S545">
        <v>0.27300000000000002</v>
      </c>
      <c r="T545">
        <v>1</v>
      </c>
      <c r="U545">
        <v>2276.19</v>
      </c>
      <c r="V545" t="s">
        <v>58</v>
      </c>
      <c r="W545">
        <v>0.84099999999999997</v>
      </c>
      <c r="X545">
        <v>0.77500000000000002</v>
      </c>
      <c r="Y545">
        <v>0</v>
      </c>
      <c r="Z545">
        <v>0.76700000000000002</v>
      </c>
      <c r="AA545" s="19">
        <v>45732.928683611113</v>
      </c>
      <c r="AB545" t="s">
        <v>1181</v>
      </c>
    </row>
    <row r="546" spans="1:28" hidden="1" x14ac:dyDescent="0.35">
      <c r="A546" t="s">
        <v>983</v>
      </c>
      <c r="B546" t="s">
        <v>314</v>
      </c>
      <c r="C546">
        <v>0</v>
      </c>
      <c r="D546" s="9">
        <v>43879.442361111112</v>
      </c>
      <c r="E546" s="9">
        <v>43879.442361111112</v>
      </c>
      <c r="F546" t="s">
        <v>874</v>
      </c>
      <c r="G546" t="s">
        <v>874</v>
      </c>
      <c r="H546">
        <v>1</v>
      </c>
      <c r="I546">
        <v>1</v>
      </c>
      <c r="J546">
        <v>1</v>
      </c>
      <c r="K546" t="s">
        <v>875</v>
      </c>
      <c r="L546">
        <v>1</v>
      </c>
      <c r="M546">
        <v>0</v>
      </c>
      <c r="N546" t="s">
        <v>877</v>
      </c>
      <c r="O546" t="s">
        <v>877</v>
      </c>
      <c r="P546">
        <v>0</v>
      </c>
      <c r="Q546" t="s">
        <v>877</v>
      </c>
      <c r="R546" t="s">
        <v>877</v>
      </c>
      <c r="S546" t="s">
        <v>877</v>
      </c>
      <c r="T546" t="s">
        <v>877</v>
      </c>
      <c r="U546" t="s">
        <v>877</v>
      </c>
      <c r="V546" t="s">
        <v>58</v>
      </c>
      <c r="W546" t="s">
        <v>877</v>
      </c>
      <c r="X546" t="s">
        <v>877</v>
      </c>
      <c r="Y546">
        <v>0</v>
      </c>
      <c r="Z546" t="s">
        <v>877</v>
      </c>
      <c r="AA546" s="19">
        <v>45732.928683622682</v>
      </c>
      <c r="AB546" t="s">
        <v>1181</v>
      </c>
    </row>
    <row r="547" spans="1:28" x14ac:dyDescent="0.35">
      <c r="A547" t="s">
        <v>984</v>
      </c>
      <c r="B547" t="s">
        <v>313</v>
      </c>
      <c r="C547">
        <v>570</v>
      </c>
      <c r="D547" s="9">
        <v>42345.439583333333</v>
      </c>
      <c r="E547" s="9">
        <v>42915.927083333336</v>
      </c>
      <c r="F547">
        <v>114</v>
      </c>
      <c r="G547">
        <v>114</v>
      </c>
      <c r="H547">
        <v>112</v>
      </c>
      <c r="I547">
        <v>2</v>
      </c>
      <c r="J547">
        <v>0</v>
      </c>
      <c r="K547">
        <v>114</v>
      </c>
      <c r="L547">
        <v>46</v>
      </c>
      <c r="M547">
        <v>68</v>
      </c>
      <c r="N547">
        <v>0.23699999999999999</v>
      </c>
      <c r="O547">
        <v>3.0000000000000001E-3</v>
      </c>
      <c r="P547">
        <v>0</v>
      </c>
      <c r="Q547">
        <v>0.121</v>
      </c>
      <c r="R547">
        <v>0.504</v>
      </c>
      <c r="S547">
        <v>0.98699999999999999</v>
      </c>
      <c r="T547">
        <v>1</v>
      </c>
      <c r="U547">
        <v>561.98299999999995</v>
      </c>
      <c r="V547" t="s">
        <v>58</v>
      </c>
      <c r="W547">
        <v>0.94699999999999995</v>
      </c>
      <c r="X547">
        <v>1</v>
      </c>
      <c r="Y547">
        <v>0</v>
      </c>
      <c r="Z547">
        <v>0.96</v>
      </c>
      <c r="AA547" s="19">
        <v>45732.928738483795</v>
      </c>
      <c r="AB547" t="s">
        <v>1181</v>
      </c>
    </row>
    <row r="548" spans="1:28" hidden="1" x14ac:dyDescent="0.35">
      <c r="A548" t="s">
        <v>984</v>
      </c>
      <c r="B548" t="s">
        <v>314</v>
      </c>
      <c r="C548">
        <v>62</v>
      </c>
      <c r="D548" s="9">
        <v>42853.455555555556</v>
      </c>
      <c r="E548" s="9">
        <v>42915.927083333336</v>
      </c>
      <c r="F548" t="s">
        <v>874</v>
      </c>
      <c r="G548" t="s">
        <v>874</v>
      </c>
      <c r="H548">
        <v>9</v>
      </c>
      <c r="I548">
        <v>1</v>
      </c>
      <c r="J548">
        <v>1</v>
      </c>
      <c r="K548" t="s">
        <v>875</v>
      </c>
      <c r="L548">
        <v>1</v>
      </c>
      <c r="M548">
        <v>8</v>
      </c>
      <c r="N548">
        <v>0.12</v>
      </c>
      <c r="O548" t="s">
        <v>877</v>
      </c>
      <c r="P548">
        <v>0</v>
      </c>
      <c r="Q548" t="s">
        <v>877</v>
      </c>
      <c r="R548" t="s">
        <v>877</v>
      </c>
      <c r="S548" t="s">
        <v>877</v>
      </c>
      <c r="T548" t="s">
        <v>877</v>
      </c>
      <c r="U548" t="s">
        <v>877</v>
      </c>
      <c r="V548" t="s">
        <v>58</v>
      </c>
      <c r="W548">
        <v>0.89900000000000002</v>
      </c>
      <c r="X548" t="s">
        <v>877</v>
      </c>
      <c r="Y548">
        <v>0</v>
      </c>
      <c r="Z548" t="s">
        <v>877</v>
      </c>
      <c r="AA548" s="19">
        <v>45732.928738495371</v>
      </c>
      <c r="AB548" t="s">
        <v>1181</v>
      </c>
    </row>
    <row r="549" spans="1:28" x14ac:dyDescent="0.35">
      <c r="A549" t="s">
        <v>985</v>
      </c>
      <c r="B549" t="s">
        <v>313</v>
      </c>
      <c r="C549">
        <v>156</v>
      </c>
      <c r="D549" s="9">
        <v>41668.552777777775</v>
      </c>
      <c r="E549" s="9">
        <v>41824.656944444447</v>
      </c>
      <c r="F549">
        <v>98</v>
      </c>
      <c r="G549">
        <v>98</v>
      </c>
      <c r="H549">
        <v>78</v>
      </c>
      <c r="I549">
        <v>20</v>
      </c>
      <c r="J549">
        <v>0</v>
      </c>
      <c r="K549">
        <v>98</v>
      </c>
      <c r="L549">
        <v>48</v>
      </c>
      <c r="M549">
        <v>50</v>
      </c>
      <c r="N549">
        <v>0.45700000000000002</v>
      </c>
      <c r="O549">
        <v>0.41499999999999998</v>
      </c>
      <c r="P549">
        <v>0</v>
      </c>
      <c r="Q549">
        <v>0.39900000000000002</v>
      </c>
      <c r="R549">
        <v>0.45800000000000002</v>
      </c>
      <c r="S549">
        <v>0.52400000000000002</v>
      </c>
      <c r="T549">
        <v>1</v>
      </c>
      <c r="U549">
        <v>125.313</v>
      </c>
      <c r="V549" t="s">
        <v>58</v>
      </c>
      <c r="W549">
        <v>0.79800000000000004</v>
      </c>
      <c r="X549">
        <v>0.82099999999999995</v>
      </c>
      <c r="Y549">
        <v>0</v>
      </c>
      <c r="Z549">
        <v>0.88200000000000001</v>
      </c>
      <c r="AA549" s="19">
        <v>45732.928799942129</v>
      </c>
      <c r="AB549" t="s">
        <v>1181</v>
      </c>
    </row>
    <row r="550" spans="1:28" hidden="1" x14ac:dyDescent="0.35">
      <c r="A550" t="s">
        <v>985</v>
      </c>
      <c r="B550" t="s">
        <v>314</v>
      </c>
      <c r="C550">
        <v>99</v>
      </c>
      <c r="D550" s="9">
        <v>41725.363888888889</v>
      </c>
      <c r="E550" s="9">
        <v>41824.656944444447</v>
      </c>
      <c r="F550" t="s">
        <v>874</v>
      </c>
      <c r="G550" t="s">
        <v>874</v>
      </c>
      <c r="H550">
        <v>27</v>
      </c>
      <c r="I550">
        <v>18</v>
      </c>
      <c r="J550">
        <v>1</v>
      </c>
      <c r="K550" t="s">
        <v>875</v>
      </c>
      <c r="L550">
        <v>36</v>
      </c>
      <c r="M550">
        <v>8</v>
      </c>
      <c r="N550">
        <v>0.41199999999999998</v>
      </c>
      <c r="O550">
        <v>0.379</v>
      </c>
      <c r="P550">
        <v>0</v>
      </c>
      <c r="Q550">
        <v>0.39800000000000002</v>
      </c>
      <c r="R550">
        <v>0.503</v>
      </c>
      <c r="S550">
        <v>0.52100000000000002</v>
      </c>
      <c r="T550">
        <v>1</v>
      </c>
      <c r="U550">
        <v>125.628</v>
      </c>
      <c r="V550" t="s">
        <v>58</v>
      </c>
      <c r="W550">
        <v>0.66100000000000003</v>
      </c>
      <c r="X550">
        <v>0.84399999999999997</v>
      </c>
      <c r="Y550">
        <v>0</v>
      </c>
      <c r="Z550">
        <v>0.74099999999999999</v>
      </c>
      <c r="AA550" s="19">
        <v>45732.928810717596</v>
      </c>
      <c r="AB550" t="s">
        <v>1181</v>
      </c>
    </row>
    <row r="551" spans="1:28" x14ac:dyDescent="0.35">
      <c r="A551" t="s">
        <v>986</v>
      </c>
      <c r="B551" t="s">
        <v>313</v>
      </c>
      <c r="C551">
        <v>520</v>
      </c>
      <c r="D551" s="9">
        <v>40464.458333333336</v>
      </c>
      <c r="E551" s="9">
        <v>40984.807638888888</v>
      </c>
      <c r="F551">
        <v>81</v>
      </c>
      <c r="G551">
        <v>81</v>
      </c>
      <c r="H551">
        <v>37</v>
      </c>
      <c r="I551">
        <v>44</v>
      </c>
      <c r="J551">
        <v>0</v>
      </c>
      <c r="K551">
        <v>81</v>
      </c>
      <c r="L551">
        <v>79</v>
      </c>
      <c r="M551">
        <v>2</v>
      </c>
      <c r="N551">
        <v>6.0999999999999999E-2</v>
      </c>
      <c r="O551">
        <v>0.55000000000000004</v>
      </c>
      <c r="P551">
        <v>0</v>
      </c>
      <c r="Q551">
        <v>0.16900000000000001</v>
      </c>
      <c r="R551">
        <v>0.27700000000000002</v>
      </c>
      <c r="S551">
        <v>0.1</v>
      </c>
      <c r="T551">
        <v>1</v>
      </c>
      <c r="U551">
        <v>11.834</v>
      </c>
      <c r="V551" t="s">
        <v>82</v>
      </c>
      <c r="W551">
        <v>0.57099999999999995</v>
      </c>
      <c r="X551">
        <v>0.92700000000000005</v>
      </c>
      <c r="Y551">
        <v>0</v>
      </c>
      <c r="Z551">
        <v>0.45500000000000002</v>
      </c>
      <c r="AA551" s="19">
        <v>45732.928873136574</v>
      </c>
      <c r="AB551" t="s">
        <v>1181</v>
      </c>
    </row>
    <row r="552" spans="1:28" hidden="1" x14ac:dyDescent="0.35">
      <c r="A552" t="s">
        <v>986</v>
      </c>
      <c r="B552" t="s">
        <v>314</v>
      </c>
      <c r="C552">
        <v>46</v>
      </c>
      <c r="D552" s="9">
        <v>40938.015972222223</v>
      </c>
      <c r="E552" s="9">
        <v>40984.807638888888</v>
      </c>
      <c r="F552" t="s">
        <v>874</v>
      </c>
      <c r="G552" t="s">
        <v>874</v>
      </c>
      <c r="H552">
        <v>2</v>
      </c>
      <c r="I552">
        <v>1</v>
      </c>
      <c r="J552">
        <v>1</v>
      </c>
      <c r="K552" t="s">
        <v>875</v>
      </c>
      <c r="L552">
        <v>1</v>
      </c>
      <c r="M552">
        <v>0</v>
      </c>
      <c r="N552">
        <v>6.7000000000000004E-2</v>
      </c>
      <c r="O552" t="s">
        <v>877</v>
      </c>
      <c r="P552">
        <v>0</v>
      </c>
      <c r="Q552" t="s">
        <v>877</v>
      </c>
      <c r="R552" t="s">
        <v>877</v>
      </c>
      <c r="S552" t="s">
        <v>877</v>
      </c>
      <c r="T552" t="s">
        <v>877</v>
      </c>
      <c r="U552" t="s">
        <v>877</v>
      </c>
      <c r="V552" t="s">
        <v>82</v>
      </c>
      <c r="W552">
        <v>1</v>
      </c>
      <c r="X552" t="s">
        <v>877</v>
      </c>
      <c r="Y552">
        <v>0</v>
      </c>
      <c r="Z552" t="s">
        <v>877</v>
      </c>
      <c r="AA552" s="19">
        <v>45732.928873159719</v>
      </c>
      <c r="AB552" t="s">
        <v>1181</v>
      </c>
    </row>
    <row r="553" spans="1:28" x14ac:dyDescent="0.35">
      <c r="A553" t="s">
        <v>987</v>
      </c>
      <c r="B553" t="s">
        <v>313</v>
      </c>
      <c r="C553">
        <v>307</v>
      </c>
      <c r="D553" s="9">
        <v>40814.42291666667</v>
      </c>
      <c r="E553" s="9">
        <v>41121.520138888889</v>
      </c>
      <c r="F553">
        <v>153</v>
      </c>
      <c r="G553">
        <v>153</v>
      </c>
      <c r="H553">
        <v>67</v>
      </c>
      <c r="I553">
        <v>86</v>
      </c>
      <c r="J553">
        <v>0</v>
      </c>
      <c r="K553">
        <v>153</v>
      </c>
      <c r="L553">
        <v>149</v>
      </c>
      <c r="M553">
        <v>4</v>
      </c>
      <c r="N553">
        <v>0.35299999999999998</v>
      </c>
      <c r="O553">
        <v>1.4690000000000001</v>
      </c>
      <c r="P553">
        <v>0</v>
      </c>
      <c r="Q553">
        <v>0.92</v>
      </c>
      <c r="R553">
        <v>0.505</v>
      </c>
      <c r="S553">
        <v>0.19400000000000001</v>
      </c>
      <c r="T553">
        <v>1</v>
      </c>
      <c r="U553">
        <v>4.3479999999999999</v>
      </c>
      <c r="V553" t="s">
        <v>82</v>
      </c>
      <c r="W553">
        <v>0.85099999999999998</v>
      </c>
      <c r="X553">
        <v>0.83</v>
      </c>
      <c r="Y553">
        <v>0</v>
      </c>
      <c r="Z553">
        <v>0.629</v>
      </c>
      <c r="AA553" s="19">
        <v>45732.928935625001</v>
      </c>
      <c r="AB553" t="s">
        <v>1181</v>
      </c>
    </row>
    <row r="554" spans="1:28" hidden="1" x14ac:dyDescent="0.35">
      <c r="A554" t="s">
        <v>987</v>
      </c>
      <c r="B554" t="s">
        <v>314</v>
      </c>
      <c r="C554">
        <v>80</v>
      </c>
      <c r="D554" s="9">
        <v>41040.554861111108</v>
      </c>
      <c r="E554" s="9">
        <v>41121.520138888889</v>
      </c>
      <c r="F554" t="s">
        <v>874</v>
      </c>
      <c r="G554" t="s">
        <v>874</v>
      </c>
      <c r="H554">
        <v>2</v>
      </c>
      <c r="I554">
        <v>1</v>
      </c>
      <c r="J554">
        <v>1</v>
      </c>
      <c r="K554" t="s">
        <v>875</v>
      </c>
      <c r="L554">
        <v>3</v>
      </c>
      <c r="M554">
        <v>0</v>
      </c>
      <c r="N554">
        <v>0.02</v>
      </c>
      <c r="O554" t="s">
        <v>877</v>
      </c>
      <c r="P554">
        <v>0</v>
      </c>
      <c r="Q554">
        <v>2.5000000000000001E-2</v>
      </c>
      <c r="R554" t="s">
        <v>877</v>
      </c>
      <c r="S554" t="s">
        <v>877</v>
      </c>
      <c r="T554" t="s">
        <v>877</v>
      </c>
      <c r="U554" t="s">
        <v>877</v>
      </c>
      <c r="V554" t="s">
        <v>82</v>
      </c>
      <c r="W554">
        <v>1</v>
      </c>
      <c r="X554" t="s">
        <v>877</v>
      </c>
      <c r="Y554">
        <v>0</v>
      </c>
      <c r="Z554">
        <v>1</v>
      </c>
      <c r="AA554" s="19">
        <v>45732.928935636577</v>
      </c>
      <c r="AB554" t="s">
        <v>1181</v>
      </c>
    </row>
    <row r="555" spans="1:28" x14ac:dyDescent="0.35">
      <c r="A555" t="s">
        <v>988</v>
      </c>
      <c r="B555" t="s">
        <v>313</v>
      </c>
      <c r="C555">
        <v>130</v>
      </c>
      <c r="D555" s="9">
        <v>40812.884722222225</v>
      </c>
      <c r="E555" s="9">
        <v>40943.552083333336</v>
      </c>
      <c r="F555">
        <v>102</v>
      </c>
      <c r="G555">
        <v>102</v>
      </c>
      <c r="H555">
        <v>92</v>
      </c>
      <c r="I555">
        <v>10</v>
      </c>
      <c r="J555">
        <v>0</v>
      </c>
      <c r="K555">
        <v>102</v>
      </c>
      <c r="L555">
        <v>100</v>
      </c>
      <c r="M555">
        <v>2</v>
      </c>
      <c r="N555">
        <v>2.012</v>
      </c>
      <c r="O555">
        <v>0.20899999999999999</v>
      </c>
      <c r="P555">
        <v>0</v>
      </c>
      <c r="Q555">
        <v>0.97099999999999997</v>
      </c>
      <c r="R555">
        <v>0.437</v>
      </c>
      <c r="S555">
        <v>0.90600000000000003</v>
      </c>
      <c r="T555">
        <v>1</v>
      </c>
      <c r="U555">
        <v>2.06</v>
      </c>
      <c r="V555" t="s">
        <v>82</v>
      </c>
      <c r="W555">
        <v>0.85799999999999998</v>
      </c>
      <c r="X555">
        <v>0.82</v>
      </c>
      <c r="Y555">
        <v>0</v>
      </c>
      <c r="Z555">
        <v>0.54500000000000004</v>
      </c>
      <c r="AA555" s="19">
        <v>45732.928996585651</v>
      </c>
      <c r="AB555" t="s">
        <v>1181</v>
      </c>
    </row>
    <row r="556" spans="1:28" hidden="1" x14ac:dyDescent="0.35">
      <c r="A556" t="s">
        <v>988</v>
      </c>
      <c r="B556" t="s">
        <v>314</v>
      </c>
      <c r="C556">
        <v>97</v>
      </c>
      <c r="D556" s="9">
        <v>40845.839583333334</v>
      </c>
      <c r="E556" s="9">
        <v>40943.552083333336</v>
      </c>
      <c r="F556" t="s">
        <v>874</v>
      </c>
      <c r="G556" t="s">
        <v>874</v>
      </c>
      <c r="H556">
        <v>12</v>
      </c>
      <c r="I556">
        <v>5</v>
      </c>
      <c r="J556">
        <v>1</v>
      </c>
      <c r="K556" t="s">
        <v>875</v>
      </c>
      <c r="L556">
        <v>19</v>
      </c>
      <c r="M556">
        <v>-1</v>
      </c>
      <c r="N556">
        <v>0.29899999999999999</v>
      </c>
      <c r="O556">
        <v>1.5620000000000001</v>
      </c>
      <c r="P556">
        <v>0</v>
      </c>
      <c r="Q556">
        <v>0.13300000000000001</v>
      </c>
      <c r="R556">
        <v>7.0999999999999994E-2</v>
      </c>
      <c r="S556">
        <v>0.161</v>
      </c>
      <c r="T556">
        <v>1</v>
      </c>
      <c r="U556">
        <v>15.038</v>
      </c>
      <c r="V556" t="s">
        <v>82</v>
      </c>
      <c r="W556">
        <v>0.76400000000000001</v>
      </c>
      <c r="X556">
        <v>0.78100000000000003</v>
      </c>
      <c r="Y556">
        <v>0</v>
      </c>
      <c r="Z556">
        <v>0.64100000000000001</v>
      </c>
      <c r="AA556" s="19">
        <v>45732.929007199076</v>
      </c>
      <c r="AB556" t="s">
        <v>1181</v>
      </c>
    </row>
    <row r="557" spans="1:28" x14ac:dyDescent="0.35">
      <c r="A557" t="s">
        <v>989</v>
      </c>
      <c r="B557" t="s">
        <v>313</v>
      </c>
      <c r="C557">
        <v>854</v>
      </c>
      <c r="D557" s="9">
        <v>42052.61041666667</v>
      </c>
      <c r="E557" s="9">
        <v>42907.586805555555</v>
      </c>
      <c r="F557">
        <v>61</v>
      </c>
      <c r="G557">
        <v>61</v>
      </c>
      <c r="H557">
        <v>54</v>
      </c>
      <c r="I557">
        <v>7</v>
      </c>
      <c r="J557">
        <v>0</v>
      </c>
      <c r="K557">
        <v>61</v>
      </c>
      <c r="L557">
        <v>58</v>
      </c>
      <c r="M557">
        <v>3</v>
      </c>
      <c r="N557">
        <v>8.2000000000000003E-2</v>
      </c>
      <c r="O557">
        <v>6.0000000000000001E-3</v>
      </c>
      <c r="P557">
        <v>0</v>
      </c>
      <c r="Q557">
        <v>8.5999999999999993E-2</v>
      </c>
      <c r="R557">
        <v>0.97699999999999998</v>
      </c>
      <c r="S557">
        <v>0.93200000000000005</v>
      </c>
      <c r="T557">
        <v>1</v>
      </c>
      <c r="U557">
        <v>34.884</v>
      </c>
      <c r="V557" t="s">
        <v>58</v>
      </c>
      <c r="W557">
        <v>0.97199999999999998</v>
      </c>
      <c r="X557">
        <v>0.8</v>
      </c>
      <c r="Y557">
        <v>0</v>
      </c>
      <c r="Z557">
        <v>0.96799999999999997</v>
      </c>
      <c r="AA557" s="19">
        <v>45732.929066400466</v>
      </c>
      <c r="AB557" t="s">
        <v>1181</v>
      </c>
    </row>
    <row r="558" spans="1:28" hidden="1" x14ac:dyDescent="0.35">
      <c r="A558" t="s">
        <v>989</v>
      </c>
      <c r="B558" t="s">
        <v>314</v>
      </c>
      <c r="C558">
        <v>97</v>
      </c>
      <c r="D558" s="9">
        <v>42810.561805555553</v>
      </c>
      <c r="E558" s="9">
        <v>42907.586805555555</v>
      </c>
      <c r="F558" t="s">
        <v>874</v>
      </c>
      <c r="G558" t="s">
        <v>874</v>
      </c>
      <c r="H558">
        <v>3</v>
      </c>
      <c r="I558">
        <v>2</v>
      </c>
      <c r="J558">
        <v>1</v>
      </c>
      <c r="K558" t="s">
        <v>875</v>
      </c>
      <c r="L558">
        <v>6</v>
      </c>
      <c r="M558">
        <v>-2</v>
      </c>
      <c r="N558">
        <v>3.2000000000000001E-2</v>
      </c>
      <c r="O558">
        <v>0.33300000000000002</v>
      </c>
      <c r="P558">
        <v>0</v>
      </c>
      <c r="Q558">
        <v>3.7999999999999999E-2</v>
      </c>
      <c r="R558">
        <v>0.104</v>
      </c>
      <c r="S558">
        <v>8.7999999999999995E-2</v>
      </c>
      <c r="T558">
        <v>1</v>
      </c>
      <c r="U558">
        <v>78.947000000000003</v>
      </c>
      <c r="V558" t="s">
        <v>58</v>
      </c>
      <c r="W558">
        <v>0.95699999999999996</v>
      </c>
      <c r="X558">
        <v>1</v>
      </c>
      <c r="Y558">
        <v>0</v>
      </c>
      <c r="Z558">
        <v>0.68600000000000005</v>
      </c>
      <c r="AA558" s="19">
        <v>45732.929076597226</v>
      </c>
      <c r="AB558" t="s">
        <v>1181</v>
      </c>
    </row>
    <row r="559" spans="1:28" x14ac:dyDescent="0.35">
      <c r="A559" t="s">
        <v>990</v>
      </c>
      <c r="B559" t="s">
        <v>313</v>
      </c>
      <c r="C559">
        <v>57</v>
      </c>
      <c r="D559" s="9">
        <v>40758.677083333336</v>
      </c>
      <c r="E559" s="9">
        <v>40816.584027777775</v>
      </c>
      <c r="F559">
        <v>58</v>
      </c>
      <c r="G559">
        <v>58</v>
      </c>
      <c r="H559">
        <v>39</v>
      </c>
      <c r="I559">
        <v>19</v>
      </c>
      <c r="J559">
        <v>0</v>
      </c>
      <c r="K559">
        <v>58</v>
      </c>
      <c r="L559">
        <v>48</v>
      </c>
      <c r="M559">
        <v>10</v>
      </c>
      <c r="N559">
        <v>0.64100000000000001</v>
      </c>
      <c r="O559">
        <v>2.11</v>
      </c>
      <c r="P559">
        <v>0</v>
      </c>
      <c r="Q559">
        <v>1.3260000000000001</v>
      </c>
      <c r="R559">
        <v>0.48199999999999998</v>
      </c>
      <c r="S559">
        <v>0.23300000000000001</v>
      </c>
      <c r="T559">
        <v>1</v>
      </c>
      <c r="U559">
        <v>7.5410000000000004</v>
      </c>
      <c r="V559" t="s">
        <v>82</v>
      </c>
      <c r="W559">
        <v>0.79800000000000004</v>
      </c>
      <c r="X559">
        <v>0.56599999999999995</v>
      </c>
      <c r="Y559">
        <v>0</v>
      </c>
      <c r="Z559">
        <v>0.72899999999999998</v>
      </c>
      <c r="AA559" s="19">
        <v>45732.929136273146</v>
      </c>
      <c r="AB559" t="s">
        <v>1181</v>
      </c>
    </row>
    <row r="560" spans="1:28" hidden="1" x14ac:dyDescent="0.35">
      <c r="A560" t="s">
        <v>990</v>
      </c>
      <c r="B560" t="s">
        <v>314</v>
      </c>
      <c r="C560">
        <v>57</v>
      </c>
      <c r="D560" s="9">
        <v>40758.677083333336</v>
      </c>
      <c r="E560" s="9">
        <v>40816.584027777775</v>
      </c>
      <c r="F560" t="s">
        <v>874</v>
      </c>
      <c r="G560" t="s">
        <v>874</v>
      </c>
      <c r="H560">
        <v>39</v>
      </c>
      <c r="I560">
        <v>19</v>
      </c>
      <c r="J560">
        <v>1</v>
      </c>
      <c r="K560" t="s">
        <v>875</v>
      </c>
      <c r="L560">
        <v>48</v>
      </c>
      <c r="M560">
        <v>9</v>
      </c>
      <c r="N560">
        <v>0.63500000000000001</v>
      </c>
      <c r="O560">
        <v>2.11</v>
      </c>
      <c r="P560">
        <v>0</v>
      </c>
      <c r="Q560">
        <v>1.2909999999999999</v>
      </c>
      <c r="R560">
        <v>0.47</v>
      </c>
      <c r="S560">
        <v>0.23100000000000001</v>
      </c>
      <c r="T560">
        <v>1</v>
      </c>
      <c r="U560">
        <v>7.7460000000000004</v>
      </c>
      <c r="V560" t="s">
        <v>82</v>
      </c>
      <c r="W560">
        <v>0.79600000000000004</v>
      </c>
      <c r="X560">
        <v>0.56599999999999995</v>
      </c>
      <c r="Y560">
        <v>0</v>
      </c>
      <c r="Z560">
        <v>0.73</v>
      </c>
      <c r="AA560" s="19">
        <v>45732.92914699074</v>
      </c>
      <c r="AB560" t="s">
        <v>1181</v>
      </c>
    </row>
    <row r="561" spans="1:28" x14ac:dyDescent="0.35">
      <c r="A561" t="s">
        <v>991</v>
      </c>
      <c r="B561" t="s">
        <v>313</v>
      </c>
      <c r="C561">
        <v>296</v>
      </c>
      <c r="D561" s="9">
        <v>41859.689583333333</v>
      </c>
      <c r="E561" s="9">
        <v>42156.654166666667</v>
      </c>
      <c r="F561">
        <v>540</v>
      </c>
      <c r="G561">
        <v>540</v>
      </c>
      <c r="H561">
        <v>235</v>
      </c>
      <c r="I561">
        <v>305</v>
      </c>
      <c r="J561">
        <v>0</v>
      </c>
      <c r="K561">
        <v>540</v>
      </c>
      <c r="L561">
        <v>507</v>
      </c>
      <c r="M561">
        <v>33</v>
      </c>
      <c r="N561">
        <v>0.66200000000000003</v>
      </c>
      <c r="O561">
        <v>2.052</v>
      </c>
      <c r="P561">
        <v>0</v>
      </c>
      <c r="Q561">
        <v>2.16</v>
      </c>
      <c r="R561">
        <v>0.79600000000000004</v>
      </c>
      <c r="S561">
        <v>0.24399999999999999</v>
      </c>
      <c r="T561">
        <v>1</v>
      </c>
      <c r="U561">
        <v>15.278</v>
      </c>
      <c r="V561" t="s">
        <v>82</v>
      </c>
      <c r="W561">
        <v>0.95299999999999996</v>
      </c>
      <c r="X561">
        <v>0.71799999999999997</v>
      </c>
      <c r="Y561">
        <v>0</v>
      </c>
      <c r="Z561">
        <v>0.85799999999999998</v>
      </c>
      <c r="AA561" s="19">
        <v>45732.929210150462</v>
      </c>
      <c r="AB561" t="s">
        <v>1181</v>
      </c>
    </row>
    <row r="562" spans="1:28" hidden="1" x14ac:dyDescent="0.35">
      <c r="A562" t="s">
        <v>991</v>
      </c>
      <c r="B562" t="s">
        <v>314</v>
      </c>
      <c r="C562">
        <v>98</v>
      </c>
      <c r="D562" s="9">
        <v>42058.436805555553</v>
      </c>
      <c r="E562" s="9">
        <v>42156.654166666667</v>
      </c>
      <c r="F562" t="s">
        <v>874</v>
      </c>
      <c r="G562" t="s">
        <v>874</v>
      </c>
      <c r="H562">
        <v>68</v>
      </c>
      <c r="I562">
        <v>9</v>
      </c>
      <c r="J562">
        <v>1</v>
      </c>
      <c r="K562" t="s">
        <v>875</v>
      </c>
      <c r="L562">
        <v>53</v>
      </c>
      <c r="M562">
        <v>23</v>
      </c>
      <c r="N562">
        <v>0.55800000000000005</v>
      </c>
      <c r="O562">
        <v>6.5000000000000002E-2</v>
      </c>
      <c r="P562">
        <v>0</v>
      </c>
      <c r="Q562">
        <v>0.44400000000000001</v>
      </c>
      <c r="R562">
        <v>0.71299999999999997</v>
      </c>
      <c r="S562">
        <v>0.89600000000000002</v>
      </c>
      <c r="T562">
        <v>1</v>
      </c>
      <c r="U562">
        <v>74.323999999999998</v>
      </c>
      <c r="V562" t="s">
        <v>58</v>
      </c>
      <c r="W562">
        <v>0.61499999999999999</v>
      </c>
      <c r="X562">
        <v>0.44500000000000001</v>
      </c>
      <c r="Y562">
        <v>0</v>
      </c>
      <c r="Z562">
        <v>0.53800000000000003</v>
      </c>
      <c r="AA562" s="19">
        <v>45732.929221203703</v>
      </c>
      <c r="AB562" t="s">
        <v>1181</v>
      </c>
    </row>
    <row r="563" spans="1:28" x14ac:dyDescent="0.35">
      <c r="A563" t="s">
        <v>992</v>
      </c>
      <c r="B563" t="s">
        <v>313</v>
      </c>
      <c r="C563">
        <v>1607</v>
      </c>
      <c r="D563" s="9">
        <v>42156.386805555558</v>
      </c>
      <c r="E563" s="9">
        <v>43763.62777777778</v>
      </c>
      <c r="F563">
        <v>190</v>
      </c>
      <c r="G563">
        <v>190</v>
      </c>
      <c r="H563">
        <v>97</v>
      </c>
      <c r="I563">
        <v>93</v>
      </c>
      <c r="J563">
        <v>0</v>
      </c>
      <c r="K563">
        <v>190</v>
      </c>
      <c r="L563">
        <v>181</v>
      </c>
      <c r="M563">
        <v>9</v>
      </c>
      <c r="N563">
        <v>6.6000000000000003E-2</v>
      </c>
      <c r="O563">
        <v>0.08</v>
      </c>
      <c r="P563">
        <v>0</v>
      </c>
      <c r="Q563">
        <v>0.125</v>
      </c>
      <c r="R563">
        <v>0.85599999999999998</v>
      </c>
      <c r="S563">
        <v>0.45200000000000001</v>
      </c>
      <c r="T563">
        <v>1</v>
      </c>
      <c r="U563">
        <v>72</v>
      </c>
      <c r="V563" t="s">
        <v>58</v>
      </c>
      <c r="W563">
        <v>0.92200000000000004</v>
      </c>
      <c r="X563">
        <v>0.73199999999999998</v>
      </c>
      <c r="Y563">
        <v>0</v>
      </c>
      <c r="Z563">
        <v>0.93400000000000005</v>
      </c>
      <c r="AA563" s="19">
        <v>45732.929277488423</v>
      </c>
      <c r="AB563" t="s">
        <v>1181</v>
      </c>
    </row>
    <row r="564" spans="1:28" hidden="1" x14ac:dyDescent="0.35">
      <c r="A564" t="s">
        <v>992</v>
      </c>
      <c r="B564" t="s">
        <v>314</v>
      </c>
      <c r="C564">
        <v>0</v>
      </c>
      <c r="D564" s="9">
        <v>43763.62777777778</v>
      </c>
      <c r="E564" s="9">
        <v>43763.62777777778</v>
      </c>
      <c r="F564" t="s">
        <v>874</v>
      </c>
      <c r="G564" t="s">
        <v>874</v>
      </c>
      <c r="H564">
        <v>1</v>
      </c>
      <c r="I564">
        <v>1</v>
      </c>
      <c r="J564">
        <v>1</v>
      </c>
      <c r="K564" t="s">
        <v>875</v>
      </c>
      <c r="L564">
        <v>1</v>
      </c>
      <c r="M564">
        <v>0</v>
      </c>
      <c r="N564" t="s">
        <v>877</v>
      </c>
      <c r="O564" t="s">
        <v>877</v>
      </c>
      <c r="P564">
        <v>0</v>
      </c>
      <c r="Q564" t="s">
        <v>877</v>
      </c>
      <c r="R564" t="s">
        <v>877</v>
      </c>
      <c r="S564" t="s">
        <v>877</v>
      </c>
      <c r="T564" t="s">
        <v>877</v>
      </c>
      <c r="U564" t="s">
        <v>877</v>
      </c>
      <c r="V564" t="s">
        <v>58</v>
      </c>
      <c r="W564" t="s">
        <v>877</v>
      </c>
      <c r="X564" t="s">
        <v>877</v>
      </c>
      <c r="Y564">
        <v>0</v>
      </c>
      <c r="Z564" t="s">
        <v>877</v>
      </c>
      <c r="AA564" s="19">
        <v>45732.929277499999</v>
      </c>
      <c r="AB564" t="s">
        <v>1181</v>
      </c>
    </row>
    <row r="565" spans="1:28" x14ac:dyDescent="0.35">
      <c r="A565" t="s">
        <v>993</v>
      </c>
      <c r="B565" t="s">
        <v>313</v>
      </c>
      <c r="C565">
        <v>2121</v>
      </c>
      <c r="D565" s="9">
        <v>41094.388194444444</v>
      </c>
      <c r="E565" s="9">
        <v>43216.385416666664</v>
      </c>
      <c r="F565">
        <v>17815</v>
      </c>
      <c r="G565">
        <v>17760</v>
      </c>
      <c r="H565">
        <v>15574</v>
      </c>
      <c r="I565">
        <v>2186</v>
      </c>
      <c r="J565">
        <v>0</v>
      </c>
      <c r="K565">
        <v>17760</v>
      </c>
      <c r="L565">
        <v>16477</v>
      </c>
      <c r="M565">
        <v>1283</v>
      </c>
      <c r="N565">
        <v>10.15</v>
      </c>
      <c r="O565">
        <v>1.766</v>
      </c>
      <c r="P565">
        <v>0</v>
      </c>
      <c r="Q565">
        <v>10.673</v>
      </c>
      <c r="R565">
        <v>0.89600000000000002</v>
      </c>
      <c r="S565">
        <v>0.85199999999999998</v>
      </c>
      <c r="T565">
        <v>1</v>
      </c>
      <c r="U565">
        <v>120.21</v>
      </c>
      <c r="V565" t="s">
        <v>58</v>
      </c>
      <c r="W565">
        <v>0.97899999999999998</v>
      </c>
      <c r="X565">
        <v>0.93700000000000006</v>
      </c>
      <c r="Y565">
        <v>0</v>
      </c>
      <c r="Z565">
        <v>0.97299999999999998</v>
      </c>
      <c r="AA565" s="19">
        <v>45732.929375046297</v>
      </c>
      <c r="AB565" t="s">
        <v>1181</v>
      </c>
    </row>
    <row r="566" spans="1:28" hidden="1" x14ac:dyDescent="0.35">
      <c r="A566" t="s">
        <v>993</v>
      </c>
      <c r="B566" t="s">
        <v>314</v>
      </c>
      <c r="C566">
        <v>0</v>
      </c>
      <c r="D566" s="9">
        <v>43216.381249999999</v>
      </c>
      <c r="E566" s="9">
        <v>43216.385416666664</v>
      </c>
      <c r="F566" t="s">
        <v>874</v>
      </c>
      <c r="G566" t="s">
        <v>874</v>
      </c>
      <c r="H566">
        <v>1</v>
      </c>
      <c r="I566">
        <v>1</v>
      </c>
      <c r="J566">
        <v>1</v>
      </c>
      <c r="K566" t="s">
        <v>875</v>
      </c>
      <c r="L566">
        <v>26</v>
      </c>
      <c r="M566">
        <v>-25</v>
      </c>
      <c r="N566" t="s">
        <v>877</v>
      </c>
      <c r="O566" t="s">
        <v>877</v>
      </c>
      <c r="P566">
        <v>0</v>
      </c>
      <c r="Q566" t="s">
        <v>877</v>
      </c>
      <c r="R566" t="s">
        <v>877</v>
      </c>
      <c r="S566" t="s">
        <v>877</v>
      </c>
      <c r="T566" t="s">
        <v>877</v>
      </c>
      <c r="U566" t="s">
        <v>877</v>
      </c>
      <c r="V566" t="s">
        <v>58</v>
      </c>
      <c r="W566" t="s">
        <v>877</v>
      </c>
      <c r="X566" t="s">
        <v>877</v>
      </c>
      <c r="Y566">
        <v>0</v>
      </c>
      <c r="Z566" t="s">
        <v>877</v>
      </c>
      <c r="AA566" s="19">
        <v>45732.929375162035</v>
      </c>
      <c r="AB566" t="s">
        <v>1181</v>
      </c>
    </row>
    <row r="567" spans="1:28" x14ac:dyDescent="0.35">
      <c r="A567" t="s">
        <v>994</v>
      </c>
      <c r="B567" t="s">
        <v>313</v>
      </c>
      <c r="C567">
        <v>147</v>
      </c>
      <c r="D567" s="9">
        <v>43772.67291666667</v>
      </c>
      <c r="E567" s="9">
        <v>43920.419444444444</v>
      </c>
      <c r="F567">
        <v>146</v>
      </c>
      <c r="G567">
        <v>143</v>
      </c>
      <c r="H567">
        <v>143</v>
      </c>
      <c r="I567">
        <v>0</v>
      </c>
      <c r="J567">
        <v>0</v>
      </c>
      <c r="K567">
        <v>143</v>
      </c>
      <c r="L567">
        <v>113</v>
      </c>
      <c r="M567">
        <v>30</v>
      </c>
      <c r="N567">
        <v>0.90200000000000002</v>
      </c>
      <c r="O567">
        <v>0</v>
      </c>
      <c r="P567">
        <v>0</v>
      </c>
      <c r="Q567">
        <v>0.76900000000000002</v>
      </c>
      <c r="R567">
        <v>0.85299999999999998</v>
      </c>
      <c r="S567">
        <v>1</v>
      </c>
      <c r="T567">
        <v>1</v>
      </c>
      <c r="U567">
        <v>39.012</v>
      </c>
      <c r="V567" t="s">
        <v>58</v>
      </c>
      <c r="W567">
        <v>0.95799999999999996</v>
      </c>
      <c r="X567">
        <v>0</v>
      </c>
      <c r="Y567">
        <v>0</v>
      </c>
      <c r="Z567">
        <v>0.93100000000000005</v>
      </c>
      <c r="AA567" s="19">
        <v>45732.929434270831</v>
      </c>
      <c r="AB567" t="s">
        <v>1181</v>
      </c>
    </row>
    <row r="568" spans="1:28" hidden="1" x14ac:dyDescent="0.35">
      <c r="A568" t="s">
        <v>994</v>
      </c>
      <c r="B568" t="s">
        <v>314</v>
      </c>
      <c r="C568">
        <v>98</v>
      </c>
      <c r="D568" s="9">
        <v>43822.354166666664</v>
      </c>
      <c r="E568" s="9">
        <v>43920.419444444444</v>
      </c>
      <c r="F568" t="s">
        <v>874</v>
      </c>
      <c r="G568" t="s">
        <v>874</v>
      </c>
      <c r="H568">
        <v>69</v>
      </c>
      <c r="I568">
        <v>1</v>
      </c>
      <c r="J568">
        <v>1</v>
      </c>
      <c r="K568" t="s">
        <v>875</v>
      </c>
      <c r="L568">
        <v>55</v>
      </c>
      <c r="M568">
        <v>15</v>
      </c>
      <c r="N568">
        <v>0.72199999999999998</v>
      </c>
      <c r="O568">
        <v>0</v>
      </c>
      <c r="P568">
        <v>0</v>
      </c>
      <c r="Q568">
        <v>0.51200000000000001</v>
      </c>
      <c r="R568">
        <v>0.70899999999999996</v>
      </c>
      <c r="S568">
        <v>1</v>
      </c>
      <c r="T568">
        <v>1</v>
      </c>
      <c r="U568">
        <v>58.594000000000001</v>
      </c>
      <c r="V568" t="s">
        <v>58</v>
      </c>
      <c r="W568">
        <v>0.96699999999999997</v>
      </c>
      <c r="X568">
        <v>0</v>
      </c>
      <c r="Y568">
        <v>0</v>
      </c>
      <c r="Z568">
        <v>0.96099999999999997</v>
      </c>
      <c r="AA568" s="19">
        <v>45732.929443657405</v>
      </c>
      <c r="AB568" t="s">
        <v>1181</v>
      </c>
    </row>
    <row r="569" spans="1:28" x14ac:dyDescent="0.35">
      <c r="A569" t="s">
        <v>995</v>
      </c>
      <c r="B569" t="s">
        <v>313</v>
      </c>
      <c r="C569">
        <v>153</v>
      </c>
      <c r="D569" s="9">
        <v>43971.497916666667</v>
      </c>
      <c r="E569" s="9">
        <v>44124.627083333333</v>
      </c>
      <c r="F569">
        <v>478</v>
      </c>
      <c r="G569">
        <v>471</v>
      </c>
      <c r="H569">
        <v>446</v>
      </c>
      <c r="I569">
        <v>25</v>
      </c>
      <c r="J569">
        <v>0</v>
      </c>
      <c r="K569">
        <v>471</v>
      </c>
      <c r="L569">
        <v>342</v>
      </c>
      <c r="M569">
        <v>129</v>
      </c>
      <c r="N569">
        <v>4.0659999999999998</v>
      </c>
      <c r="O569">
        <v>0.159</v>
      </c>
      <c r="P569">
        <v>0</v>
      </c>
      <c r="Q569">
        <v>2.6869999999999998</v>
      </c>
      <c r="R569">
        <v>0.63600000000000001</v>
      </c>
      <c r="S569">
        <v>0.96199999999999997</v>
      </c>
      <c r="T569">
        <v>1</v>
      </c>
      <c r="U569">
        <v>48.009</v>
      </c>
      <c r="V569" t="s">
        <v>58</v>
      </c>
      <c r="W569">
        <v>0.89200000000000002</v>
      </c>
      <c r="X569">
        <v>0.94599999999999995</v>
      </c>
      <c r="Y569">
        <v>0</v>
      </c>
      <c r="Z569">
        <v>0.97599999999999998</v>
      </c>
      <c r="AA569" s="19">
        <v>45732.929507777779</v>
      </c>
      <c r="AB569" t="s">
        <v>1181</v>
      </c>
    </row>
    <row r="570" spans="1:28" hidden="1" x14ac:dyDescent="0.35">
      <c r="A570" t="s">
        <v>995</v>
      </c>
      <c r="B570" t="s">
        <v>314</v>
      </c>
      <c r="C570">
        <v>99</v>
      </c>
      <c r="D570" s="9">
        <v>44025.59097222222</v>
      </c>
      <c r="E570" s="9">
        <v>44124.627083333333</v>
      </c>
      <c r="F570" t="s">
        <v>874</v>
      </c>
      <c r="G570" t="s">
        <v>874</v>
      </c>
      <c r="H570">
        <v>94</v>
      </c>
      <c r="I570">
        <v>14</v>
      </c>
      <c r="J570">
        <v>1</v>
      </c>
      <c r="K570" t="s">
        <v>875</v>
      </c>
      <c r="L570">
        <v>164</v>
      </c>
      <c r="M570">
        <v>-57</v>
      </c>
      <c r="N570">
        <v>1.1930000000000001</v>
      </c>
      <c r="O570">
        <v>0.185</v>
      </c>
      <c r="P570">
        <v>0</v>
      </c>
      <c r="Q570">
        <v>2.1150000000000002</v>
      </c>
      <c r="R570">
        <v>1.5349999999999999</v>
      </c>
      <c r="S570">
        <v>0.86599999999999999</v>
      </c>
      <c r="T570">
        <v>1</v>
      </c>
      <c r="U570">
        <v>60.993000000000002</v>
      </c>
      <c r="V570" t="s">
        <v>64</v>
      </c>
      <c r="W570">
        <v>0.90800000000000003</v>
      </c>
      <c r="X570">
        <v>0.81799999999999995</v>
      </c>
      <c r="Y570">
        <v>0</v>
      </c>
      <c r="Z570">
        <v>0.94499999999999995</v>
      </c>
      <c r="AA570" s="19">
        <v>45732.929519016201</v>
      </c>
      <c r="AB570" t="s">
        <v>1181</v>
      </c>
    </row>
    <row r="571" spans="1:28" x14ac:dyDescent="0.35">
      <c r="A571" t="s">
        <v>996</v>
      </c>
      <c r="B571" t="s">
        <v>313</v>
      </c>
      <c r="C571">
        <v>106</v>
      </c>
      <c r="D571" s="9">
        <v>43955.634027777778</v>
      </c>
      <c r="E571" s="9">
        <v>44062.452777777777</v>
      </c>
      <c r="F571">
        <v>282</v>
      </c>
      <c r="G571">
        <v>275</v>
      </c>
      <c r="H571">
        <v>266</v>
      </c>
      <c r="I571">
        <v>9</v>
      </c>
      <c r="J571">
        <v>0</v>
      </c>
      <c r="K571">
        <v>275</v>
      </c>
      <c r="L571">
        <v>167</v>
      </c>
      <c r="M571">
        <v>108</v>
      </c>
      <c r="N571">
        <v>2.3109999999999999</v>
      </c>
      <c r="O571">
        <v>9.2999999999999999E-2</v>
      </c>
      <c r="P571">
        <v>0</v>
      </c>
      <c r="Q571">
        <v>1.8819999999999999</v>
      </c>
      <c r="R571">
        <v>0.78300000000000003</v>
      </c>
      <c r="S571">
        <v>0.96099999999999997</v>
      </c>
      <c r="T571">
        <v>1</v>
      </c>
      <c r="U571">
        <v>57.386000000000003</v>
      </c>
      <c r="V571" t="s">
        <v>58</v>
      </c>
      <c r="W571">
        <v>0.94899999999999995</v>
      </c>
      <c r="X571">
        <v>0.879</v>
      </c>
      <c r="Y571">
        <v>0</v>
      </c>
      <c r="Z571">
        <v>0.97799999999999998</v>
      </c>
      <c r="AA571" s="19">
        <v>45732.929582060184</v>
      </c>
      <c r="AB571" t="s">
        <v>1181</v>
      </c>
    </row>
    <row r="572" spans="1:28" hidden="1" x14ac:dyDescent="0.35">
      <c r="A572" t="s">
        <v>996</v>
      </c>
      <c r="B572" t="s">
        <v>314</v>
      </c>
      <c r="C572">
        <v>99</v>
      </c>
      <c r="D572" s="9">
        <v>43962.804166666669</v>
      </c>
      <c r="E572" s="9">
        <v>44062.452777777777</v>
      </c>
      <c r="F572" t="s">
        <v>874</v>
      </c>
      <c r="G572" t="s">
        <v>874</v>
      </c>
      <c r="H572">
        <v>208</v>
      </c>
      <c r="I572">
        <v>9</v>
      </c>
      <c r="J572">
        <v>1</v>
      </c>
      <c r="K572" t="s">
        <v>875</v>
      </c>
      <c r="L572">
        <v>167</v>
      </c>
      <c r="M572">
        <v>49</v>
      </c>
      <c r="N572">
        <v>2.0110000000000001</v>
      </c>
      <c r="O572">
        <v>9.2999999999999999E-2</v>
      </c>
      <c r="P572">
        <v>0</v>
      </c>
      <c r="Q572">
        <v>1.8819999999999999</v>
      </c>
      <c r="R572">
        <v>0.89400000000000002</v>
      </c>
      <c r="S572">
        <v>0.95599999999999996</v>
      </c>
      <c r="T572">
        <v>1</v>
      </c>
      <c r="U572">
        <v>57.386000000000003</v>
      </c>
      <c r="V572" t="s">
        <v>58</v>
      </c>
      <c r="W572">
        <v>0.96899999999999997</v>
      </c>
      <c r="X572">
        <v>0.879</v>
      </c>
      <c r="Y572">
        <v>0</v>
      </c>
      <c r="Z572">
        <v>0.97799999999999998</v>
      </c>
      <c r="AA572" s="19">
        <v>45732.929592905093</v>
      </c>
      <c r="AB572" t="s">
        <v>1181</v>
      </c>
    </row>
    <row r="573" spans="1:28" x14ac:dyDescent="0.35">
      <c r="A573" t="s">
        <v>997</v>
      </c>
      <c r="B573" t="s">
        <v>313</v>
      </c>
      <c r="C573">
        <v>159</v>
      </c>
      <c r="D573" s="9">
        <v>42920.536805555559</v>
      </c>
      <c r="E573" s="9">
        <v>43080.377083333333</v>
      </c>
      <c r="F573">
        <v>127</v>
      </c>
      <c r="G573">
        <v>127</v>
      </c>
      <c r="H573">
        <v>40</v>
      </c>
      <c r="I573">
        <v>87</v>
      </c>
      <c r="J573">
        <v>0</v>
      </c>
      <c r="K573">
        <v>127</v>
      </c>
      <c r="L573">
        <v>119</v>
      </c>
      <c r="M573">
        <v>8</v>
      </c>
      <c r="N573">
        <v>0.25900000000000001</v>
      </c>
      <c r="O573">
        <v>1.286</v>
      </c>
      <c r="P573">
        <v>0</v>
      </c>
      <c r="Q573">
        <v>1.097</v>
      </c>
      <c r="R573">
        <v>0.71</v>
      </c>
      <c r="S573">
        <v>0.16800000000000001</v>
      </c>
      <c r="T573">
        <v>1</v>
      </c>
      <c r="U573">
        <v>7.2930000000000001</v>
      </c>
      <c r="V573" t="s">
        <v>82</v>
      </c>
      <c r="W573">
        <v>0.70799999999999996</v>
      </c>
      <c r="X573">
        <v>0.69599999999999995</v>
      </c>
      <c r="Y573">
        <v>0</v>
      </c>
      <c r="Z573">
        <v>0.67100000000000004</v>
      </c>
      <c r="AA573" s="19">
        <v>45732.929653506944</v>
      </c>
      <c r="AB573" t="s">
        <v>1181</v>
      </c>
    </row>
    <row r="574" spans="1:28" hidden="1" x14ac:dyDescent="0.35">
      <c r="A574" t="s">
        <v>997</v>
      </c>
      <c r="B574" t="s">
        <v>314</v>
      </c>
      <c r="C574">
        <v>97</v>
      </c>
      <c r="D574" s="9">
        <v>42982.540277777778</v>
      </c>
      <c r="E574" s="9">
        <v>43080.377083333333</v>
      </c>
      <c r="F574" t="s">
        <v>874</v>
      </c>
      <c r="G574" t="s">
        <v>874</v>
      </c>
      <c r="H574">
        <v>3</v>
      </c>
      <c r="I574">
        <v>4</v>
      </c>
      <c r="J574">
        <v>1</v>
      </c>
      <c r="K574" t="s">
        <v>875</v>
      </c>
      <c r="L574">
        <v>12</v>
      </c>
      <c r="M574">
        <v>-4</v>
      </c>
      <c r="N574">
        <v>4.8000000000000001E-2</v>
      </c>
      <c r="O574">
        <v>6.8000000000000005E-2</v>
      </c>
      <c r="P574">
        <v>0</v>
      </c>
      <c r="Q574">
        <v>0.115</v>
      </c>
      <c r="R574">
        <v>0.99099999999999999</v>
      </c>
      <c r="S574">
        <v>0.41399999999999998</v>
      </c>
      <c r="T574">
        <v>1</v>
      </c>
      <c r="U574">
        <v>69.564999999999998</v>
      </c>
      <c r="V574" t="s">
        <v>58</v>
      </c>
      <c r="W574">
        <v>0.99</v>
      </c>
      <c r="X574">
        <v>0.84199999999999997</v>
      </c>
      <c r="Y574">
        <v>0</v>
      </c>
      <c r="Z574">
        <v>0.93</v>
      </c>
      <c r="AA574" s="19">
        <v>45732.929663622686</v>
      </c>
      <c r="AB574" t="s">
        <v>1181</v>
      </c>
    </row>
    <row r="575" spans="1:28" x14ac:dyDescent="0.35">
      <c r="A575" t="s">
        <v>998</v>
      </c>
      <c r="B575" t="s">
        <v>313</v>
      </c>
      <c r="C575">
        <v>403</v>
      </c>
      <c r="D575" s="9">
        <v>42613.546527777777</v>
      </c>
      <c r="E575" s="9">
        <v>43017.529861111114</v>
      </c>
      <c r="F575">
        <v>52</v>
      </c>
      <c r="G575">
        <v>52</v>
      </c>
      <c r="H575">
        <v>26</v>
      </c>
      <c r="I575">
        <v>26</v>
      </c>
      <c r="J575">
        <v>0</v>
      </c>
      <c r="K575">
        <v>52</v>
      </c>
      <c r="L575">
        <v>37</v>
      </c>
      <c r="M575">
        <v>15</v>
      </c>
      <c r="N575">
        <v>5.0999999999999997E-2</v>
      </c>
      <c r="O575">
        <v>5.7000000000000002E-2</v>
      </c>
      <c r="P575">
        <v>0</v>
      </c>
      <c r="Q575">
        <v>7.1999999999999995E-2</v>
      </c>
      <c r="R575">
        <v>0.66700000000000004</v>
      </c>
      <c r="S575">
        <v>0.47199999999999998</v>
      </c>
      <c r="T575">
        <v>1</v>
      </c>
      <c r="U575">
        <v>208.333</v>
      </c>
      <c r="V575" t="s">
        <v>58</v>
      </c>
      <c r="W575">
        <v>0.90100000000000002</v>
      </c>
      <c r="X575">
        <v>0.76500000000000001</v>
      </c>
      <c r="Y575">
        <v>0</v>
      </c>
      <c r="Z575">
        <v>0.81699999999999995</v>
      </c>
      <c r="AA575" s="19">
        <v>45732.929724583337</v>
      </c>
      <c r="AB575" t="s">
        <v>1181</v>
      </c>
    </row>
    <row r="576" spans="1:28" hidden="1" x14ac:dyDescent="0.35">
      <c r="A576" t="s">
        <v>998</v>
      </c>
      <c r="B576" t="s">
        <v>314</v>
      </c>
      <c r="C576">
        <v>58</v>
      </c>
      <c r="D576" s="9">
        <v>42958.646527777775</v>
      </c>
      <c r="E576" s="9">
        <v>43017.529861111114</v>
      </c>
      <c r="F576" t="s">
        <v>874</v>
      </c>
      <c r="G576" t="s">
        <v>874</v>
      </c>
      <c r="H576">
        <v>8</v>
      </c>
      <c r="I576">
        <v>6</v>
      </c>
      <c r="J576">
        <v>1</v>
      </c>
      <c r="K576" t="s">
        <v>875</v>
      </c>
      <c r="L576">
        <v>21</v>
      </c>
      <c r="M576">
        <v>-8</v>
      </c>
      <c r="N576">
        <v>0.106</v>
      </c>
      <c r="O576">
        <v>0.19800000000000001</v>
      </c>
      <c r="P576">
        <v>0</v>
      </c>
      <c r="Q576">
        <v>0.74299999999999999</v>
      </c>
      <c r="R576">
        <v>2.444</v>
      </c>
      <c r="S576">
        <v>0.34899999999999998</v>
      </c>
      <c r="T576">
        <v>1</v>
      </c>
      <c r="U576">
        <v>20.187999999999999</v>
      </c>
      <c r="V576" t="s">
        <v>94</v>
      </c>
      <c r="W576">
        <v>0.88300000000000001</v>
      </c>
      <c r="X576">
        <v>0.93</v>
      </c>
      <c r="Y576">
        <v>0</v>
      </c>
      <c r="Z576">
        <v>0.79700000000000004</v>
      </c>
      <c r="AA576" s="19">
        <v>45732.92973517361</v>
      </c>
      <c r="AB576" t="s">
        <v>1181</v>
      </c>
    </row>
    <row r="577" spans="1:28" x14ac:dyDescent="0.35">
      <c r="A577" t="s">
        <v>999</v>
      </c>
      <c r="B577" t="s">
        <v>313</v>
      </c>
      <c r="C577">
        <v>231</v>
      </c>
      <c r="D577" s="9">
        <v>42641.42083333333</v>
      </c>
      <c r="E577" s="9">
        <v>42872.547222222223</v>
      </c>
      <c r="F577">
        <v>244</v>
      </c>
      <c r="G577">
        <v>238</v>
      </c>
      <c r="H577">
        <v>234</v>
      </c>
      <c r="I577">
        <v>4</v>
      </c>
      <c r="J577">
        <v>0</v>
      </c>
      <c r="K577">
        <v>238</v>
      </c>
      <c r="L577">
        <v>189</v>
      </c>
      <c r="M577">
        <v>49</v>
      </c>
      <c r="N577">
        <v>1.9530000000000001</v>
      </c>
      <c r="O577">
        <v>4.1000000000000002E-2</v>
      </c>
      <c r="P577">
        <v>0</v>
      </c>
      <c r="Q577">
        <v>1.6259999999999999</v>
      </c>
      <c r="R577">
        <v>0.81499999999999995</v>
      </c>
      <c r="S577">
        <v>0.97899999999999998</v>
      </c>
      <c r="T577">
        <v>1</v>
      </c>
      <c r="U577">
        <v>30.135000000000002</v>
      </c>
      <c r="V577" t="s">
        <v>58</v>
      </c>
      <c r="W577">
        <v>0.77700000000000002</v>
      </c>
      <c r="X577">
        <v>0.91600000000000004</v>
      </c>
      <c r="Y577">
        <v>0</v>
      </c>
      <c r="Z577">
        <v>0.73899999999999999</v>
      </c>
      <c r="AA577" s="19">
        <v>45732.929796331016</v>
      </c>
      <c r="AB577" t="s">
        <v>1181</v>
      </c>
    </row>
    <row r="578" spans="1:28" hidden="1" x14ac:dyDescent="0.35">
      <c r="A578" t="s">
        <v>999</v>
      </c>
      <c r="B578" t="s">
        <v>314</v>
      </c>
      <c r="C578">
        <v>0</v>
      </c>
      <c r="D578" s="9">
        <v>42872.544444444444</v>
      </c>
      <c r="E578" s="9">
        <v>42872.547222222223</v>
      </c>
      <c r="F578" t="s">
        <v>874</v>
      </c>
      <c r="G578" t="s">
        <v>874</v>
      </c>
      <c r="H578">
        <v>2</v>
      </c>
      <c r="I578">
        <v>1</v>
      </c>
      <c r="J578">
        <v>1</v>
      </c>
      <c r="K578" t="s">
        <v>875</v>
      </c>
      <c r="L578">
        <v>2</v>
      </c>
      <c r="M578">
        <v>-1</v>
      </c>
      <c r="N578" t="s">
        <v>877</v>
      </c>
      <c r="O578" t="s">
        <v>877</v>
      </c>
      <c r="P578">
        <v>0</v>
      </c>
      <c r="Q578" t="s">
        <v>877</v>
      </c>
      <c r="R578" t="s">
        <v>877</v>
      </c>
      <c r="S578" t="s">
        <v>877</v>
      </c>
      <c r="T578" t="s">
        <v>877</v>
      </c>
      <c r="U578" t="s">
        <v>877</v>
      </c>
      <c r="V578" t="s">
        <v>58</v>
      </c>
      <c r="W578" t="s">
        <v>877</v>
      </c>
      <c r="X578" t="s">
        <v>877</v>
      </c>
      <c r="Y578">
        <v>0</v>
      </c>
      <c r="Z578" t="s">
        <v>877</v>
      </c>
      <c r="AA578" s="19">
        <v>45732.929796342592</v>
      </c>
      <c r="AB578" t="s">
        <v>1181</v>
      </c>
    </row>
    <row r="579" spans="1:28" x14ac:dyDescent="0.35">
      <c r="A579" t="s">
        <v>1000</v>
      </c>
      <c r="B579" t="s">
        <v>313</v>
      </c>
      <c r="C579">
        <v>897</v>
      </c>
      <c r="D579" s="9">
        <v>40714.843055555553</v>
      </c>
      <c r="E579" s="9">
        <v>41612.442361111112</v>
      </c>
      <c r="F579">
        <v>1264</v>
      </c>
      <c r="G579">
        <v>1264</v>
      </c>
      <c r="H579">
        <v>1208</v>
      </c>
      <c r="I579">
        <v>56</v>
      </c>
      <c r="J579">
        <v>0</v>
      </c>
      <c r="K579">
        <v>1264</v>
      </c>
      <c r="L579">
        <v>1224</v>
      </c>
      <c r="M579">
        <v>40</v>
      </c>
      <c r="N579">
        <v>3.3980000000000001</v>
      </c>
      <c r="O579">
        <v>0.245</v>
      </c>
      <c r="P579">
        <v>0</v>
      </c>
      <c r="Q579">
        <v>3.2949999999999999</v>
      </c>
      <c r="R579">
        <v>0.90400000000000003</v>
      </c>
      <c r="S579">
        <v>0.93300000000000005</v>
      </c>
      <c r="T579">
        <v>1</v>
      </c>
      <c r="U579">
        <v>12.14</v>
      </c>
      <c r="V579" t="s">
        <v>82</v>
      </c>
      <c r="W579">
        <v>0.92700000000000005</v>
      </c>
      <c r="X579">
        <v>0.86199999999999999</v>
      </c>
      <c r="Y579">
        <v>0</v>
      </c>
      <c r="Z579">
        <v>0.86799999999999999</v>
      </c>
      <c r="AA579" s="19">
        <v>45732.929857708332</v>
      </c>
      <c r="AB579" t="s">
        <v>1181</v>
      </c>
    </row>
    <row r="580" spans="1:28" hidden="1" x14ac:dyDescent="0.35">
      <c r="A580" t="s">
        <v>1000</v>
      </c>
      <c r="B580" t="s">
        <v>314</v>
      </c>
      <c r="C580">
        <v>0</v>
      </c>
      <c r="D580" s="9">
        <v>41612.439583333333</v>
      </c>
      <c r="E580" s="9">
        <v>41612.442361111112</v>
      </c>
      <c r="F580" t="s">
        <v>874</v>
      </c>
      <c r="G580" t="s">
        <v>874</v>
      </c>
      <c r="H580">
        <v>1</v>
      </c>
      <c r="I580">
        <v>1</v>
      </c>
      <c r="J580">
        <v>1</v>
      </c>
      <c r="K580" t="s">
        <v>875</v>
      </c>
      <c r="L580">
        <v>3</v>
      </c>
      <c r="M580">
        <v>-2</v>
      </c>
      <c r="N580" t="s">
        <v>877</v>
      </c>
      <c r="O580" t="s">
        <v>877</v>
      </c>
      <c r="P580">
        <v>0</v>
      </c>
      <c r="Q580" t="s">
        <v>877</v>
      </c>
      <c r="R580" t="s">
        <v>877</v>
      </c>
      <c r="S580" t="s">
        <v>877</v>
      </c>
      <c r="T580" t="s">
        <v>877</v>
      </c>
      <c r="U580" t="s">
        <v>877</v>
      </c>
      <c r="V580" t="s">
        <v>82</v>
      </c>
      <c r="W580" t="s">
        <v>877</v>
      </c>
      <c r="X580" t="s">
        <v>877</v>
      </c>
      <c r="Y580">
        <v>0</v>
      </c>
      <c r="Z580" t="s">
        <v>877</v>
      </c>
      <c r="AA580" s="19">
        <v>45732.929857731484</v>
      </c>
      <c r="AB580" t="s">
        <v>1181</v>
      </c>
    </row>
    <row r="581" spans="1:28" x14ac:dyDescent="0.35">
      <c r="A581" t="s">
        <v>1001</v>
      </c>
      <c r="B581" t="s">
        <v>313</v>
      </c>
      <c r="C581">
        <v>600</v>
      </c>
      <c r="D581" s="9">
        <v>41348.637499999997</v>
      </c>
      <c r="E581" s="9">
        <v>41949.611111111109</v>
      </c>
      <c r="F581">
        <v>245</v>
      </c>
      <c r="G581">
        <v>245</v>
      </c>
      <c r="H581">
        <v>119</v>
      </c>
      <c r="I581">
        <v>126</v>
      </c>
      <c r="J581">
        <v>0</v>
      </c>
      <c r="K581">
        <v>245</v>
      </c>
      <c r="L581">
        <v>245</v>
      </c>
      <c r="M581">
        <v>0</v>
      </c>
      <c r="N581">
        <v>0.45800000000000002</v>
      </c>
      <c r="O581">
        <v>0.65500000000000003</v>
      </c>
      <c r="P581">
        <v>0</v>
      </c>
      <c r="Q581">
        <v>0.64800000000000002</v>
      </c>
      <c r="R581">
        <v>0.58199999999999996</v>
      </c>
      <c r="S581">
        <v>0.41199999999999998</v>
      </c>
      <c r="T581">
        <v>1</v>
      </c>
      <c r="U581">
        <v>0</v>
      </c>
      <c r="V581" t="s">
        <v>82</v>
      </c>
      <c r="W581">
        <v>0.85799999999999998</v>
      </c>
      <c r="X581">
        <v>0.89800000000000002</v>
      </c>
      <c r="Y581">
        <v>0</v>
      </c>
      <c r="Z581">
        <v>0.79300000000000004</v>
      </c>
      <c r="AA581" s="19">
        <v>45732.929916932873</v>
      </c>
      <c r="AB581" t="s">
        <v>1181</v>
      </c>
    </row>
    <row r="582" spans="1:28" hidden="1" x14ac:dyDescent="0.35">
      <c r="A582" t="s">
        <v>1001</v>
      </c>
      <c r="B582" t="s">
        <v>314</v>
      </c>
      <c r="C582">
        <v>0</v>
      </c>
      <c r="D582" s="9">
        <v>41949.611111111109</v>
      </c>
      <c r="E582" s="9">
        <v>41949.611111111109</v>
      </c>
      <c r="F582" t="s">
        <v>874</v>
      </c>
      <c r="G582" t="s">
        <v>874</v>
      </c>
      <c r="H582">
        <v>1</v>
      </c>
      <c r="I582">
        <v>1</v>
      </c>
      <c r="J582">
        <v>1</v>
      </c>
      <c r="K582" t="s">
        <v>875</v>
      </c>
      <c r="L582">
        <v>5</v>
      </c>
      <c r="M582">
        <v>-4</v>
      </c>
      <c r="N582" t="s">
        <v>877</v>
      </c>
      <c r="O582" t="s">
        <v>877</v>
      </c>
      <c r="P582">
        <v>0</v>
      </c>
      <c r="Q582" t="s">
        <v>877</v>
      </c>
      <c r="R582" t="s">
        <v>877</v>
      </c>
      <c r="S582" t="s">
        <v>877</v>
      </c>
      <c r="T582" t="s">
        <v>877</v>
      </c>
      <c r="U582" t="s">
        <v>877</v>
      </c>
      <c r="V582" t="s">
        <v>82</v>
      </c>
      <c r="W582" t="s">
        <v>877</v>
      </c>
      <c r="X582" t="s">
        <v>877</v>
      </c>
      <c r="Y582">
        <v>0</v>
      </c>
      <c r="Z582" t="s">
        <v>877</v>
      </c>
      <c r="AA582" s="19">
        <v>45732.929916932873</v>
      </c>
      <c r="AB582" t="s">
        <v>1181</v>
      </c>
    </row>
    <row r="583" spans="1:28" x14ac:dyDescent="0.35">
      <c r="A583" t="s">
        <v>1002</v>
      </c>
      <c r="B583" t="s">
        <v>313</v>
      </c>
      <c r="C583">
        <v>321</v>
      </c>
      <c r="D583" s="9">
        <v>40792.754166666666</v>
      </c>
      <c r="E583" s="9">
        <v>41114.415972222225</v>
      </c>
      <c r="F583">
        <v>97</v>
      </c>
      <c r="G583">
        <v>97</v>
      </c>
      <c r="H583">
        <v>38</v>
      </c>
      <c r="I583">
        <v>59</v>
      </c>
      <c r="J583">
        <v>0</v>
      </c>
      <c r="K583">
        <v>97</v>
      </c>
      <c r="L583">
        <v>90</v>
      </c>
      <c r="M583">
        <v>7</v>
      </c>
      <c r="N583">
        <v>0.13500000000000001</v>
      </c>
      <c r="O583">
        <v>0.52600000000000002</v>
      </c>
      <c r="P583">
        <v>0</v>
      </c>
      <c r="Q583">
        <v>0.34</v>
      </c>
      <c r="R583">
        <v>0.51400000000000001</v>
      </c>
      <c r="S583">
        <v>0.20399999999999999</v>
      </c>
      <c r="T583">
        <v>1</v>
      </c>
      <c r="U583">
        <v>20.588000000000001</v>
      </c>
      <c r="V583" t="s">
        <v>82</v>
      </c>
      <c r="W583">
        <v>0.53</v>
      </c>
      <c r="X583">
        <v>0.83799999999999997</v>
      </c>
      <c r="Y583">
        <v>0</v>
      </c>
      <c r="Z583">
        <v>0.77500000000000002</v>
      </c>
      <c r="AA583" s="19">
        <v>45732.929971111109</v>
      </c>
      <c r="AB583" t="s">
        <v>1181</v>
      </c>
    </row>
    <row r="584" spans="1:28" hidden="1" x14ac:dyDescent="0.35">
      <c r="A584" t="s">
        <v>1002</v>
      </c>
      <c r="B584" t="s">
        <v>314</v>
      </c>
      <c r="C584">
        <v>0</v>
      </c>
      <c r="D584" s="9">
        <v>41114.415972222225</v>
      </c>
      <c r="E584" s="9">
        <v>41114.415972222225</v>
      </c>
      <c r="F584" t="s">
        <v>874</v>
      </c>
      <c r="G584" t="s">
        <v>874</v>
      </c>
      <c r="H584">
        <v>1</v>
      </c>
      <c r="I584">
        <v>1</v>
      </c>
      <c r="J584">
        <v>1</v>
      </c>
      <c r="K584" t="s">
        <v>875</v>
      </c>
      <c r="L584">
        <v>1</v>
      </c>
      <c r="M584">
        <v>0</v>
      </c>
      <c r="N584" t="s">
        <v>877</v>
      </c>
      <c r="O584" t="s">
        <v>877</v>
      </c>
      <c r="P584">
        <v>0</v>
      </c>
      <c r="Q584" t="s">
        <v>877</v>
      </c>
      <c r="R584" t="s">
        <v>877</v>
      </c>
      <c r="S584" t="s">
        <v>877</v>
      </c>
      <c r="T584" t="s">
        <v>877</v>
      </c>
      <c r="U584" t="s">
        <v>877</v>
      </c>
      <c r="V584" t="s">
        <v>82</v>
      </c>
      <c r="W584" t="s">
        <v>877</v>
      </c>
      <c r="X584" t="s">
        <v>877</v>
      </c>
      <c r="Y584">
        <v>0</v>
      </c>
      <c r="Z584" t="s">
        <v>877</v>
      </c>
      <c r="AA584" s="19">
        <v>45732.929971122685</v>
      </c>
      <c r="AB584" t="s">
        <v>1181</v>
      </c>
    </row>
    <row r="585" spans="1:28" x14ac:dyDescent="0.35">
      <c r="A585" t="s">
        <v>1003</v>
      </c>
      <c r="B585" t="s">
        <v>313</v>
      </c>
      <c r="C585">
        <v>2146</v>
      </c>
      <c r="D585" s="9">
        <v>41487.684027777781</v>
      </c>
      <c r="E585" s="9">
        <v>43634.543055555558</v>
      </c>
      <c r="F585">
        <v>2830</v>
      </c>
      <c r="G585">
        <v>2794</v>
      </c>
      <c r="H585">
        <v>1443</v>
      </c>
      <c r="I585">
        <v>1351</v>
      </c>
      <c r="J585">
        <v>0</v>
      </c>
      <c r="K585">
        <v>2794</v>
      </c>
      <c r="L585">
        <v>1441</v>
      </c>
      <c r="M585">
        <v>1353</v>
      </c>
      <c r="N585">
        <v>0.61599999999999999</v>
      </c>
      <c r="O585">
        <v>0.83499999999999996</v>
      </c>
      <c r="P585">
        <v>0</v>
      </c>
      <c r="Q585">
        <v>1.155</v>
      </c>
      <c r="R585">
        <v>0.79600000000000004</v>
      </c>
      <c r="S585">
        <v>0.42499999999999999</v>
      </c>
      <c r="T585">
        <v>1</v>
      </c>
      <c r="U585">
        <v>1171.4290000000001</v>
      </c>
      <c r="V585" t="s">
        <v>58</v>
      </c>
      <c r="W585">
        <v>0.97299999999999998</v>
      </c>
      <c r="X585">
        <v>0.96</v>
      </c>
      <c r="Y585">
        <v>0</v>
      </c>
      <c r="Z585">
        <v>0.90700000000000003</v>
      </c>
      <c r="AA585" s="19">
        <v>45732.930038402781</v>
      </c>
      <c r="AB585" t="s">
        <v>1181</v>
      </c>
    </row>
    <row r="586" spans="1:28" hidden="1" x14ac:dyDescent="0.35">
      <c r="A586" t="s">
        <v>1003</v>
      </c>
      <c r="B586" t="s">
        <v>314</v>
      </c>
      <c r="C586">
        <v>98</v>
      </c>
      <c r="D586" s="9">
        <v>43536.421527777777</v>
      </c>
      <c r="E586" s="9">
        <v>43634.543055555558</v>
      </c>
      <c r="F586" t="s">
        <v>874</v>
      </c>
      <c r="G586" t="s">
        <v>874</v>
      </c>
      <c r="H586">
        <v>176</v>
      </c>
      <c r="I586">
        <v>1</v>
      </c>
      <c r="J586">
        <v>1</v>
      </c>
      <c r="K586" t="s">
        <v>875</v>
      </c>
      <c r="L586">
        <v>1</v>
      </c>
      <c r="M586">
        <v>175</v>
      </c>
      <c r="N586">
        <v>1.206</v>
      </c>
      <c r="O586" t="s">
        <v>877</v>
      </c>
      <c r="P586">
        <v>0</v>
      </c>
      <c r="Q586" t="s">
        <v>877</v>
      </c>
      <c r="R586" t="s">
        <v>877</v>
      </c>
      <c r="S586" t="s">
        <v>877</v>
      </c>
      <c r="T586" t="s">
        <v>877</v>
      </c>
      <c r="U586" t="s">
        <v>877</v>
      </c>
      <c r="V586" t="s">
        <v>58</v>
      </c>
      <c r="W586">
        <v>0.16900000000000001</v>
      </c>
      <c r="X586" t="s">
        <v>877</v>
      </c>
      <c r="Y586">
        <v>0</v>
      </c>
      <c r="Z586" t="s">
        <v>877</v>
      </c>
      <c r="AA586" s="19">
        <v>45732.930038425926</v>
      </c>
      <c r="AB586" t="s">
        <v>1181</v>
      </c>
    </row>
    <row r="587" spans="1:28" x14ac:dyDescent="0.35">
      <c r="A587" t="s">
        <v>1004</v>
      </c>
      <c r="B587" t="s">
        <v>313</v>
      </c>
      <c r="C587">
        <v>849</v>
      </c>
      <c r="D587" s="9">
        <v>41544.588888888888</v>
      </c>
      <c r="E587" s="9">
        <v>42394.45</v>
      </c>
      <c r="F587">
        <v>282</v>
      </c>
      <c r="G587">
        <v>282</v>
      </c>
      <c r="H587">
        <v>27</v>
      </c>
      <c r="I587">
        <v>255</v>
      </c>
      <c r="J587">
        <v>0</v>
      </c>
      <c r="K587">
        <v>282</v>
      </c>
      <c r="L587">
        <v>263</v>
      </c>
      <c r="M587">
        <v>19</v>
      </c>
      <c r="N587">
        <v>0.27</v>
      </c>
      <c r="O587">
        <v>4.0629999999999997</v>
      </c>
      <c r="P587">
        <v>0</v>
      </c>
      <c r="Q587">
        <v>0.61099999999999999</v>
      </c>
      <c r="R587">
        <v>0.14099999999999999</v>
      </c>
      <c r="S587">
        <v>6.2E-2</v>
      </c>
      <c r="T587">
        <v>1</v>
      </c>
      <c r="U587">
        <v>31.097000000000001</v>
      </c>
      <c r="V587" t="s">
        <v>58</v>
      </c>
      <c r="W587">
        <v>0.98299999999999998</v>
      </c>
      <c r="X587">
        <v>0.93500000000000005</v>
      </c>
      <c r="Y587">
        <v>0</v>
      </c>
      <c r="Z587">
        <v>0.17599999999999999</v>
      </c>
      <c r="AA587" s="19">
        <v>45732.93009710648</v>
      </c>
      <c r="AB587" t="s">
        <v>1181</v>
      </c>
    </row>
    <row r="588" spans="1:28" hidden="1" x14ac:dyDescent="0.35">
      <c r="A588" t="s">
        <v>1004</v>
      </c>
      <c r="B588" t="s">
        <v>314</v>
      </c>
      <c r="C588">
        <v>0</v>
      </c>
      <c r="D588" s="9">
        <v>42394.45</v>
      </c>
      <c r="E588" s="9">
        <v>42394.45</v>
      </c>
      <c r="F588" t="s">
        <v>874</v>
      </c>
      <c r="G588" t="s">
        <v>874</v>
      </c>
      <c r="H588">
        <v>1</v>
      </c>
      <c r="I588">
        <v>1</v>
      </c>
      <c r="J588">
        <v>1</v>
      </c>
      <c r="K588" t="s">
        <v>875</v>
      </c>
      <c r="L588">
        <v>1</v>
      </c>
      <c r="M588">
        <v>0</v>
      </c>
      <c r="N588" t="s">
        <v>877</v>
      </c>
      <c r="O588" t="s">
        <v>877</v>
      </c>
      <c r="P588">
        <v>0</v>
      </c>
      <c r="Q588" t="s">
        <v>877</v>
      </c>
      <c r="R588" t="s">
        <v>877</v>
      </c>
      <c r="S588" t="s">
        <v>877</v>
      </c>
      <c r="T588" t="s">
        <v>877</v>
      </c>
      <c r="U588" t="s">
        <v>877</v>
      </c>
      <c r="V588" t="s">
        <v>58</v>
      </c>
      <c r="W588" t="s">
        <v>877</v>
      </c>
      <c r="X588" t="s">
        <v>877</v>
      </c>
      <c r="Y588">
        <v>0</v>
      </c>
      <c r="Z588" t="s">
        <v>877</v>
      </c>
      <c r="AA588" s="19">
        <v>45732.930097118056</v>
      </c>
      <c r="AB588" t="s">
        <v>1181</v>
      </c>
    </row>
    <row r="589" spans="1:28" x14ac:dyDescent="0.35">
      <c r="A589" t="s">
        <v>1005</v>
      </c>
      <c r="B589" t="s">
        <v>313</v>
      </c>
      <c r="C589">
        <v>612</v>
      </c>
      <c r="D589" s="9">
        <v>41180.581250000003</v>
      </c>
      <c r="E589" s="9">
        <v>41792.601388888892</v>
      </c>
      <c r="F589">
        <v>145</v>
      </c>
      <c r="G589">
        <v>145</v>
      </c>
      <c r="H589">
        <v>48</v>
      </c>
      <c r="I589">
        <v>97</v>
      </c>
      <c r="J589">
        <v>0</v>
      </c>
      <c r="K589">
        <v>145</v>
      </c>
      <c r="L589">
        <v>145</v>
      </c>
      <c r="M589">
        <v>0</v>
      </c>
      <c r="N589">
        <v>0.20200000000000001</v>
      </c>
      <c r="O589">
        <v>0.44900000000000001</v>
      </c>
      <c r="P589">
        <v>0</v>
      </c>
      <c r="Q589">
        <v>0.17799999999999999</v>
      </c>
      <c r="R589">
        <v>0.27300000000000002</v>
      </c>
      <c r="S589">
        <v>0.31</v>
      </c>
      <c r="T589">
        <v>1</v>
      </c>
      <c r="U589">
        <v>0</v>
      </c>
      <c r="V589" t="s">
        <v>82</v>
      </c>
      <c r="W589">
        <v>0.57599999999999996</v>
      </c>
      <c r="X589">
        <v>0.84199999999999997</v>
      </c>
      <c r="Y589">
        <v>0</v>
      </c>
      <c r="Z589">
        <v>0.81299999999999994</v>
      </c>
      <c r="AA589" s="19">
        <v>45732.930154236114</v>
      </c>
      <c r="AB589" t="s">
        <v>1181</v>
      </c>
    </row>
    <row r="590" spans="1:28" hidden="1" x14ac:dyDescent="0.35">
      <c r="A590" t="s">
        <v>1005</v>
      </c>
      <c r="B590" t="s">
        <v>314</v>
      </c>
      <c r="C590">
        <v>0</v>
      </c>
      <c r="D590" s="9">
        <v>41792.577777777777</v>
      </c>
      <c r="E590" s="9">
        <v>41792.601388888892</v>
      </c>
      <c r="F590" t="s">
        <v>874</v>
      </c>
      <c r="G590" t="s">
        <v>874</v>
      </c>
      <c r="H590">
        <v>1</v>
      </c>
      <c r="I590">
        <v>1</v>
      </c>
      <c r="J590">
        <v>1</v>
      </c>
      <c r="K590" t="s">
        <v>875</v>
      </c>
      <c r="L590">
        <v>36</v>
      </c>
      <c r="M590">
        <v>-35</v>
      </c>
      <c r="N590" t="s">
        <v>877</v>
      </c>
      <c r="O590" t="s">
        <v>877</v>
      </c>
      <c r="P590">
        <v>0</v>
      </c>
      <c r="Q590">
        <v>18</v>
      </c>
      <c r="R590" t="s">
        <v>877</v>
      </c>
      <c r="S590" t="s">
        <v>877</v>
      </c>
      <c r="T590" t="s">
        <v>877</v>
      </c>
      <c r="U590" t="s">
        <v>877</v>
      </c>
      <c r="V590" t="s">
        <v>82</v>
      </c>
      <c r="W590" t="s">
        <v>877</v>
      </c>
      <c r="X590" t="s">
        <v>877</v>
      </c>
      <c r="Y590">
        <v>0</v>
      </c>
      <c r="Z590">
        <v>8.1000000000000003E-2</v>
      </c>
      <c r="AA590" s="19">
        <v>45732.930154247682</v>
      </c>
      <c r="AB590" t="s">
        <v>1181</v>
      </c>
    </row>
    <row r="591" spans="1:28" x14ac:dyDescent="0.35">
      <c r="A591" t="s">
        <v>1006</v>
      </c>
      <c r="B591" t="s">
        <v>313</v>
      </c>
      <c r="C591">
        <v>246</v>
      </c>
      <c r="D591" s="9">
        <v>40626.545138888891</v>
      </c>
      <c r="E591" s="9">
        <v>40872.582638888889</v>
      </c>
      <c r="F591">
        <v>65</v>
      </c>
      <c r="G591">
        <v>65</v>
      </c>
      <c r="H591">
        <v>62</v>
      </c>
      <c r="I591">
        <v>3</v>
      </c>
      <c r="J591">
        <v>0</v>
      </c>
      <c r="K591">
        <v>65</v>
      </c>
      <c r="L591">
        <v>65</v>
      </c>
      <c r="M591">
        <v>0</v>
      </c>
      <c r="N591">
        <v>0.27300000000000002</v>
      </c>
      <c r="O591">
        <v>0.16700000000000001</v>
      </c>
      <c r="P591">
        <v>0</v>
      </c>
      <c r="Q591">
        <v>0.433</v>
      </c>
      <c r="R591">
        <v>0.98399999999999999</v>
      </c>
      <c r="S591">
        <v>0.62</v>
      </c>
      <c r="T591">
        <v>1</v>
      </c>
      <c r="U591">
        <v>0</v>
      </c>
      <c r="V591" t="s">
        <v>82</v>
      </c>
      <c r="W591">
        <v>0.161</v>
      </c>
      <c r="X591">
        <v>0.75</v>
      </c>
      <c r="Y591">
        <v>0</v>
      </c>
      <c r="Z591">
        <v>0.72399999999999998</v>
      </c>
      <c r="AA591" s="19">
        <v>45732.930213854168</v>
      </c>
      <c r="AB591" t="s">
        <v>1181</v>
      </c>
    </row>
    <row r="592" spans="1:28" hidden="1" x14ac:dyDescent="0.35">
      <c r="A592" t="s">
        <v>1006</v>
      </c>
      <c r="B592" t="s">
        <v>314</v>
      </c>
      <c r="C592">
        <v>80</v>
      </c>
      <c r="D592" s="9">
        <v>40792.525694444441</v>
      </c>
      <c r="E592" s="9">
        <v>40872.582638888889</v>
      </c>
      <c r="F592" t="s">
        <v>874</v>
      </c>
      <c r="G592" t="s">
        <v>874</v>
      </c>
      <c r="H592">
        <v>1</v>
      </c>
      <c r="I592">
        <v>1</v>
      </c>
      <c r="J592">
        <v>1</v>
      </c>
      <c r="K592" t="s">
        <v>875</v>
      </c>
      <c r="L592">
        <v>1</v>
      </c>
      <c r="M592">
        <v>-1</v>
      </c>
      <c r="N592" t="s">
        <v>877</v>
      </c>
      <c r="O592" t="s">
        <v>877</v>
      </c>
      <c r="P592">
        <v>0</v>
      </c>
      <c r="Q592" t="s">
        <v>877</v>
      </c>
      <c r="R592" t="s">
        <v>877</v>
      </c>
      <c r="S592" t="s">
        <v>877</v>
      </c>
      <c r="T592" t="s">
        <v>877</v>
      </c>
      <c r="U592" t="s">
        <v>877</v>
      </c>
      <c r="V592" t="s">
        <v>82</v>
      </c>
      <c r="W592" t="s">
        <v>877</v>
      </c>
      <c r="X592" t="s">
        <v>877</v>
      </c>
      <c r="Y592">
        <v>0</v>
      </c>
      <c r="Z592" t="s">
        <v>877</v>
      </c>
      <c r="AA592" s="19">
        <v>45732.930213865744</v>
      </c>
      <c r="AB592" t="s">
        <v>1181</v>
      </c>
    </row>
    <row r="593" spans="1:28" x14ac:dyDescent="0.35">
      <c r="A593" t="s">
        <v>1007</v>
      </c>
      <c r="B593" t="s">
        <v>313</v>
      </c>
      <c r="C593">
        <v>909</v>
      </c>
      <c r="D593" s="9">
        <v>41738.559027777781</v>
      </c>
      <c r="E593" s="9">
        <v>42647.605555555558</v>
      </c>
      <c r="F593">
        <v>578</v>
      </c>
      <c r="G593">
        <v>578</v>
      </c>
      <c r="H593">
        <v>350</v>
      </c>
      <c r="I593">
        <v>228</v>
      </c>
      <c r="J593">
        <v>0</v>
      </c>
      <c r="K593">
        <v>578</v>
      </c>
      <c r="L593">
        <v>566</v>
      </c>
      <c r="M593">
        <v>12</v>
      </c>
      <c r="N593">
        <v>0.98399999999999999</v>
      </c>
      <c r="O593">
        <v>0.67500000000000004</v>
      </c>
      <c r="P593">
        <v>0</v>
      </c>
      <c r="Q593">
        <v>1.2529999999999999</v>
      </c>
      <c r="R593">
        <v>0.755</v>
      </c>
      <c r="S593">
        <v>0.59299999999999997</v>
      </c>
      <c r="T593">
        <v>1</v>
      </c>
      <c r="U593">
        <v>9.577</v>
      </c>
      <c r="V593" t="s">
        <v>82</v>
      </c>
      <c r="W593">
        <v>0.76400000000000001</v>
      </c>
      <c r="X593">
        <v>0.66</v>
      </c>
      <c r="Y593">
        <v>0</v>
      </c>
      <c r="Z593">
        <v>0.60499999999999998</v>
      </c>
      <c r="AA593" s="19">
        <v>45732.930273032405</v>
      </c>
      <c r="AB593" t="s">
        <v>1181</v>
      </c>
    </row>
    <row r="594" spans="1:28" hidden="1" x14ac:dyDescent="0.35">
      <c r="A594" t="s">
        <v>1007</v>
      </c>
      <c r="B594" t="s">
        <v>314</v>
      </c>
      <c r="C594">
        <v>0</v>
      </c>
      <c r="D594" s="9">
        <v>42647.605555555558</v>
      </c>
      <c r="E594" s="9">
        <v>42647.605555555558</v>
      </c>
      <c r="F594" t="s">
        <v>874</v>
      </c>
      <c r="G594" t="s">
        <v>874</v>
      </c>
      <c r="H594">
        <v>1</v>
      </c>
      <c r="I594">
        <v>1</v>
      </c>
      <c r="J594">
        <v>1</v>
      </c>
      <c r="K594" t="s">
        <v>875</v>
      </c>
      <c r="L594">
        <v>1</v>
      </c>
      <c r="M594">
        <v>0</v>
      </c>
      <c r="N594" t="s">
        <v>877</v>
      </c>
      <c r="O594" t="s">
        <v>877</v>
      </c>
      <c r="P594">
        <v>0</v>
      </c>
      <c r="Q594" t="s">
        <v>877</v>
      </c>
      <c r="R594" t="s">
        <v>877</v>
      </c>
      <c r="S594" t="s">
        <v>877</v>
      </c>
      <c r="T594" t="s">
        <v>877</v>
      </c>
      <c r="U594" t="s">
        <v>877</v>
      </c>
      <c r="V594" t="s">
        <v>82</v>
      </c>
      <c r="W594" t="s">
        <v>877</v>
      </c>
      <c r="X594" t="s">
        <v>877</v>
      </c>
      <c r="Y594">
        <v>0</v>
      </c>
      <c r="Z594" t="s">
        <v>877</v>
      </c>
      <c r="AA594" s="19">
        <v>45732.930273078702</v>
      </c>
      <c r="AB594" t="s">
        <v>1181</v>
      </c>
    </row>
    <row r="595" spans="1:28" x14ac:dyDescent="0.35">
      <c r="A595" t="s">
        <v>1008</v>
      </c>
      <c r="B595" t="s">
        <v>313</v>
      </c>
      <c r="C595">
        <v>436</v>
      </c>
      <c r="D595" s="9">
        <v>42787.396527777775</v>
      </c>
      <c r="E595" s="9">
        <v>43223.684027777781</v>
      </c>
      <c r="F595">
        <v>273</v>
      </c>
      <c r="G595">
        <v>259</v>
      </c>
      <c r="H595">
        <v>186</v>
      </c>
      <c r="I595">
        <v>73</v>
      </c>
      <c r="J595">
        <v>0</v>
      </c>
      <c r="K595">
        <v>259</v>
      </c>
      <c r="L595">
        <v>0</v>
      </c>
      <c r="M595">
        <v>259</v>
      </c>
      <c r="N595">
        <v>0.46300000000000002</v>
      </c>
      <c r="O595">
        <v>0.184</v>
      </c>
      <c r="P595">
        <v>0</v>
      </c>
      <c r="Q595">
        <v>0</v>
      </c>
      <c r="R595">
        <v>0</v>
      </c>
      <c r="S595">
        <v>0.71599999999999997</v>
      </c>
      <c r="T595">
        <v>1</v>
      </c>
      <c r="U595" t="s">
        <v>877</v>
      </c>
      <c r="V595" t="s">
        <v>878</v>
      </c>
      <c r="W595">
        <v>0.89300000000000002</v>
      </c>
      <c r="X595">
        <v>0.94899999999999995</v>
      </c>
      <c r="Y595">
        <v>0</v>
      </c>
      <c r="Z595">
        <v>0</v>
      </c>
      <c r="AA595" s="19">
        <v>45732.9303196412</v>
      </c>
      <c r="AB595" t="s">
        <v>1181</v>
      </c>
    </row>
    <row r="596" spans="1:28" hidden="1" x14ac:dyDescent="0.35">
      <c r="A596" t="s">
        <v>1008</v>
      </c>
      <c r="B596" t="s">
        <v>314</v>
      </c>
      <c r="C596">
        <v>80</v>
      </c>
      <c r="D596" s="9">
        <v>43143.415972222225</v>
      </c>
      <c r="E596" s="9">
        <v>43223.684027777781</v>
      </c>
      <c r="F596" t="s">
        <v>874</v>
      </c>
      <c r="G596" t="s">
        <v>874</v>
      </c>
      <c r="H596">
        <v>4</v>
      </c>
      <c r="I596">
        <v>5</v>
      </c>
      <c r="J596">
        <v>1</v>
      </c>
      <c r="K596" t="s">
        <v>875</v>
      </c>
      <c r="L596">
        <v>1</v>
      </c>
      <c r="M596">
        <v>8</v>
      </c>
      <c r="N596">
        <v>2</v>
      </c>
      <c r="O596">
        <v>3.5000000000000003E-2</v>
      </c>
      <c r="P596">
        <v>0</v>
      </c>
      <c r="Q596" t="s">
        <v>877</v>
      </c>
      <c r="R596" t="s">
        <v>877</v>
      </c>
      <c r="S596" t="s">
        <v>877</v>
      </c>
      <c r="T596" t="s">
        <v>877</v>
      </c>
      <c r="U596" t="s">
        <v>877</v>
      </c>
      <c r="V596" t="s">
        <v>878</v>
      </c>
      <c r="W596">
        <v>0.8</v>
      </c>
      <c r="X596">
        <v>0.60699999999999998</v>
      </c>
      <c r="Y596">
        <v>0</v>
      </c>
      <c r="Z596" t="s">
        <v>877</v>
      </c>
      <c r="AA596" s="19">
        <v>45732.930319652776</v>
      </c>
      <c r="AB596" t="s">
        <v>1181</v>
      </c>
    </row>
    <row r="597" spans="1:28" x14ac:dyDescent="0.35">
      <c r="A597" t="s">
        <v>1009</v>
      </c>
      <c r="B597" t="s">
        <v>313</v>
      </c>
      <c r="C597">
        <v>291</v>
      </c>
      <c r="D597" s="9">
        <v>40801.468055555553</v>
      </c>
      <c r="E597" s="9">
        <v>41092.53125</v>
      </c>
      <c r="F597">
        <v>241</v>
      </c>
      <c r="G597">
        <v>241</v>
      </c>
      <c r="H597">
        <v>43</v>
      </c>
      <c r="I597">
        <v>198</v>
      </c>
      <c r="J597">
        <v>0</v>
      </c>
      <c r="K597">
        <v>241</v>
      </c>
      <c r="L597">
        <v>228</v>
      </c>
      <c r="M597">
        <v>13</v>
      </c>
      <c r="N597">
        <v>0.28199999999999997</v>
      </c>
      <c r="O597">
        <v>2.641</v>
      </c>
      <c r="P597">
        <v>0</v>
      </c>
      <c r="Q597">
        <v>2.403</v>
      </c>
      <c r="R597">
        <v>0.82199999999999995</v>
      </c>
      <c r="S597">
        <v>9.6000000000000002E-2</v>
      </c>
      <c r="T597">
        <v>1</v>
      </c>
      <c r="U597">
        <v>5.41</v>
      </c>
      <c r="V597" t="s">
        <v>82</v>
      </c>
      <c r="W597">
        <v>0.878</v>
      </c>
      <c r="X597">
        <v>0.80100000000000005</v>
      </c>
      <c r="Y597">
        <v>0</v>
      </c>
      <c r="Z597">
        <v>0.68799999999999994</v>
      </c>
      <c r="AA597" s="19">
        <v>45732.93037721065</v>
      </c>
      <c r="AB597" t="s">
        <v>1181</v>
      </c>
    </row>
    <row r="598" spans="1:28" hidden="1" x14ac:dyDescent="0.35">
      <c r="A598" t="s">
        <v>1009</v>
      </c>
      <c r="B598" t="s">
        <v>314</v>
      </c>
      <c r="C598">
        <v>0</v>
      </c>
      <c r="D598" s="9">
        <v>41092.53125</v>
      </c>
      <c r="E598" s="9">
        <v>41092.53125</v>
      </c>
      <c r="F598" t="s">
        <v>874</v>
      </c>
      <c r="G598" t="s">
        <v>874</v>
      </c>
      <c r="H598">
        <v>1</v>
      </c>
      <c r="I598">
        <v>1</v>
      </c>
      <c r="J598">
        <v>1</v>
      </c>
      <c r="K598" t="s">
        <v>875</v>
      </c>
      <c r="L598">
        <v>1</v>
      </c>
      <c r="M598">
        <v>0</v>
      </c>
      <c r="N598" t="s">
        <v>877</v>
      </c>
      <c r="O598" t="s">
        <v>877</v>
      </c>
      <c r="P598">
        <v>0</v>
      </c>
      <c r="Q598" t="s">
        <v>877</v>
      </c>
      <c r="R598" t="s">
        <v>877</v>
      </c>
      <c r="S598" t="s">
        <v>877</v>
      </c>
      <c r="T598" t="s">
        <v>877</v>
      </c>
      <c r="U598" t="s">
        <v>877</v>
      </c>
      <c r="V598" t="s">
        <v>82</v>
      </c>
      <c r="W598" t="s">
        <v>877</v>
      </c>
      <c r="X598" t="s">
        <v>877</v>
      </c>
      <c r="Y598">
        <v>0</v>
      </c>
      <c r="Z598" t="s">
        <v>877</v>
      </c>
      <c r="AA598" s="19">
        <v>45732.930377222219</v>
      </c>
      <c r="AB598" t="s">
        <v>1181</v>
      </c>
    </row>
    <row r="599" spans="1:28" x14ac:dyDescent="0.35">
      <c r="A599" t="s">
        <v>1010</v>
      </c>
      <c r="B599" t="s">
        <v>313</v>
      </c>
      <c r="C599">
        <v>112</v>
      </c>
      <c r="D599" s="9">
        <v>43105.748611111114</v>
      </c>
      <c r="E599" s="9">
        <v>43217.771527777775</v>
      </c>
      <c r="F599">
        <v>182</v>
      </c>
      <c r="G599">
        <v>182</v>
      </c>
      <c r="H599">
        <v>161</v>
      </c>
      <c r="I599">
        <v>21</v>
      </c>
      <c r="J599">
        <v>0</v>
      </c>
      <c r="K599">
        <v>182</v>
      </c>
      <c r="L599">
        <v>174</v>
      </c>
      <c r="M599">
        <v>8</v>
      </c>
      <c r="N599">
        <v>1.4259999999999999</v>
      </c>
      <c r="O599">
        <v>0.17399999999999999</v>
      </c>
      <c r="P599">
        <v>0</v>
      </c>
      <c r="Q599">
        <v>1.4139999999999999</v>
      </c>
      <c r="R599">
        <v>0.88400000000000001</v>
      </c>
      <c r="S599">
        <v>0.89100000000000001</v>
      </c>
      <c r="T599">
        <v>1</v>
      </c>
      <c r="U599">
        <v>5.6580000000000004</v>
      </c>
      <c r="V599" t="s">
        <v>82</v>
      </c>
      <c r="W599">
        <v>0.86599999999999999</v>
      </c>
      <c r="X599">
        <v>0.95199999999999996</v>
      </c>
      <c r="Y599">
        <v>0</v>
      </c>
      <c r="Z599">
        <v>0.88600000000000001</v>
      </c>
      <c r="AA599" s="19">
        <v>45732.930438124997</v>
      </c>
      <c r="AB599" t="s">
        <v>1181</v>
      </c>
    </row>
    <row r="600" spans="1:28" hidden="1" x14ac:dyDescent="0.35">
      <c r="A600" t="s">
        <v>1010</v>
      </c>
      <c r="B600" t="s">
        <v>314</v>
      </c>
      <c r="C600">
        <v>99</v>
      </c>
      <c r="D600" s="9">
        <v>43117.964583333334</v>
      </c>
      <c r="E600" s="9">
        <v>43217.771527777775</v>
      </c>
      <c r="F600" t="s">
        <v>874</v>
      </c>
      <c r="G600" t="s">
        <v>874</v>
      </c>
      <c r="H600">
        <v>97</v>
      </c>
      <c r="I600">
        <v>21</v>
      </c>
      <c r="J600">
        <v>1</v>
      </c>
      <c r="K600" t="s">
        <v>875</v>
      </c>
      <c r="L600">
        <v>145</v>
      </c>
      <c r="M600">
        <v>-26</v>
      </c>
      <c r="N600">
        <v>0.97699999999999998</v>
      </c>
      <c r="O600">
        <v>0.17299999999999999</v>
      </c>
      <c r="P600">
        <v>0</v>
      </c>
      <c r="Q600">
        <v>1.226</v>
      </c>
      <c r="R600">
        <v>1.0660000000000001</v>
      </c>
      <c r="S600">
        <v>0.85</v>
      </c>
      <c r="T600">
        <v>1</v>
      </c>
      <c r="U600">
        <v>6.5250000000000004</v>
      </c>
      <c r="V600" t="s">
        <v>94</v>
      </c>
      <c r="W600">
        <v>0.90600000000000003</v>
      </c>
      <c r="X600">
        <v>0.95199999999999996</v>
      </c>
      <c r="Y600">
        <v>0</v>
      </c>
      <c r="Z600">
        <v>0.9</v>
      </c>
      <c r="AA600" s="19">
        <v>45732.930449583335</v>
      </c>
      <c r="AB600" t="s">
        <v>1181</v>
      </c>
    </row>
    <row r="601" spans="1:28" x14ac:dyDescent="0.35">
      <c r="A601" t="s">
        <v>1011</v>
      </c>
      <c r="B601" t="s">
        <v>313</v>
      </c>
      <c r="C601">
        <v>890</v>
      </c>
      <c r="D601" s="9">
        <v>40394.351388888892</v>
      </c>
      <c r="E601" s="9">
        <v>41284.476388888892</v>
      </c>
      <c r="F601">
        <v>153</v>
      </c>
      <c r="G601">
        <v>153</v>
      </c>
      <c r="H601">
        <v>136</v>
      </c>
      <c r="I601">
        <v>17</v>
      </c>
      <c r="J601">
        <v>0</v>
      </c>
      <c r="K601">
        <v>153</v>
      </c>
      <c r="L601">
        <v>131</v>
      </c>
      <c r="M601">
        <v>22</v>
      </c>
      <c r="N601">
        <v>0.754</v>
      </c>
      <c r="O601">
        <v>7.3999999999999996E-2</v>
      </c>
      <c r="P601">
        <v>0</v>
      </c>
      <c r="Q601">
        <v>0.27900000000000003</v>
      </c>
      <c r="R601">
        <v>0.33700000000000002</v>
      </c>
      <c r="S601">
        <v>0.91100000000000003</v>
      </c>
      <c r="T601">
        <v>1</v>
      </c>
      <c r="U601">
        <v>78.852999999999994</v>
      </c>
      <c r="V601" t="s">
        <v>58</v>
      </c>
      <c r="W601">
        <v>0.77</v>
      </c>
      <c r="X601">
        <v>0.64500000000000002</v>
      </c>
      <c r="Y601">
        <v>0</v>
      </c>
      <c r="Z601">
        <v>0.43099999999999999</v>
      </c>
      <c r="AA601" s="19">
        <v>45732.930506747682</v>
      </c>
      <c r="AB601" t="s">
        <v>1181</v>
      </c>
    </row>
    <row r="602" spans="1:28" hidden="1" x14ac:dyDescent="0.35">
      <c r="A602" t="s">
        <v>1011</v>
      </c>
      <c r="B602" t="s">
        <v>314</v>
      </c>
      <c r="C602">
        <v>0</v>
      </c>
      <c r="D602" s="9">
        <v>41284.476388888892</v>
      </c>
      <c r="E602" s="9">
        <v>41284.476388888892</v>
      </c>
      <c r="F602" t="s">
        <v>874</v>
      </c>
      <c r="G602" t="s">
        <v>874</v>
      </c>
      <c r="H602">
        <v>1</v>
      </c>
      <c r="I602">
        <v>1</v>
      </c>
      <c r="J602">
        <v>1</v>
      </c>
      <c r="K602" t="s">
        <v>875</v>
      </c>
      <c r="L602">
        <v>1</v>
      </c>
      <c r="M602">
        <v>0</v>
      </c>
      <c r="N602" t="s">
        <v>877</v>
      </c>
      <c r="O602" t="s">
        <v>877</v>
      </c>
      <c r="P602">
        <v>0</v>
      </c>
      <c r="Q602" t="s">
        <v>877</v>
      </c>
      <c r="R602" t="s">
        <v>877</v>
      </c>
      <c r="S602" t="s">
        <v>877</v>
      </c>
      <c r="T602" t="s">
        <v>877</v>
      </c>
      <c r="U602" t="s">
        <v>877</v>
      </c>
      <c r="V602" t="s">
        <v>58</v>
      </c>
      <c r="W602" t="s">
        <v>877</v>
      </c>
      <c r="X602" t="s">
        <v>877</v>
      </c>
      <c r="Y602">
        <v>0</v>
      </c>
      <c r="Z602" t="s">
        <v>877</v>
      </c>
      <c r="AA602" s="19">
        <v>45732.930506770834</v>
      </c>
      <c r="AB602" t="s">
        <v>1181</v>
      </c>
    </row>
    <row r="603" spans="1:28" x14ac:dyDescent="0.35">
      <c r="A603" t="s">
        <v>1012</v>
      </c>
      <c r="B603" t="s">
        <v>313</v>
      </c>
      <c r="C603">
        <v>310</v>
      </c>
      <c r="D603" s="9">
        <v>40427.654166666667</v>
      </c>
      <c r="E603" s="9">
        <v>40738.621527777781</v>
      </c>
      <c r="F603">
        <v>89</v>
      </c>
      <c r="G603">
        <v>89</v>
      </c>
      <c r="H603">
        <v>45</v>
      </c>
      <c r="I603">
        <v>44</v>
      </c>
      <c r="J603">
        <v>0</v>
      </c>
      <c r="K603">
        <v>89</v>
      </c>
      <c r="L603">
        <v>79</v>
      </c>
      <c r="M603">
        <v>10</v>
      </c>
      <c r="N603">
        <v>0.26700000000000002</v>
      </c>
      <c r="O603">
        <v>0.23499999999999999</v>
      </c>
      <c r="P603">
        <v>0</v>
      </c>
      <c r="Q603">
        <v>0.318</v>
      </c>
      <c r="R603">
        <v>0.63300000000000001</v>
      </c>
      <c r="S603">
        <v>0.53200000000000003</v>
      </c>
      <c r="T603">
        <v>1</v>
      </c>
      <c r="U603">
        <v>31.446999999999999</v>
      </c>
      <c r="V603" t="s">
        <v>58</v>
      </c>
      <c r="W603">
        <v>0.755</v>
      </c>
      <c r="X603">
        <v>0.86399999999999999</v>
      </c>
      <c r="Y603">
        <v>0</v>
      </c>
      <c r="Z603">
        <v>0.79300000000000004</v>
      </c>
      <c r="AA603" s="19">
        <v>45732.93056724537</v>
      </c>
      <c r="AB603" t="s">
        <v>1181</v>
      </c>
    </row>
    <row r="604" spans="1:28" hidden="1" x14ac:dyDescent="0.35">
      <c r="A604" t="s">
        <v>1012</v>
      </c>
      <c r="B604" t="s">
        <v>314</v>
      </c>
      <c r="C604">
        <v>58</v>
      </c>
      <c r="D604" s="9">
        <v>40679.665972222225</v>
      </c>
      <c r="E604" s="9">
        <v>40738.621527777781</v>
      </c>
      <c r="F604" t="s">
        <v>874</v>
      </c>
      <c r="G604" t="s">
        <v>874</v>
      </c>
      <c r="H604">
        <v>1</v>
      </c>
      <c r="I604">
        <v>1</v>
      </c>
      <c r="J604">
        <v>1</v>
      </c>
      <c r="K604" t="s">
        <v>875</v>
      </c>
      <c r="L604">
        <v>4</v>
      </c>
      <c r="M604">
        <v>-4</v>
      </c>
      <c r="N604" t="s">
        <v>877</v>
      </c>
      <c r="O604" t="s">
        <v>877</v>
      </c>
      <c r="P604">
        <v>0</v>
      </c>
      <c r="Q604">
        <v>4.7E-2</v>
      </c>
      <c r="R604" t="s">
        <v>877</v>
      </c>
      <c r="S604" t="s">
        <v>877</v>
      </c>
      <c r="T604" t="s">
        <v>877</v>
      </c>
      <c r="U604" t="s">
        <v>877</v>
      </c>
      <c r="V604" t="s">
        <v>58</v>
      </c>
      <c r="W604" t="s">
        <v>877</v>
      </c>
      <c r="X604" t="s">
        <v>877</v>
      </c>
      <c r="Y604">
        <v>0</v>
      </c>
      <c r="Z604">
        <v>0.82599999999999996</v>
      </c>
      <c r="AA604" s="19">
        <v>45732.930567256946</v>
      </c>
      <c r="AB604" t="s">
        <v>1181</v>
      </c>
    </row>
    <row r="605" spans="1:28" x14ac:dyDescent="0.35">
      <c r="A605" t="s">
        <v>1013</v>
      </c>
      <c r="B605" t="s">
        <v>313</v>
      </c>
      <c r="C605">
        <v>760</v>
      </c>
      <c r="D605" s="9">
        <v>40851.498611111114</v>
      </c>
      <c r="E605" s="9">
        <v>41612.440972222219</v>
      </c>
      <c r="F605">
        <v>156</v>
      </c>
      <c r="G605">
        <v>156</v>
      </c>
      <c r="H605">
        <v>132</v>
      </c>
      <c r="I605">
        <v>24</v>
      </c>
      <c r="J605">
        <v>0</v>
      </c>
      <c r="K605">
        <v>156</v>
      </c>
      <c r="L605">
        <v>152</v>
      </c>
      <c r="M605">
        <v>4</v>
      </c>
      <c r="N605">
        <v>0.94899999999999995</v>
      </c>
      <c r="O605">
        <v>0.55500000000000005</v>
      </c>
      <c r="P605">
        <v>0</v>
      </c>
      <c r="Q605">
        <v>0.21199999999999999</v>
      </c>
      <c r="R605">
        <v>0.14099999999999999</v>
      </c>
      <c r="S605">
        <v>0.63100000000000001</v>
      </c>
      <c r="T605">
        <v>1</v>
      </c>
      <c r="U605">
        <v>18.867999999999999</v>
      </c>
      <c r="V605" t="s">
        <v>82</v>
      </c>
      <c r="W605">
        <v>0.41399999999999998</v>
      </c>
      <c r="X605">
        <v>0.93200000000000005</v>
      </c>
      <c r="Y605">
        <v>0</v>
      </c>
      <c r="Z605">
        <v>0.214</v>
      </c>
      <c r="AA605" s="19">
        <v>45732.930625011577</v>
      </c>
      <c r="AB605" t="s">
        <v>1181</v>
      </c>
    </row>
    <row r="606" spans="1:28" hidden="1" x14ac:dyDescent="0.35">
      <c r="A606" t="s">
        <v>1013</v>
      </c>
      <c r="B606" t="s">
        <v>314</v>
      </c>
      <c r="C606">
        <v>71</v>
      </c>
      <c r="D606" s="9">
        <v>41541.374305555553</v>
      </c>
      <c r="E606" s="9">
        <v>41612.440972222219</v>
      </c>
      <c r="F606" t="s">
        <v>874</v>
      </c>
      <c r="G606" t="s">
        <v>874</v>
      </c>
      <c r="H606">
        <v>1</v>
      </c>
      <c r="I606">
        <v>1</v>
      </c>
      <c r="J606">
        <v>1</v>
      </c>
      <c r="K606" t="s">
        <v>875</v>
      </c>
      <c r="L606">
        <v>3</v>
      </c>
      <c r="M606">
        <v>-2</v>
      </c>
      <c r="N606" t="s">
        <v>877</v>
      </c>
      <c r="O606" t="s">
        <v>877</v>
      </c>
      <c r="P606">
        <v>0</v>
      </c>
      <c r="Q606">
        <v>2.1000000000000001E-2</v>
      </c>
      <c r="R606" t="s">
        <v>877</v>
      </c>
      <c r="S606" t="s">
        <v>877</v>
      </c>
      <c r="T606" t="s">
        <v>877</v>
      </c>
      <c r="U606" t="s">
        <v>877</v>
      </c>
      <c r="V606" t="s">
        <v>82</v>
      </c>
      <c r="W606" t="s">
        <v>877</v>
      </c>
      <c r="X606" t="s">
        <v>877</v>
      </c>
      <c r="Y606">
        <v>0</v>
      </c>
      <c r="Z606">
        <v>0.75</v>
      </c>
      <c r="AA606" s="19">
        <v>45732.930625023146</v>
      </c>
      <c r="AB606" t="s">
        <v>1181</v>
      </c>
    </row>
    <row r="607" spans="1:28" x14ac:dyDescent="0.35">
      <c r="A607" t="s">
        <v>1014</v>
      </c>
      <c r="B607" t="s">
        <v>313</v>
      </c>
      <c r="C607">
        <v>711</v>
      </c>
      <c r="D607" s="9">
        <v>40647.620833333334</v>
      </c>
      <c r="E607" s="9">
        <v>41359.591666666667</v>
      </c>
      <c r="F607">
        <v>82</v>
      </c>
      <c r="G607">
        <v>82</v>
      </c>
      <c r="H607">
        <v>24</v>
      </c>
      <c r="I607">
        <v>58</v>
      </c>
      <c r="J607">
        <v>0</v>
      </c>
      <c r="K607">
        <v>82</v>
      </c>
      <c r="L607">
        <v>81</v>
      </c>
      <c r="M607">
        <v>1</v>
      </c>
      <c r="N607">
        <v>9.0999999999999998E-2</v>
      </c>
      <c r="O607">
        <v>0.16900000000000001</v>
      </c>
      <c r="P607">
        <v>0</v>
      </c>
      <c r="Q607">
        <v>0.17</v>
      </c>
      <c r="R607">
        <v>0.65400000000000003</v>
      </c>
      <c r="S607">
        <v>0.35</v>
      </c>
      <c r="T607">
        <v>1</v>
      </c>
      <c r="U607">
        <v>5.8819999999999997</v>
      </c>
      <c r="V607" t="s">
        <v>82</v>
      </c>
      <c r="W607">
        <v>0.67900000000000005</v>
      </c>
      <c r="X607">
        <v>0.81699999999999995</v>
      </c>
      <c r="Y607">
        <v>0</v>
      </c>
      <c r="Z607">
        <v>0.64300000000000002</v>
      </c>
      <c r="AA607" s="19">
        <v>45732.930681111109</v>
      </c>
      <c r="AB607" t="s">
        <v>1181</v>
      </c>
    </row>
    <row r="608" spans="1:28" hidden="1" x14ac:dyDescent="0.35">
      <c r="A608" t="s">
        <v>1014</v>
      </c>
      <c r="B608" t="s">
        <v>314</v>
      </c>
      <c r="C608">
        <v>0</v>
      </c>
      <c r="D608" s="9">
        <v>41359.591666666667</v>
      </c>
      <c r="E608" s="9">
        <v>41359.591666666667</v>
      </c>
      <c r="F608" t="s">
        <v>874</v>
      </c>
      <c r="G608" t="s">
        <v>874</v>
      </c>
      <c r="H608">
        <v>1</v>
      </c>
      <c r="I608">
        <v>1</v>
      </c>
      <c r="J608">
        <v>1</v>
      </c>
      <c r="K608" t="s">
        <v>875</v>
      </c>
      <c r="L608">
        <v>1</v>
      </c>
      <c r="M608">
        <v>0</v>
      </c>
      <c r="N608" t="s">
        <v>877</v>
      </c>
      <c r="O608" t="s">
        <v>877</v>
      </c>
      <c r="P608">
        <v>0</v>
      </c>
      <c r="Q608" t="s">
        <v>877</v>
      </c>
      <c r="R608" t="s">
        <v>877</v>
      </c>
      <c r="S608" t="s">
        <v>877</v>
      </c>
      <c r="T608" t="s">
        <v>877</v>
      </c>
      <c r="U608" t="s">
        <v>877</v>
      </c>
      <c r="V608" t="s">
        <v>82</v>
      </c>
      <c r="W608" t="s">
        <v>877</v>
      </c>
      <c r="X608" t="s">
        <v>877</v>
      </c>
      <c r="Y608">
        <v>0</v>
      </c>
      <c r="Z608" t="s">
        <v>877</v>
      </c>
      <c r="AA608" s="19">
        <v>45732.930681122685</v>
      </c>
      <c r="AB608" t="s">
        <v>1181</v>
      </c>
    </row>
    <row r="609" spans="1:28" x14ac:dyDescent="0.35">
      <c r="A609" t="s">
        <v>1015</v>
      </c>
      <c r="B609" t="s">
        <v>313</v>
      </c>
      <c r="C609">
        <v>844</v>
      </c>
      <c r="D609" s="9">
        <v>40451.451388888891</v>
      </c>
      <c r="E609" s="9">
        <v>41295.490277777775</v>
      </c>
      <c r="F609">
        <v>72</v>
      </c>
      <c r="G609">
        <v>72</v>
      </c>
      <c r="H609">
        <v>67</v>
      </c>
      <c r="I609">
        <v>5</v>
      </c>
      <c r="J609">
        <v>0</v>
      </c>
      <c r="K609">
        <v>72</v>
      </c>
      <c r="L609">
        <v>72</v>
      </c>
      <c r="M609">
        <v>0</v>
      </c>
      <c r="N609">
        <v>0.17</v>
      </c>
      <c r="O609">
        <v>1.7000000000000001E-2</v>
      </c>
      <c r="P609">
        <v>0</v>
      </c>
      <c r="Q609">
        <v>0.05</v>
      </c>
      <c r="R609">
        <v>0.26700000000000002</v>
      </c>
      <c r="S609">
        <v>0.90900000000000003</v>
      </c>
      <c r="T609">
        <v>1</v>
      </c>
      <c r="U609">
        <v>0</v>
      </c>
      <c r="V609" t="s">
        <v>82</v>
      </c>
      <c r="W609">
        <v>0.73599999999999999</v>
      </c>
      <c r="X609">
        <v>0.78</v>
      </c>
      <c r="Y609">
        <v>0</v>
      </c>
      <c r="Z609">
        <v>0.77700000000000002</v>
      </c>
      <c r="AA609" s="19">
        <v>45732.930737708331</v>
      </c>
      <c r="AB609" t="s">
        <v>1181</v>
      </c>
    </row>
    <row r="610" spans="1:28" hidden="1" x14ac:dyDescent="0.35">
      <c r="A610" t="s">
        <v>1015</v>
      </c>
      <c r="B610" t="s">
        <v>314</v>
      </c>
      <c r="C610">
        <v>0</v>
      </c>
      <c r="D610" s="9">
        <v>41295.490277777775</v>
      </c>
      <c r="E610" s="9">
        <v>41295.490277777775</v>
      </c>
      <c r="F610" t="s">
        <v>874</v>
      </c>
      <c r="G610" t="s">
        <v>874</v>
      </c>
      <c r="H610">
        <v>1</v>
      </c>
      <c r="I610">
        <v>1</v>
      </c>
      <c r="J610">
        <v>1</v>
      </c>
      <c r="K610" t="s">
        <v>875</v>
      </c>
      <c r="L610">
        <v>24</v>
      </c>
      <c r="M610">
        <v>-23</v>
      </c>
      <c r="N610" t="s">
        <v>877</v>
      </c>
      <c r="O610" t="s">
        <v>877</v>
      </c>
      <c r="P610">
        <v>0</v>
      </c>
      <c r="Q610" t="s">
        <v>877</v>
      </c>
      <c r="R610" t="s">
        <v>877</v>
      </c>
      <c r="S610" t="s">
        <v>877</v>
      </c>
      <c r="T610" t="s">
        <v>877</v>
      </c>
      <c r="U610" t="s">
        <v>877</v>
      </c>
      <c r="V610" t="s">
        <v>82</v>
      </c>
      <c r="W610" t="s">
        <v>877</v>
      </c>
      <c r="X610" t="s">
        <v>877</v>
      </c>
      <c r="Y610">
        <v>0</v>
      </c>
      <c r="Z610" t="s">
        <v>877</v>
      </c>
      <c r="AA610" s="19">
        <v>45732.930737719907</v>
      </c>
      <c r="AB610" t="s">
        <v>1181</v>
      </c>
    </row>
    <row r="611" spans="1:28" x14ac:dyDescent="0.35">
      <c r="A611" t="s">
        <v>1016</v>
      </c>
      <c r="B611" t="s">
        <v>313</v>
      </c>
      <c r="C611">
        <v>941</v>
      </c>
      <c r="D611" s="9">
        <v>40283.600694444445</v>
      </c>
      <c r="E611" s="9">
        <v>41225.365972222222</v>
      </c>
      <c r="F611">
        <v>896</v>
      </c>
      <c r="G611">
        <v>896</v>
      </c>
      <c r="H611">
        <v>633</v>
      </c>
      <c r="I611">
        <v>263</v>
      </c>
      <c r="J611">
        <v>0</v>
      </c>
      <c r="K611">
        <v>896</v>
      </c>
      <c r="L611">
        <v>896</v>
      </c>
      <c r="M611">
        <v>0</v>
      </c>
      <c r="N611">
        <v>0.93400000000000005</v>
      </c>
      <c r="O611">
        <v>0.47699999999999998</v>
      </c>
      <c r="P611">
        <v>0</v>
      </c>
      <c r="Q611">
        <v>1.236</v>
      </c>
      <c r="R611">
        <v>0.876</v>
      </c>
      <c r="S611">
        <v>0.66200000000000003</v>
      </c>
      <c r="T611">
        <v>1</v>
      </c>
      <c r="U611">
        <v>0</v>
      </c>
      <c r="V611" t="s">
        <v>82</v>
      </c>
      <c r="W611">
        <v>0.874</v>
      </c>
      <c r="X611">
        <v>0.93300000000000005</v>
      </c>
      <c r="Y611">
        <v>0</v>
      </c>
      <c r="Z611">
        <v>0.94499999999999995</v>
      </c>
      <c r="AA611" s="19">
        <v>45732.930801574075</v>
      </c>
      <c r="AB611" t="s">
        <v>1181</v>
      </c>
    </row>
    <row r="612" spans="1:28" hidden="1" x14ac:dyDescent="0.35">
      <c r="A612" t="s">
        <v>1016</v>
      </c>
      <c r="B612" t="s">
        <v>314</v>
      </c>
      <c r="C612">
        <v>97</v>
      </c>
      <c r="D612" s="9">
        <v>41127.634722222225</v>
      </c>
      <c r="E612" s="9">
        <v>41225.365972222222</v>
      </c>
      <c r="F612" t="s">
        <v>874</v>
      </c>
      <c r="G612" t="s">
        <v>874</v>
      </c>
      <c r="H612">
        <v>13</v>
      </c>
      <c r="I612">
        <v>1</v>
      </c>
      <c r="J612">
        <v>1</v>
      </c>
      <c r="K612" t="s">
        <v>875</v>
      </c>
      <c r="L612">
        <v>27</v>
      </c>
      <c r="M612">
        <v>-12</v>
      </c>
      <c r="N612">
        <v>0.20499999999999999</v>
      </c>
      <c r="O612" t="s">
        <v>877</v>
      </c>
      <c r="P612">
        <v>0</v>
      </c>
      <c r="Q612">
        <v>0.20499999999999999</v>
      </c>
      <c r="R612" t="s">
        <v>877</v>
      </c>
      <c r="S612" t="s">
        <v>877</v>
      </c>
      <c r="T612" t="s">
        <v>877</v>
      </c>
      <c r="U612" t="s">
        <v>877</v>
      </c>
      <c r="V612" t="s">
        <v>82</v>
      </c>
      <c r="W612">
        <v>0.96499999999999997</v>
      </c>
      <c r="X612" t="s">
        <v>877</v>
      </c>
      <c r="Y612">
        <v>0</v>
      </c>
      <c r="Z612">
        <v>0.88900000000000001</v>
      </c>
      <c r="AA612" s="19">
        <v>45732.930801585651</v>
      </c>
      <c r="AB612" t="s">
        <v>1181</v>
      </c>
    </row>
    <row r="613" spans="1:28" x14ac:dyDescent="0.35">
      <c r="A613" t="s">
        <v>1017</v>
      </c>
      <c r="B613" t="s">
        <v>313</v>
      </c>
      <c r="C613">
        <v>1530</v>
      </c>
      <c r="D613" s="9">
        <v>40430.67083333333</v>
      </c>
      <c r="E613" s="9">
        <v>41960.705555555556</v>
      </c>
      <c r="F613">
        <v>127</v>
      </c>
      <c r="G613">
        <v>127</v>
      </c>
      <c r="H613">
        <v>79</v>
      </c>
      <c r="I613">
        <v>48</v>
      </c>
      <c r="J613">
        <v>0</v>
      </c>
      <c r="K613">
        <v>127</v>
      </c>
      <c r="L613">
        <v>127</v>
      </c>
      <c r="M613">
        <v>0</v>
      </c>
      <c r="N613">
        <v>0.13500000000000001</v>
      </c>
      <c r="O613">
        <v>6.8000000000000005E-2</v>
      </c>
      <c r="P613">
        <v>0</v>
      </c>
      <c r="Q613">
        <v>5.0999999999999997E-2</v>
      </c>
      <c r="R613">
        <v>0.251</v>
      </c>
      <c r="S613">
        <v>0.66500000000000004</v>
      </c>
      <c r="T613">
        <v>1</v>
      </c>
      <c r="U613">
        <v>0</v>
      </c>
      <c r="V613" t="s">
        <v>82</v>
      </c>
      <c r="W613">
        <v>0.47499999999999998</v>
      </c>
      <c r="X613">
        <v>0.60299999999999998</v>
      </c>
      <c r="Y613">
        <v>0</v>
      </c>
      <c r="Z613">
        <v>0.64700000000000002</v>
      </c>
      <c r="AA613" s="19">
        <v>45732.930859398148</v>
      </c>
      <c r="AB613" t="s">
        <v>1181</v>
      </c>
    </row>
    <row r="614" spans="1:28" hidden="1" x14ac:dyDescent="0.35">
      <c r="A614" t="s">
        <v>1017</v>
      </c>
      <c r="B614" t="s">
        <v>314</v>
      </c>
      <c r="C614">
        <v>0</v>
      </c>
      <c r="D614" s="9">
        <v>41960.705555555556</v>
      </c>
      <c r="E614" s="9">
        <v>41960.705555555556</v>
      </c>
      <c r="F614" t="s">
        <v>874</v>
      </c>
      <c r="G614" t="s">
        <v>874</v>
      </c>
      <c r="H614">
        <v>1</v>
      </c>
      <c r="I614">
        <v>1</v>
      </c>
      <c r="J614">
        <v>1</v>
      </c>
      <c r="K614" t="s">
        <v>875</v>
      </c>
      <c r="L614">
        <v>27</v>
      </c>
      <c r="M614">
        <v>-26</v>
      </c>
      <c r="N614" t="s">
        <v>877</v>
      </c>
      <c r="O614" t="s">
        <v>877</v>
      </c>
      <c r="P614">
        <v>0</v>
      </c>
      <c r="Q614" t="s">
        <v>877</v>
      </c>
      <c r="R614" t="s">
        <v>877</v>
      </c>
      <c r="S614" t="s">
        <v>877</v>
      </c>
      <c r="T614" t="s">
        <v>877</v>
      </c>
      <c r="U614" t="s">
        <v>877</v>
      </c>
      <c r="V614" t="s">
        <v>82</v>
      </c>
      <c r="W614" t="s">
        <v>877</v>
      </c>
      <c r="X614" t="s">
        <v>877</v>
      </c>
      <c r="Y614">
        <v>0</v>
      </c>
      <c r="Z614" t="s">
        <v>877</v>
      </c>
      <c r="AA614" s="19">
        <v>45732.930859409724</v>
      </c>
      <c r="AB614" t="s">
        <v>1181</v>
      </c>
    </row>
    <row r="615" spans="1:28" x14ac:dyDescent="0.35">
      <c r="A615" t="s">
        <v>1018</v>
      </c>
      <c r="B615" t="s">
        <v>313</v>
      </c>
      <c r="C615">
        <v>426</v>
      </c>
      <c r="D615" s="9">
        <v>40935.663888888892</v>
      </c>
      <c r="E615" s="9">
        <v>41361.779166666667</v>
      </c>
      <c r="F615">
        <v>102</v>
      </c>
      <c r="G615">
        <v>102</v>
      </c>
      <c r="H615">
        <v>54</v>
      </c>
      <c r="I615">
        <v>48</v>
      </c>
      <c r="J615">
        <v>0</v>
      </c>
      <c r="K615">
        <v>102</v>
      </c>
      <c r="L615">
        <v>90</v>
      </c>
      <c r="M615">
        <v>12</v>
      </c>
      <c r="N615">
        <v>0.29099999999999998</v>
      </c>
      <c r="O615">
        <v>0.50800000000000001</v>
      </c>
      <c r="P615">
        <v>0</v>
      </c>
      <c r="Q615">
        <v>0.35799999999999998</v>
      </c>
      <c r="R615">
        <v>0.44800000000000001</v>
      </c>
      <c r="S615">
        <v>0.36399999999999999</v>
      </c>
      <c r="T615">
        <v>1</v>
      </c>
      <c r="U615">
        <v>33.520000000000003</v>
      </c>
      <c r="V615" t="s">
        <v>58</v>
      </c>
      <c r="W615">
        <v>0.753</v>
      </c>
      <c r="X615">
        <v>0.89800000000000002</v>
      </c>
      <c r="Y615">
        <v>0</v>
      </c>
      <c r="Z615">
        <v>0.78800000000000003</v>
      </c>
      <c r="AA615" s="19">
        <v>45732.930916307872</v>
      </c>
      <c r="AB615" t="s">
        <v>1181</v>
      </c>
    </row>
    <row r="616" spans="1:28" hidden="1" x14ac:dyDescent="0.35">
      <c r="A616" t="s">
        <v>1018</v>
      </c>
      <c r="B616" t="s">
        <v>314</v>
      </c>
      <c r="C616">
        <v>0</v>
      </c>
      <c r="D616" s="9">
        <v>41361.779166666667</v>
      </c>
      <c r="E616" s="9">
        <v>41361.779166666667</v>
      </c>
      <c r="F616" t="s">
        <v>874</v>
      </c>
      <c r="G616" t="s">
        <v>874</v>
      </c>
      <c r="H616">
        <v>1</v>
      </c>
      <c r="I616">
        <v>1</v>
      </c>
      <c r="J616">
        <v>1</v>
      </c>
      <c r="K616" t="s">
        <v>875</v>
      </c>
      <c r="L616">
        <v>1</v>
      </c>
      <c r="M616">
        <v>0</v>
      </c>
      <c r="N616" t="s">
        <v>877</v>
      </c>
      <c r="O616" t="s">
        <v>877</v>
      </c>
      <c r="P616">
        <v>0</v>
      </c>
      <c r="Q616" t="s">
        <v>877</v>
      </c>
      <c r="R616" t="s">
        <v>877</v>
      </c>
      <c r="S616" t="s">
        <v>877</v>
      </c>
      <c r="T616" t="s">
        <v>877</v>
      </c>
      <c r="U616" t="s">
        <v>877</v>
      </c>
      <c r="V616" t="s">
        <v>58</v>
      </c>
      <c r="W616" t="s">
        <v>877</v>
      </c>
      <c r="X616" t="s">
        <v>877</v>
      </c>
      <c r="Y616">
        <v>0</v>
      </c>
      <c r="Z616" t="s">
        <v>877</v>
      </c>
      <c r="AA616" s="19">
        <v>45732.930916319441</v>
      </c>
      <c r="AB616" t="s">
        <v>1181</v>
      </c>
    </row>
    <row r="617" spans="1:28" x14ac:dyDescent="0.35">
      <c r="A617" t="s">
        <v>1019</v>
      </c>
      <c r="B617" t="s">
        <v>313</v>
      </c>
      <c r="C617">
        <v>772</v>
      </c>
      <c r="D617" s="9">
        <v>40574.695833333331</v>
      </c>
      <c r="E617" s="9">
        <v>41346.754166666666</v>
      </c>
      <c r="F617">
        <v>83</v>
      </c>
      <c r="G617">
        <v>83</v>
      </c>
      <c r="H617">
        <v>54</v>
      </c>
      <c r="I617">
        <v>29</v>
      </c>
      <c r="J617">
        <v>0</v>
      </c>
      <c r="K617">
        <v>83</v>
      </c>
      <c r="L617">
        <v>67</v>
      </c>
      <c r="M617">
        <v>16</v>
      </c>
      <c r="N617">
        <v>0.193</v>
      </c>
      <c r="O617">
        <v>0.106</v>
      </c>
      <c r="P617">
        <v>0</v>
      </c>
      <c r="Q617">
        <v>8.7999999999999995E-2</v>
      </c>
      <c r="R617">
        <v>0.29399999999999998</v>
      </c>
      <c r="S617">
        <v>0.64500000000000002</v>
      </c>
      <c r="T617">
        <v>1</v>
      </c>
      <c r="U617">
        <v>181.81800000000001</v>
      </c>
      <c r="V617" t="s">
        <v>58</v>
      </c>
      <c r="W617">
        <v>0.45100000000000001</v>
      </c>
      <c r="X617">
        <v>0.68500000000000005</v>
      </c>
      <c r="Y617">
        <v>0</v>
      </c>
      <c r="Z617">
        <v>0.28699999999999998</v>
      </c>
      <c r="AA617" s="19">
        <v>45732.930972453702</v>
      </c>
      <c r="AB617" t="s">
        <v>1181</v>
      </c>
    </row>
    <row r="618" spans="1:28" hidden="1" x14ac:dyDescent="0.35">
      <c r="A618" t="s">
        <v>1019</v>
      </c>
      <c r="B618" t="s">
        <v>314</v>
      </c>
      <c r="C618">
        <v>0</v>
      </c>
      <c r="D618" s="9">
        <v>41346.754166666666</v>
      </c>
      <c r="E618" s="9">
        <v>41346.754166666666</v>
      </c>
      <c r="F618" t="s">
        <v>874</v>
      </c>
      <c r="G618" t="s">
        <v>874</v>
      </c>
      <c r="H618">
        <v>1</v>
      </c>
      <c r="I618">
        <v>1</v>
      </c>
      <c r="J618">
        <v>1</v>
      </c>
      <c r="K618" t="s">
        <v>875</v>
      </c>
      <c r="L618">
        <v>1</v>
      </c>
      <c r="M618">
        <v>0</v>
      </c>
      <c r="N618" t="s">
        <v>877</v>
      </c>
      <c r="O618" t="s">
        <v>877</v>
      </c>
      <c r="P618">
        <v>0</v>
      </c>
      <c r="Q618" t="s">
        <v>877</v>
      </c>
      <c r="R618" t="s">
        <v>877</v>
      </c>
      <c r="S618" t="s">
        <v>877</v>
      </c>
      <c r="T618" t="s">
        <v>877</v>
      </c>
      <c r="U618" t="s">
        <v>877</v>
      </c>
      <c r="V618" t="s">
        <v>58</v>
      </c>
      <c r="W618" t="s">
        <v>877</v>
      </c>
      <c r="X618" t="s">
        <v>877</v>
      </c>
      <c r="Y618">
        <v>0</v>
      </c>
      <c r="Z618" t="s">
        <v>877</v>
      </c>
      <c r="AA618" s="19">
        <v>45732.930972465278</v>
      </c>
      <c r="AB618" t="s">
        <v>1181</v>
      </c>
    </row>
    <row r="619" spans="1:28" x14ac:dyDescent="0.35">
      <c r="A619" t="s">
        <v>1020</v>
      </c>
      <c r="B619" t="s">
        <v>313</v>
      </c>
      <c r="C619">
        <v>313</v>
      </c>
      <c r="D619" s="9">
        <v>40926.593055555553</v>
      </c>
      <c r="E619" s="9">
        <v>41240.397222222222</v>
      </c>
      <c r="F619">
        <v>143</v>
      </c>
      <c r="G619">
        <v>143</v>
      </c>
      <c r="H619">
        <v>107</v>
      </c>
      <c r="I619">
        <v>36</v>
      </c>
      <c r="J619">
        <v>0</v>
      </c>
      <c r="K619">
        <v>143</v>
      </c>
      <c r="L619">
        <v>143</v>
      </c>
      <c r="M619">
        <v>0</v>
      </c>
      <c r="N619">
        <v>0.46</v>
      </c>
      <c r="O619">
        <v>0.23899999999999999</v>
      </c>
      <c r="P619">
        <v>0</v>
      </c>
      <c r="Q619">
        <v>0.43099999999999999</v>
      </c>
      <c r="R619">
        <v>0.61699999999999999</v>
      </c>
      <c r="S619">
        <v>0.65800000000000003</v>
      </c>
      <c r="T619">
        <v>1</v>
      </c>
      <c r="U619">
        <v>0</v>
      </c>
      <c r="V619" t="s">
        <v>82</v>
      </c>
      <c r="W619">
        <v>0.63300000000000001</v>
      </c>
      <c r="X619">
        <v>0.92300000000000004</v>
      </c>
      <c r="Y619">
        <v>0</v>
      </c>
      <c r="Z619">
        <v>0.70099999999999996</v>
      </c>
      <c r="AA619" s="19">
        <v>45732.931033090281</v>
      </c>
      <c r="AB619" t="s">
        <v>1181</v>
      </c>
    </row>
    <row r="620" spans="1:28" hidden="1" x14ac:dyDescent="0.35">
      <c r="A620" t="s">
        <v>1020</v>
      </c>
      <c r="B620" t="s">
        <v>314</v>
      </c>
      <c r="C620">
        <v>87</v>
      </c>
      <c r="D620" s="9">
        <v>41152.472916666666</v>
      </c>
      <c r="E620" s="9">
        <v>41240.397222222222</v>
      </c>
      <c r="F620" t="s">
        <v>874</v>
      </c>
      <c r="G620" t="s">
        <v>874</v>
      </c>
      <c r="H620">
        <v>4</v>
      </c>
      <c r="I620">
        <v>1</v>
      </c>
      <c r="J620">
        <v>1</v>
      </c>
      <c r="K620" t="s">
        <v>875</v>
      </c>
      <c r="L620">
        <v>11</v>
      </c>
      <c r="M620">
        <v>-8</v>
      </c>
      <c r="N620" t="s">
        <v>877</v>
      </c>
      <c r="O620" t="s">
        <v>877</v>
      </c>
      <c r="P620">
        <v>0</v>
      </c>
      <c r="Q620" t="s">
        <v>877</v>
      </c>
      <c r="R620" t="s">
        <v>877</v>
      </c>
      <c r="S620" t="s">
        <v>877</v>
      </c>
      <c r="T620" t="s">
        <v>877</v>
      </c>
      <c r="U620" t="s">
        <v>877</v>
      </c>
      <c r="V620" t="s">
        <v>82</v>
      </c>
      <c r="W620" t="s">
        <v>877</v>
      </c>
      <c r="X620" t="s">
        <v>877</v>
      </c>
      <c r="Y620">
        <v>0</v>
      </c>
      <c r="Z620" t="s">
        <v>877</v>
      </c>
      <c r="AA620" s="19">
        <v>45732.93103310185</v>
      </c>
      <c r="AB620" t="s">
        <v>1181</v>
      </c>
    </row>
    <row r="621" spans="1:28" x14ac:dyDescent="0.35">
      <c r="A621" t="s">
        <v>1021</v>
      </c>
      <c r="B621" t="s">
        <v>313</v>
      </c>
      <c r="C621">
        <v>278</v>
      </c>
      <c r="D621" s="9">
        <v>40324.679166666669</v>
      </c>
      <c r="E621" s="9">
        <v>40603.410416666666</v>
      </c>
      <c r="F621">
        <v>489</v>
      </c>
      <c r="G621">
        <v>489</v>
      </c>
      <c r="H621">
        <v>290</v>
      </c>
      <c r="I621">
        <v>199</v>
      </c>
      <c r="J621">
        <v>0</v>
      </c>
      <c r="K621">
        <v>489</v>
      </c>
      <c r="L621">
        <v>469</v>
      </c>
      <c r="M621">
        <v>20</v>
      </c>
      <c r="N621">
        <v>1.18</v>
      </c>
      <c r="O621">
        <v>0.68899999999999995</v>
      </c>
      <c r="P621">
        <v>0</v>
      </c>
      <c r="Q621">
        <v>1.909</v>
      </c>
      <c r="R621">
        <v>1.0209999999999999</v>
      </c>
      <c r="S621">
        <v>0.63100000000000001</v>
      </c>
      <c r="T621">
        <v>1</v>
      </c>
      <c r="U621">
        <v>10.477</v>
      </c>
      <c r="V621" t="s">
        <v>94</v>
      </c>
      <c r="W621">
        <v>0.93899999999999995</v>
      </c>
      <c r="X621">
        <v>0.92700000000000005</v>
      </c>
      <c r="Y621">
        <v>0</v>
      </c>
      <c r="Z621">
        <v>0.95</v>
      </c>
      <c r="AA621" s="19">
        <v>45732.931095925924</v>
      </c>
      <c r="AB621" t="s">
        <v>1181</v>
      </c>
    </row>
    <row r="622" spans="1:28" hidden="1" x14ac:dyDescent="0.35">
      <c r="A622" t="s">
        <v>1021</v>
      </c>
      <c r="B622" t="s">
        <v>314</v>
      </c>
      <c r="C622">
        <v>98</v>
      </c>
      <c r="D622" s="9">
        <v>40504.459722222222</v>
      </c>
      <c r="E622" s="9">
        <v>40603.410416666666</v>
      </c>
      <c r="F622" t="s">
        <v>874</v>
      </c>
      <c r="G622" t="s">
        <v>874</v>
      </c>
      <c r="H622">
        <v>71</v>
      </c>
      <c r="I622">
        <v>57</v>
      </c>
      <c r="J622">
        <v>1</v>
      </c>
      <c r="K622" t="s">
        <v>875</v>
      </c>
      <c r="L622">
        <v>166</v>
      </c>
      <c r="M622">
        <v>-39</v>
      </c>
      <c r="N622">
        <v>0.627</v>
      </c>
      <c r="O622">
        <v>0.48399999999999999</v>
      </c>
      <c r="P622">
        <v>0</v>
      </c>
      <c r="Q622">
        <v>1.4</v>
      </c>
      <c r="R622">
        <v>1.26</v>
      </c>
      <c r="S622">
        <v>0.56399999999999995</v>
      </c>
      <c r="T622">
        <v>1</v>
      </c>
      <c r="U622">
        <v>14.286</v>
      </c>
      <c r="V622" t="s">
        <v>94</v>
      </c>
      <c r="W622">
        <v>0.88700000000000001</v>
      </c>
      <c r="X622">
        <v>0.93500000000000005</v>
      </c>
      <c r="Y622">
        <v>0</v>
      </c>
      <c r="Z622">
        <v>0.95899999999999996</v>
      </c>
      <c r="AA622" s="19">
        <v>45732.931107013887</v>
      </c>
      <c r="AB622" t="s">
        <v>1181</v>
      </c>
    </row>
    <row r="623" spans="1:28" x14ac:dyDescent="0.35">
      <c r="A623" t="s">
        <v>1022</v>
      </c>
      <c r="B623" t="s">
        <v>313</v>
      </c>
      <c r="C623">
        <v>84</v>
      </c>
      <c r="D623" s="9">
        <v>40737.561805555553</v>
      </c>
      <c r="E623" s="9">
        <v>40822.509027777778</v>
      </c>
      <c r="F623">
        <v>51</v>
      </c>
      <c r="G623">
        <v>51</v>
      </c>
      <c r="H623">
        <v>45</v>
      </c>
      <c r="I623">
        <v>6</v>
      </c>
      <c r="J623">
        <v>0</v>
      </c>
      <c r="K623">
        <v>51</v>
      </c>
      <c r="L623">
        <v>51</v>
      </c>
      <c r="M623">
        <v>0</v>
      </c>
      <c r="N623">
        <v>0.87</v>
      </c>
      <c r="O623">
        <v>0.6</v>
      </c>
      <c r="P623">
        <v>0</v>
      </c>
      <c r="Q623">
        <v>0.64600000000000002</v>
      </c>
      <c r="R623">
        <v>0.439</v>
      </c>
      <c r="S623">
        <v>0.59199999999999997</v>
      </c>
      <c r="T623">
        <v>1</v>
      </c>
      <c r="U623">
        <v>0</v>
      </c>
      <c r="V623" t="s">
        <v>82</v>
      </c>
      <c r="W623">
        <v>0.85699999999999998</v>
      </c>
      <c r="X623">
        <v>0.68600000000000005</v>
      </c>
      <c r="Y623">
        <v>0</v>
      </c>
      <c r="Z623">
        <v>0.85599999999999998</v>
      </c>
      <c r="AA623" s="19">
        <v>45732.931167615738</v>
      </c>
      <c r="AB623" t="s">
        <v>1181</v>
      </c>
    </row>
    <row r="624" spans="1:28" hidden="1" x14ac:dyDescent="0.35">
      <c r="A624" t="s">
        <v>1022</v>
      </c>
      <c r="B624" t="s">
        <v>314</v>
      </c>
      <c r="C624">
        <v>84</v>
      </c>
      <c r="D624" s="9">
        <v>40737.561805555553</v>
      </c>
      <c r="E624" s="9">
        <v>40822.509027777778</v>
      </c>
      <c r="F624" t="s">
        <v>874</v>
      </c>
      <c r="G624" t="s">
        <v>874</v>
      </c>
      <c r="H624">
        <v>45</v>
      </c>
      <c r="I624">
        <v>6</v>
      </c>
      <c r="J624">
        <v>1</v>
      </c>
      <c r="K624" t="s">
        <v>875</v>
      </c>
      <c r="L624">
        <v>51</v>
      </c>
      <c r="M624">
        <v>-1</v>
      </c>
      <c r="N624">
        <v>0.86799999999999999</v>
      </c>
      <c r="O624">
        <v>0.6</v>
      </c>
      <c r="P624">
        <v>0</v>
      </c>
      <c r="Q624">
        <v>0.64</v>
      </c>
      <c r="R624">
        <v>0.436</v>
      </c>
      <c r="S624">
        <v>0.59099999999999997</v>
      </c>
      <c r="T624">
        <v>1</v>
      </c>
      <c r="U624">
        <v>0</v>
      </c>
      <c r="V624" t="s">
        <v>82</v>
      </c>
      <c r="W624">
        <v>0.85499999999999998</v>
      </c>
      <c r="X624">
        <v>0.77100000000000002</v>
      </c>
      <c r="Y624">
        <v>0</v>
      </c>
      <c r="Z624">
        <v>0.85299999999999998</v>
      </c>
      <c r="AA624" s="19">
        <v>45732.931178645835</v>
      </c>
      <c r="AB624" t="s">
        <v>1181</v>
      </c>
    </row>
    <row r="625" spans="1:28" x14ac:dyDescent="0.35">
      <c r="A625" t="s">
        <v>1023</v>
      </c>
      <c r="B625" t="s">
        <v>313</v>
      </c>
      <c r="C625">
        <v>115</v>
      </c>
      <c r="D625" s="9">
        <v>40728.547222222223</v>
      </c>
      <c r="E625" s="9">
        <v>40843.763888888891</v>
      </c>
      <c r="F625">
        <v>92</v>
      </c>
      <c r="G625">
        <v>92</v>
      </c>
      <c r="H625">
        <v>83</v>
      </c>
      <c r="I625">
        <v>9</v>
      </c>
      <c r="J625">
        <v>0</v>
      </c>
      <c r="K625">
        <v>92</v>
      </c>
      <c r="L625">
        <v>92</v>
      </c>
      <c r="M625">
        <v>0</v>
      </c>
      <c r="N625">
        <v>1.008</v>
      </c>
      <c r="O625">
        <v>0.14099999999999999</v>
      </c>
      <c r="P625">
        <v>0</v>
      </c>
      <c r="Q625">
        <v>0.97699999999999998</v>
      </c>
      <c r="R625">
        <v>0.85</v>
      </c>
      <c r="S625">
        <v>0.877</v>
      </c>
      <c r="T625">
        <v>1</v>
      </c>
      <c r="U625">
        <v>0</v>
      </c>
      <c r="V625" t="s">
        <v>82</v>
      </c>
      <c r="W625">
        <v>0.93</v>
      </c>
      <c r="X625">
        <v>0.70299999999999996</v>
      </c>
      <c r="Y625">
        <v>0</v>
      </c>
      <c r="Z625">
        <v>0.93</v>
      </c>
      <c r="AA625" s="19">
        <v>45732.931240416663</v>
      </c>
      <c r="AB625" t="s">
        <v>1181</v>
      </c>
    </row>
    <row r="626" spans="1:28" hidden="1" x14ac:dyDescent="0.35">
      <c r="A626" t="s">
        <v>1023</v>
      </c>
      <c r="B626" t="s">
        <v>314</v>
      </c>
      <c r="C626">
        <v>99</v>
      </c>
      <c r="D626" s="9">
        <v>40744.648611111108</v>
      </c>
      <c r="E626" s="9">
        <v>40843.763888888891</v>
      </c>
      <c r="F626" t="s">
        <v>874</v>
      </c>
      <c r="G626" t="s">
        <v>874</v>
      </c>
      <c r="H626">
        <v>62</v>
      </c>
      <c r="I626">
        <v>3</v>
      </c>
      <c r="J626">
        <v>1</v>
      </c>
      <c r="K626" t="s">
        <v>875</v>
      </c>
      <c r="L626">
        <v>86</v>
      </c>
      <c r="M626">
        <v>-20</v>
      </c>
      <c r="N626">
        <v>0.91500000000000004</v>
      </c>
      <c r="O626">
        <v>4.8000000000000001E-2</v>
      </c>
      <c r="P626">
        <v>0</v>
      </c>
      <c r="Q626">
        <v>0.96099999999999997</v>
      </c>
      <c r="R626">
        <v>0.998</v>
      </c>
      <c r="S626">
        <v>0.95</v>
      </c>
      <c r="T626">
        <v>1</v>
      </c>
      <c r="U626">
        <v>0</v>
      </c>
      <c r="V626" t="s">
        <v>82</v>
      </c>
      <c r="W626">
        <v>0.86699999999999999</v>
      </c>
      <c r="X626">
        <v>0.75</v>
      </c>
      <c r="Y626">
        <v>0</v>
      </c>
      <c r="Z626">
        <v>0.91400000000000003</v>
      </c>
      <c r="AA626" s="19">
        <v>45732.931251226852</v>
      </c>
      <c r="AB626" t="s">
        <v>1181</v>
      </c>
    </row>
    <row r="627" spans="1:28" x14ac:dyDescent="0.35">
      <c r="A627" t="s">
        <v>1024</v>
      </c>
      <c r="B627" t="s">
        <v>313</v>
      </c>
      <c r="C627">
        <v>257</v>
      </c>
      <c r="D627" s="9">
        <v>40339.621527777781</v>
      </c>
      <c r="E627" s="9">
        <v>40597.553472222222</v>
      </c>
      <c r="F627">
        <v>198</v>
      </c>
      <c r="G627">
        <v>198</v>
      </c>
      <c r="H627">
        <v>185</v>
      </c>
      <c r="I627">
        <v>13</v>
      </c>
      <c r="J627">
        <v>0</v>
      </c>
      <c r="K627">
        <v>198</v>
      </c>
      <c r="L627">
        <v>196</v>
      </c>
      <c r="M627">
        <v>2</v>
      </c>
      <c r="N627">
        <v>0.71</v>
      </c>
      <c r="O627">
        <v>6.4000000000000001E-2</v>
      </c>
      <c r="P627">
        <v>0</v>
      </c>
      <c r="Q627">
        <v>0.78800000000000003</v>
      </c>
      <c r="R627">
        <v>1.018</v>
      </c>
      <c r="S627">
        <v>0.91700000000000004</v>
      </c>
      <c r="T627">
        <v>1</v>
      </c>
      <c r="U627">
        <v>2.5379999999999998</v>
      </c>
      <c r="V627" t="s">
        <v>94</v>
      </c>
      <c r="W627">
        <v>0.98299999999999998</v>
      </c>
      <c r="X627">
        <v>0.71599999999999997</v>
      </c>
      <c r="Y627">
        <v>0</v>
      </c>
      <c r="Z627">
        <v>0.99099999999999999</v>
      </c>
      <c r="AA627" s="19">
        <v>45732.931313055553</v>
      </c>
      <c r="AB627" t="s">
        <v>1181</v>
      </c>
    </row>
    <row r="628" spans="1:28" hidden="1" x14ac:dyDescent="0.35">
      <c r="A628" t="s">
        <v>1024</v>
      </c>
      <c r="B628" t="s">
        <v>314</v>
      </c>
      <c r="C628">
        <v>99</v>
      </c>
      <c r="D628" s="9">
        <v>40498.536805555559</v>
      </c>
      <c r="E628" s="9">
        <v>40597.553472222222</v>
      </c>
      <c r="F628" t="s">
        <v>874</v>
      </c>
      <c r="G628" t="s">
        <v>874</v>
      </c>
      <c r="H628">
        <v>66</v>
      </c>
      <c r="I628">
        <v>1</v>
      </c>
      <c r="J628">
        <v>1</v>
      </c>
      <c r="K628" t="s">
        <v>875</v>
      </c>
      <c r="L628">
        <v>77</v>
      </c>
      <c r="M628">
        <v>-9</v>
      </c>
      <c r="N628">
        <v>0.86899999999999999</v>
      </c>
      <c r="O628" t="s">
        <v>877</v>
      </c>
      <c r="P628">
        <v>0</v>
      </c>
      <c r="Q628">
        <v>0.875</v>
      </c>
      <c r="R628" t="s">
        <v>877</v>
      </c>
      <c r="S628" t="s">
        <v>877</v>
      </c>
      <c r="T628" t="s">
        <v>877</v>
      </c>
      <c r="U628" t="s">
        <v>877</v>
      </c>
      <c r="V628" t="s">
        <v>94</v>
      </c>
      <c r="W628">
        <v>0.95499999999999996</v>
      </c>
      <c r="X628" t="s">
        <v>877</v>
      </c>
      <c r="Y628">
        <v>0</v>
      </c>
      <c r="Z628">
        <v>0.95199999999999996</v>
      </c>
      <c r="AA628" s="19">
        <v>45732.931313067129</v>
      </c>
      <c r="AB628" t="s">
        <v>1181</v>
      </c>
    </row>
    <row r="629" spans="1:28" x14ac:dyDescent="0.35">
      <c r="A629" t="s">
        <v>1025</v>
      </c>
      <c r="B629" t="s">
        <v>313</v>
      </c>
      <c r="C629">
        <v>449</v>
      </c>
      <c r="D629" s="9">
        <v>40343.644444444442</v>
      </c>
      <c r="E629" s="9">
        <v>40792.648611111108</v>
      </c>
      <c r="F629">
        <v>57</v>
      </c>
      <c r="G629">
        <v>57</v>
      </c>
      <c r="H629">
        <v>45</v>
      </c>
      <c r="I629">
        <v>12</v>
      </c>
      <c r="J629">
        <v>0</v>
      </c>
      <c r="K629">
        <v>57</v>
      </c>
      <c r="L629">
        <v>57</v>
      </c>
      <c r="M629">
        <v>0</v>
      </c>
      <c r="N629">
        <v>0.68200000000000005</v>
      </c>
      <c r="O629">
        <v>0.48599999999999999</v>
      </c>
      <c r="P629">
        <v>0</v>
      </c>
      <c r="Q629">
        <v>0.14499999999999999</v>
      </c>
      <c r="R629">
        <v>0.124</v>
      </c>
      <c r="S629">
        <v>0.58399999999999996</v>
      </c>
      <c r="T629">
        <v>1</v>
      </c>
      <c r="U629">
        <v>0</v>
      </c>
      <c r="V629" t="s">
        <v>82</v>
      </c>
      <c r="W629">
        <v>0.90200000000000002</v>
      </c>
      <c r="X629">
        <v>0.91600000000000004</v>
      </c>
      <c r="Y629">
        <v>0</v>
      </c>
      <c r="Z629">
        <v>0.23499999999999999</v>
      </c>
      <c r="AA629" s="19">
        <v>45732.931369039354</v>
      </c>
      <c r="AB629" t="s">
        <v>1181</v>
      </c>
    </row>
    <row r="630" spans="1:28" hidden="1" x14ac:dyDescent="0.35">
      <c r="A630" t="s">
        <v>1025</v>
      </c>
      <c r="B630" t="s">
        <v>314</v>
      </c>
      <c r="C630">
        <v>0</v>
      </c>
      <c r="D630" s="9">
        <v>40792.648611111108</v>
      </c>
      <c r="E630" s="9">
        <v>40792.648611111108</v>
      </c>
      <c r="F630" t="s">
        <v>874</v>
      </c>
      <c r="G630" t="s">
        <v>874</v>
      </c>
      <c r="H630">
        <v>1</v>
      </c>
      <c r="I630">
        <v>1</v>
      </c>
      <c r="J630">
        <v>1</v>
      </c>
      <c r="K630" t="s">
        <v>875</v>
      </c>
      <c r="L630">
        <v>1</v>
      </c>
      <c r="M630">
        <v>0</v>
      </c>
      <c r="N630" t="s">
        <v>877</v>
      </c>
      <c r="O630" t="s">
        <v>877</v>
      </c>
      <c r="P630">
        <v>0</v>
      </c>
      <c r="Q630" t="s">
        <v>877</v>
      </c>
      <c r="R630" t="s">
        <v>877</v>
      </c>
      <c r="S630" t="s">
        <v>877</v>
      </c>
      <c r="T630" t="s">
        <v>877</v>
      </c>
      <c r="U630" t="s">
        <v>877</v>
      </c>
      <c r="V630" t="s">
        <v>82</v>
      </c>
      <c r="W630" t="s">
        <v>877</v>
      </c>
      <c r="X630" t="s">
        <v>877</v>
      </c>
      <c r="Y630">
        <v>0</v>
      </c>
      <c r="Z630" t="s">
        <v>877</v>
      </c>
      <c r="AA630" s="19">
        <v>45732.931369050923</v>
      </c>
      <c r="AB630" t="s">
        <v>1181</v>
      </c>
    </row>
    <row r="631" spans="1:28" x14ac:dyDescent="0.35">
      <c r="A631" t="s">
        <v>1026</v>
      </c>
      <c r="B631" t="s">
        <v>313</v>
      </c>
      <c r="C631">
        <v>234</v>
      </c>
      <c r="D631" s="9">
        <v>40504.618055555555</v>
      </c>
      <c r="E631" s="9">
        <v>40739.570138888892</v>
      </c>
      <c r="F631">
        <v>174</v>
      </c>
      <c r="G631">
        <v>174</v>
      </c>
      <c r="H631">
        <v>67</v>
      </c>
      <c r="I631">
        <v>107</v>
      </c>
      <c r="J631">
        <v>0</v>
      </c>
      <c r="K631">
        <v>174</v>
      </c>
      <c r="L631">
        <v>164</v>
      </c>
      <c r="M631">
        <v>10</v>
      </c>
      <c r="N631">
        <v>0.96499999999999997</v>
      </c>
      <c r="O631">
        <v>0.90900000000000003</v>
      </c>
      <c r="P631">
        <v>0</v>
      </c>
      <c r="Q631">
        <v>1.0720000000000001</v>
      </c>
      <c r="R631">
        <v>0.57199999999999995</v>
      </c>
      <c r="S631">
        <v>0.51500000000000001</v>
      </c>
      <c r="T631">
        <v>1</v>
      </c>
      <c r="U631">
        <v>9.3279999999999994</v>
      </c>
      <c r="V631" t="s">
        <v>82</v>
      </c>
      <c r="W631">
        <v>0.83299999999999996</v>
      </c>
      <c r="X631">
        <v>0.67900000000000005</v>
      </c>
      <c r="Y631">
        <v>0</v>
      </c>
      <c r="Z631">
        <v>0.64300000000000002</v>
      </c>
      <c r="AA631" s="19">
        <v>45732.931433993057</v>
      </c>
      <c r="AB631" t="s">
        <v>1181</v>
      </c>
    </row>
    <row r="632" spans="1:28" hidden="1" x14ac:dyDescent="0.35">
      <c r="A632" t="s">
        <v>1026</v>
      </c>
      <c r="B632" t="s">
        <v>314</v>
      </c>
      <c r="C632">
        <v>97</v>
      </c>
      <c r="D632" s="9">
        <v>40641.620833333334</v>
      </c>
      <c r="E632" s="9">
        <v>40739.570138888892</v>
      </c>
      <c r="F632" t="s">
        <v>874</v>
      </c>
      <c r="G632" t="s">
        <v>874</v>
      </c>
      <c r="H632">
        <v>1</v>
      </c>
      <c r="I632">
        <v>1</v>
      </c>
      <c r="J632">
        <v>1</v>
      </c>
      <c r="K632" t="s">
        <v>875</v>
      </c>
      <c r="L632">
        <v>3</v>
      </c>
      <c r="M632">
        <v>-3</v>
      </c>
      <c r="N632" t="s">
        <v>877</v>
      </c>
      <c r="O632" t="s">
        <v>877</v>
      </c>
      <c r="P632">
        <v>0</v>
      </c>
      <c r="Q632">
        <v>2.1000000000000001E-2</v>
      </c>
      <c r="R632" t="s">
        <v>877</v>
      </c>
      <c r="S632" t="s">
        <v>877</v>
      </c>
      <c r="T632" t="s">
        <v>877</v>
      </c>
      <c r="U632" t="s">
        <v>877</v>
      </c>
      <c r="V632" t="s">
        <v>82</v>
      </c>
      <c r="W632" t="s">
        <v>877</v>
      </c>
      <c r="X632" t="s">
        <v>877</v>
      </c>
      <c r="Y632">
        <v>0</v>
      </c>
      <c r="Z632">
        <v>0.999</v>
      </c>
      <c r="AA632" s="19">
        <v>45732.931434004633</v>
      </c>
      <c r="AB632" t="s">
        <v>1181</v>
      </c>
    </row>
    <row r="633" spans="1:28" x14ac:dyDescent="0.35">
      <c r="A633" t="s">
        <v>1027</v>
      </c>
      <c r="B633" t="s">
        <v>313</v>
      </c>
      <c r="C633">
        <v>221</v>
      </c>
      <c r="D633" s="9">
        <v>40269.590277777781</v>
      </c>
      <c r="E633" s="9">
        <v>40491.404166666667</v>
      </c>
      <c r="F633">
        <v>134</v>
      </c>
      <c r="G633">
        <v>134</v>
      </c>
      <c r="H633">
        <v>111</v>
      </c>
      <c r="I633">
        <v>23</v>
      </c>
      <c r="J633">
        <v>0</v>
      </c>
      <c r="K633">
        <v>134</v>
      </c>
      <c r="L633">
        <v>106</v>
      </c>
      <c r="M633">
        <v>28</v>
      </c>
      <c r="N633">
        <v>0.51600000000000001</v>
      </c>
      <c r="O633">
        <v>0.1</v>
      </c>
      <c r="P633">
        <v>0</v>
      </c>
      <c r="Q633">
        <v>0.40100000000000002</v>
      </c>
      <c r="R633">
        <v>0.65100000000000002</v>
      </c>
      <c r="S633">
        <v>0.83799999999999997</v>
      </c>
      <c r="T633">
        <v>1</v>
      </c>
      <c r="U633">
        <v>69.825000000000003</v>
      </c>
      <c r="V633" t="s">
        <v>58</v>
      </c>
      <c r="W633">
        <v>0.53200000000000003</v>
      </c>
      <c r="X633">
        <v>0.379</v>
      </c>
      <c r="Y633">
        <v>0</v>
      </c>
      <c r="Z633">
        <v>0.72199999999999998</v>
      </c>
      <c r="AA633" s="19">
        <v>45732.931498321763</v>
      </c>
      <c r="AB633" t="s">
        <v>1181</v>
      </c>
    </row>
    <row r="634" spans="1:28" hidden="1" x14ac:dyDescent="0.35">
      <c r="A634" t="s">
        <v>1027</v>
      </c>
      <c r="B634" t="s">
        <v>314</v>
      </c>
      <c r="C634">
        <v>95</v>
      </c>
      <c r="D634" s="9">
        <v>40395.601388888892</v>
      </c>
      <c r="E634" s="9">
        <v>40491.404166666667</v>
      </c>
      <c r="F634" t="s">
        <v>874</v>
      </c>
      <c r="G634" t="s">
        <v>874</v>
      </c>
      <c r="H634">
        <v>13</v>
      </c>
      <c r="I634">
        <v>2</v>
      </c>
      <c r="J634">
        <v>1</v>
      </c>
      <c r="K634" t="s">
        <v>875</v>
      </c>
      <c r="L634">
        <v>28</v>
      </c>
      <c r="M634">
        <v>-14</v>
      </c>
      <c r="N634">
        <v>0.26</v>
      </c>
      <c r="O634">
        <v>1.4999999999999999E-2</v>
      </c>
      <c r="P634">
        <v>0</v>
      </c>
      <c r="Q634">
        <v>0.38400000000000001</v>
      </c>
      <c r="R634">
        <v>1.3959999999999999</v>
      </c>
      <c r="S634">
        <v>0.94499999999999995</v>
      </c>
      <c r="T634">
        <v>1</v>
      </c>
      <c r="U634">
        <v>72.917000000000002</v>
      </c>
      <c r="V634" t="s">
        <v>64</v>
      </c>
      <c r="W634">
        <v>0.78</v>
      </c>
      <c r="X634">
        <v>1</v>
      </c>
      <c r="Y634">
        <v>0</v>
      </c>
      <c r="Z634">
        <v>0.90400000000000003</v>
      </c>
      <c r="AA634" s="19">
        <v>45732.931509178241</v>
      </c>
      <c r="AB634" t="s">
        <v>1181</v>
      </c>
    </row>
    <row r="635" spans="1:28" x14ac:dyDescent="0.35">
      <c r="A635" t="s">
        <v>1028</v>
      </c>
      <c r="B635" t="s">
        <v>313</v>
      </c>
      <c r="C635">
        <v>397</v>
      </c>
      <c r="D635" s="9">
        <v>40430.515277777777</v>
      </c>
      <c r="E635" s="9">
        <v>40828.500694444447</v>
      </c>
      <c r="F635">
        <v>98</v>
      </c>
      <c r="G635">
        <v>98</v>
      </c>
      <c r="H635">
        <v>35</v>
      </c>
      <c r="I635">
        <v>63</v>
      </c>
      <c r="J635">
        <v>0</v>
      </c>
      <c r="K635">
        <v>98</v>
      </c>
      <c r="L635">
        <v>98</v>
      </c>
      <c r="M635">
        <v>0</v>
      </c>
      <c r="N635">
        <v>0.38400000000000001</v>
      </c>
      <c r="O635">
        <v>0.59899999999999998</v>
      </c>
      <c r="P635">
        <v>0</v>
      </c>
      <c r="Q635">
        <v>0.14799999999999999</v>
      </c>
      <c r="R635">
        <v>0.151</v>
      </c>
      <c r="S635">
        <v>0.39100000000000001</v>
      </c>
      <c r="T635">
        <v>1</v>
      </c>
      <c r="U635">
        <v>0</v>
      </c>
      <c r="V635" t="s">
        <v>82</v>
      </c>
      <c r="W635">
        <v>0.92100000000000004</v>
      </c>
      <c r="X635">
        <v>0.63400000000000001</v>
      </c>
      <c r="Y635">
        <v>0</v>
      </c>
      <c r="Z635">
        <v>0.75600000000000001</v>
      </c>
      <c r="AA635" s="19">
        <v>45732.931566307867</v>
      </c>
      <c r="AB635" t="s">
        <v>1181</v>
      </c>
    </row>
    <row r="636" spans="1:28" hidden="1" x14ac:dyDescent="0.35">
      <c r="A636" t="s">
        <v>1028</v>
      </c>
      <c r="B636" t="s">
        <v>314</v>
      </c>
      <c r="C636">
        <v>0</v>
      </c>
      <c r="D636" s="9">
        <v>40828.498611111114</v>
      </c>
      <c r="E636" s="9">
        <v>40828.500694444447</v>
      </c>
      <c r="F636" t="s">
        <v>874</v>
      </c>
      <c r="G636" t="s">
        <v>874</v>
      </c>
      <c r="H636">
        <v>1</v>
      </c>
      <c r="I636">
        <v>1</v>
      </c>
      <c r="J636">
        <v>1</v>
      </c>
      <c r="K636" t="s">
        <v>875</v>
      </c>
      <c r="L636">
        <v>37</v>
      </c>
      <c r="M636">
        <v>-36</v>
      </c>
      <c r="N636" t="s">
        <v>877</v>
      </c>
      <c r="O636" t="s">
        <v>877</v>
      </c>
      <c r="P636">
        <v>0</v>
      </c>
      <c r="Q636" t="s">
        <v>877</v>
      </c>
      <c r="R636" t="s">
        <v>877</v>
      </c>
      <c r="S636" t="s">
        <v>877</v>
      </c>
      <c r="T636" t="s">
        <v>877</v>
      </c>
      <c r="U636" t="s">
        <v>877</v>
      </c>
      <c r="V636" t="s">
        <v>82</v>
      </c>
      <c r="W636" t="s">
        <v>877</v>
      </c>
      <c r="X636" t="s">
        <v>877</v>
      </c>
      <c r="Y636">
        <v>0</v>
      </c>
      <c r="Z636" t="s">
        <v>877</v>
      </c>
      <c r="AA636" s="19">
        <v>45732.931566319443</v>
      </c>
      <c r="AB636" t="s">
        <v>1181</v>
      </c>
    </row>
    <row r="637" spans="1:28" x14ac:dyDescent="0.35">
      <c r="A637" t="s">
        <v>1029</v>
      </c>
      <c r="B637" t="s">
        <v>313</v>
      </c>
      <c r="C637">
        <v>1022</v>
      </c>
      <c r="D637" s="9">
        <v>41092.401388888888</v>
      </c>
      <c r="E637" s="9">
        <v>42115.340277777781</v>
      </c>
      <c r="F637">
        <v>154</v>
      </c>
      <c r="G637">
        <v>154</v>
      </c>
      <c r="H637">
        <v>119</v>
      </c>
      <c r="I637">
        <v>35</v>
      </c>
      <c r="J637">
        <v>0</v>
      </c>
      <c r="K637">
        <v>154</v>
      </c>
      <c r="L637">
        <v>154</v>
      </c>
      <c r="M637">
        <v>0</v>
      </c>
      <c r="N637">
        <v>0.16</v>
      </c>
      <c r="O637">
        <v>3.6999999999999998E-2</v>
      </c>
      <c r="P637">
        <v>0</v>
      </c>
      <c r="Q637">
        <v>0.16800000000000001</v>
      </c>
      <c r="R637">
        <v>0.85299999999999998</v>
      </c>
      <c r="S637">
        <v>0.81200000000000006</v>
      </c>
      <c r="T637">
        <v>1</v>
      </c>
      <c r="U637">
        <v>0</v>
      </c>
      <c r="V637" t="s">
        <v>82</v>
      </c>
      <c r="W637">
        <v>0.875</v>
      </c>
      <c r="X637">
        <v>0.38200000000000001</v>
      </c>
      <c r="Y637">
        <v>0</v>
      </c>
      <c r="Z637">
        <v>0.84599999999999997</v>
      </c>
      <c r="AA637" s="19">
        <v>45732.931628124999</v>
      </c>
      <c r="AB637" t="s">
        <v>1181</v>
      </c>
    </row>
    <row r="638" spans="1:28" hidden="1" x14ac:dyDescent="0.35">
      <c r="A638" t="s">
        <v>1029</v>
      </c>
      <c r="B638" t="s">
        <v>314</v>
      </c>
      <c r="C638">
        <v>25</v>
      </c>
      <c r="D638" s="9">
        <v>42089.604166666664</v>
      </c>
      <c r="E638" s="9">
        <v>42115.340277777781</v>
      </c>
      <c r="F638" t="s">
        <v>874</v>
      </c>
      <c r="G638" t="s">
        <v>874</v>
      </c>
      <c r="H638">
        <v>1</v>
      </c>
      <c r="I638">
        <v>1</v>
      </c>
      <c r="J638">
        <v>1</v>
      </c>
      <c r="K638" t="s">
        <v>875</v>
      </c>
      <c r="L638">
        <v>1</v>
      </c>
      <c r="M638">
        <v>-1</v>
      </c>
      <c r="N638" t="s">
        <v>877</v>
      </c>
      <c r="O638" t="s">
        <v>877</v>
      </c>
      <c r="P638">
        <v>0</v>
      </c>
      <c r="Q638" t="s">
        <v>877</v>
      </c>
      <c r="R638" t="s">
        <v>877</v>
      </c>
      <c r="S638" t="s">
        <v>877</v>
      </c>
      <c r="T638" t="s">
        <v>877</v>
      </c>
      <c r="U638" t="s">
        <v>877</v>
      </c>
      <c r="V638" t="s">
        <v>82</v>
      </c>
      <c r="W638" t="s">
        <v>877</v>
      </c>
      <c r="X638" t="s">
        <v>877</v>
      </c>
      <c r="Y638">
        <v>0</v>
      </c>
      <c r="Z638" t="s">
        <v>877</v>
      </c>
      <c r="AA638" s="19">
        <v>45732.931628136575</v>
      </c>
      <c r="AB638" t="s">
        <v>1181</v>
      </c>
    </row>
    <row r="639" spans="1:28" x14ac:dyDescent="0.35">
      <c r="A639" t="s">
        <v>1030</v>
      </c>
      <c r="B639" t="s">
        <v>313</v>
      </c>
      <c r="C639">
        <v>274</v>
      </c>
      <c r="D639" s="9">
        <v>40547.530555555553</v>
      </c>
      <c r="E639" s="9">
        <v>40821.612500000003</v>
      </c>
      <c r="F639">
        <v>245</v>
      </c>
      <c r="G639">
        <v>245</v>
      </c>
      <c r="H639">
        <v>139</v>
      </c>
      <c r="I639">
        <v>106</v>
      </c>
      <c r="J639">
        <v>0</v>
      </c>
      <c r="K639">
        <v>245</v>
      </c>
      <c r="L639">
        <v>232</v>
      </c>
      <c r="M639">
        <v>13</v>
      </c>
      <c r="N639">
        <v>0.51200000000000001</v>
      </c>
      <c r="O639">
        <v>0.49199999999999999</v>
      </c>
      <c r="P639">
        <v>0</v>
      </c>
      <c r="Q639">
        <v>0.995</v>
      </c>
      <c r="R639">
        <v>0.99099999999999999</v>
      </c>
      <c r="S639">
        <v>0.51</v>
      </c>
      <c r="T639">
        <v>1</v>
      </c>
      <c r="U639">
        <v>13.065</v>
      </c>
      <c r="V639" t="s">
        <v>82</v>
      </c>
      <c r="W639">
        <v>0.94799999999999995</v>
      </c>
      <c r="X639">
        <v>0.92600000000000005</v>
      </c>
      <c r="Y639">
        <v>0</v>
      </c>
      <c r="Z639">
        <v>0.94199999999999995</v>
      </c>
      <c r="AA639" s="19">
        <v>45732.931688958335</v>
      </c>
      <c r="AB639" t="s">
        <v>1181</v>
      </c>
    </row>
    <row r="640" spans="1:28" hidden="1" x14ac:dyDescent="0.35">
      <c r="A640" t="s">
        <v>1030</v>
      </c>
      <c r="B640" t="s">
        <v>314</v>
      </c>
      <c r="C640">
        <v>93</v>
      </c>
      <c r="D640" s="9">
        <v>40728.45416666667</v>
      </c>
      <c r="E640" s="9">
        <v>40821.612500000003</v>
      </c>
      <c r="F640" t="s">
        <v>874</v>
      </c>
      <c r="G640" t="s">
        <v>874</v>
      </c>
      <c r="H640">
        <v>25</v>
      </c>
      <c r="I640">
        <v>41</v>
      </c>
      <c r="J640">
        <v>1</v>
      </c>
      <c r="K640" t="s">
        <v>875</v>
      </c>
      <c r="L640">
        <v>80</v>
      </c>
      <c r="M640">
        <v>-15</v>
      </c>
      <c r="N640">
        <v>0.34899999999999998</v>
      </c>
      <c r="O640">
        <v>0.29199999999999998</v>
      </c>
      <c r="P640">
        <v>0</v>
      </c>
      <c r="Q640">
        <v>0.79</v>
      </c>
      <c r="R640">
        <v>1.232</v>
      </c>
      <c r="S640">
        <v>0.54400000000000004</v>
      </c>
      <c r="T640">
        <v>1</v>
      </c>
      <c r="U640">
        <v>16.456</v>
      </c>
      <c r="V640" t="s">
        <v>94</v>
      </c>
      <c r="W640">
        <v>0.95199999999999996</v>
      </c>
      <c r="X640">
        <v>0.78600000000000003</v>
      </c>
      <c r="Y640">
        <v>0</v>
      </c>
      <c r="Z640">
        <v>0.91100000000000003</v>
      </c>
      <c r="AA640" s="19">
        <v>45732.931699641202</v>
      </c>
      <c r="AB640" t="s">
        <v>1181</v>
      </c>
    </row>
    <row r="641" spans="1:28" x14ac:dyDescent="0.35">
      <c r="A641" t="s">
        <v>1031</v>
      </c>
      <c r="B641" t="s">
        <v>313</v>
      </c>
      <c r="C641">
        <v>302</v>
      </c>
      <c r="D641" s="9">
        <v>40393.521527777775</v>
      </c>
      <c r="E641" s="9">
        <v>40695.682638888888</v>
      </c>
      <c r="F641">
        <v>103</v>
      </c>
      <c r="G641">
        <v>103</v>
      </c>
      <c r="H641">
        <v>23</v>
      </c>
      <c r="I641">
        <v>80</v>
      </c>
      <c r="J641">
        <v>0</v>
      </c>
      <c r="K641">
        <v>103</v>
      </c>
      <c r="L641">
        <v>103</v>
      </c>
      <c r="M641">
        <v>0</v>
      </c>
      <c r="N641">
        <v>0.498</v>
      </c>
      <c r="O641">
        <v>2.4860000000000002</v>
      </c>
      <c r="P641">
        <v>0</v>
      </c>
      <c r="Q641">
        <v>0.3</v>
      </c>
      <c r="R641">
        <v>0.10100000000000001</v>
      </c>
      <c r="S641">
        <v>0.16700000000000001</v>
      </c>
      <c r="T641">
        <v>1</v>
      </c>
      <c r="U641">
        <v>0</v>
      </c>
      <c r="V641" t="s">
        <v>82</v>
      </c>
      <c r="W641">
        <v>0.94099999999999995</v>
      </c>
      <c r="X641">
        <v>0.79</v>
      </c>
      <c r="Y641">
        <v>0</v>
      </c>
      <c r="Z641">
        <v>0.224</v>
      </c>
      <c r="AA641" s="19">
        <v>45732.931755949074</v>
      </c>
      <c r="AB641" t="s">
        <v>1181</v>
      </c>
    </row>
    <row r="642" spans="1:28" hidden="1" x14ac:dyDescent="0.35">
      <c r="A642" t="s">
        <v>1031</v>
      </c>
      <c r="B642" t="s">
        <v>314</v>
      </c>
      <c r="C642">
        <v>0</v>
      </c>
      <c r="D642" s="9">
        <v>40695.682638888888</v>
      </c>
      <c r="E642" s="9">
        <v>40695.682638888888</v>
      </c>
      <c r="F642" t="s">
        <v>874</v>
      </c>
      <c r="G642" t="s">
        <v>874</v>
      </c>
      <c r="H642">
        <v>1</v>
      </c>
      <c r="I642">
        <v>1</v>
      </c>
      <c r="J642">
        <v>1</v>
      </c>
      <c r="K642" t="s">
        <v>875</v>
      </c>
      <c r="L642">
        <v>3</v>
      </c>
      <c r="M642">
        <v>-2</v>
      </c>
      <c r="N642" t="s">
        <v>877</v>
      </c>
      <c r="O642" t="s">
        <v>877</v>
      </c>
      <c r="P642">
        <v>0</v>
      </c>
      <c r="Q642" t="s">
        <v>877</v>
      </c>
      <c r="R642" t="s">
        <v>877</v>
      </c>
      <c r="S642" t="s">
        <v>877</v>
      </c>
      <c r="T642" t="s">
        <v>877</v>
      </c>
      <c r="U642" t="s">
        <v>877</v>
      </c>
      <c r="V642" t="s">
        <v>82</v>
      </c>
      <c r="W642" t="s">
        <v>877</v>
      </c>
      <c r="X642" t="s">
        <v>877</v>
      </c>
      <c r="Y642">
        <v>0</v>
      </c>
      <c r="Z642" t="s">
        <v>877</v>
      </c>
      <c r="AA642" s="19">
        <v>45732.93175596065</v>
      </c>
      <c r="AB642" t="s">
        <v>1181</v>
      </c>
    </row>
    <row r="643" spans="1:28" x14ac:dyDescent="0.35">
      <c r="A643" t="s">
        <v>1032</v>
      </c>
      <c r="B643" t="s">
        <v>313</v>
      </c>
      <c r="C643">
        <v>132</v>
      </c>
      <c r="D643" s="9">
        <v>40372.340277777781</v>
      </c>
      <c r="E643" s="9">
        <v>40504.618055555555</v>
      </c>
      <c r="F643">
        <v>63</v>
      </c>
      <c r="G643">
        <v>63</v>
      </c>
      <c r="H643">
        <v>38</v>
      </c>
      <c r="I643">
        <v>25</v>
      </c>
      <c r="J643">
        <v>0</v>
      </c>
      <c r="K643">
        <v>63</v>
      </c>
      <c r="L643">
        <v>52</v>
      </c>
      <c r="M643">
        <v>11</v>
      </c>
      <c r="N643">
        <v>0.39700000000000002</v>
      </c>
      <c r="O643">
        <v>0.67800000000000005</v>
      </c>
      <c r="P643">
        <v>0</v>
      </c>
      <c r="Q643">
        <v>0.71199999999999997</v>
      </c>
      <c r="R643">
        <v>0.66200000000000003</v>
      </c>
      <c r="S643">
        <v>0.36899999999999999</v>
      </c>
      <c r="T643">
        <v>1</v>
      </c>
      <c r="U643">
        <v>15.449</v>
      </c>
      <c r="V643" t="s">
        <v>82</v>
      </c>
      <c r="W643">
        <v>0.86399999999999999</v>
      </c>
      <c r="X643">
        <v>0.89500000000000002</v>
      </c>
      <c r="Y643">
        <v>0</v>
      </c>
      <c r="Z643">
        <v>0.433</v>
      </c>
      <c r="AA643" s="19">
        <v>45732.931817546298</v>
      </c>
      <c r="AB643" t="s">
        <v>1181</v>
      </c>
    </row>
    <row r="644" spans="1:28" hidden="1" x14ac:dyDescent="0.35">
      <c r="A644" t="s">
        <v>1032</v>
      </c>
      <c r="B644" t="s">
        <v>314</v>
      </c>
      <c r="C644">
        <v>87</v>
      </c>
      <c r="D644" s="9">
        <v>40417.332638888889</v>
      </c>
      <c r="E644" s="9">
        <v>40504.618055555555</v>
      </c>
      <c r="F644" t="s">
        <v>874</v>
      </c>
      <c r="G644" t="s">
        <v>874</v>
      </c>
      <c r="H644">
        <v>23</v>
      </c>
      <c r="I644">
        <v>25</v>
      </c>
      <c r="J644">
        <v>1</v>
      </c>
      <c r="K644" t="s">
        <v>875</v>
      </c>
      <c r="L644">
        <v>52</v>
      </c>
      <c r="M644">
        <v>-3</v>
      </c>
      <c r="N644">
        <v>0.61499999999999999</v>
      </c>
      <c r="O644">
        <v>0.68200000000000005</v>
      </c>
      <c r="P644">
        <v>0</v>
      </c>
      <c r="Q644">
        <v>0.70399999999999996</v>
      </c>
      <c r="R644">
        <v>0.54300000000000004</v>
      </c>
      <c r="S644">
        <v>0.47399999999999998</v>
      </c>
      <c r="T644">
        <v>1</v>
      </c>
      <c r="U644">
        <v>15.625</v>
      </c>
      <c r="V644" t="s">
        <v>82</v>
      </c>
      <c r="W644">
        <v>0.70799999999999996</v>
      </c>
      <c r="X644">
        <v>0.91200000000000003</v>
      </c>
      <c r="Y644">
        <v>0</v>
      </c>
      <c r="Z644">
        <v>0.433</v>
      </c>
      <c r="AA644" s="19">
        <v>45732.931828414352</v>
      </c>
      <c r="AB644" t="s">
        <v>1181</v>
      </c>
    </row>
    <row r="645" spans="1:28" x14ac:dyDescent="0.35">
      <c r="A645" t="s">
        <v>1033</v>
      </c>
      <c r="B645" t="s">
        <v>313</v>
      </c>
      <c r="C645">
        <v>976</v>
      </c>
      <c r="D645" s="9">
        <v>40564.511805555558</v>
      </c>
      <c r="E645" s="9">
        <v>41541.373611111114</v>
      </c>
      <c r="F645">
        <v>252</v>
      </c>
      <c r="G645">
        <v>252</v>
      </c>
      <c r="H645">
        <v>132</v>
      </c>
      <c r="I645">
        <v>120</v>
      </c>
      <c r="J645">
        <v>0</v>
      </c>
      <c r="K645">
        <v>252</v>
      </c>
      <c r="L645">
        <v>245</v>
      </c>
      <c r="M645">
        <v>7</v>
      </c>
      <c r="N645">
        <v>0.41399999999999998</v>
      </c>
      <c r="O645">
        <v>0.54700000000000004</v>
      </c>
      <c r="P645">
        <v>0</v>
      </c>
      <c r="Q645">
        <v>0.54300000000000004</v>
      </c>
      <c r="R645">
        <v>0.56499999999999995</v>
      </c>
      <c r="S645">
        <v>0.43099999999999999</v>
      </c>
      <c r="T645">
        <v>1</v>
      </c>
      <c r="U645">
        <v>12.891</v>
      </c>
      <c r="V645" t="s">
        <v>82</v>
      </c>
      <c r="W645">
        <v>0.97599999999999998</v>
      </c>
      <c r="X645">
        <v>0.747</v>
      </c>
      <c r="Y645">
        <v>0</v>
      </c>
      <c r="Z645">
        <v>0.47299999999999998</v>
      </c>
      <c r="AA645" s="19">
        <v>45732.931888587962</v>
      </c>
      <c r="AB645" t="s">
        <v>1181</v>
      </c>
    </row>
    <row r="646" spans="1:28" hidden="1" x14ac:dyDescent="0.35">
      <c r="A646" t="s">
        <v>1033</v>
      </c>
      <c r="B646" t="s">
        <v>314</v>
      </c>
      <c r="C646">
        <v>0</v>
      </c>
      <c r="D646" s="9">
        <v>41541.373611111114</v>
      </c>
      <c r="E646" s="9">
        <v>41541.373611111114</v>
      </c>
      <c r="F646" t="s">
        <v>874</v>
      </c>
      <c r="G646" t="s">
        <v>874</v>
      </c>
      <c r="H646">
        <v>1</v>
      </c>
      <c r="I646">
        <v>1</v>
      </c>
      <c r="J646">
        <v>1</v>
      </c>
      <c r="K646" t="s">
        <v>875</v>
      </c>
      <c r="L646">
        <v>2</v>
      </c>
      <c r="M646">
        <v>-1</v>
      </c>
      <c r="N646" t="s">
        <v>877</v>
      </c>
      <c r="O646" t="s">
        <v>877</v>
      </c>
      <c r="P646">
        <v>0</v>
      </c>
      <c r="Q646" t="s">
        <v>877</v>
      </c>
      <c r="R646" t="s">
        <v>877</v>
      </c>
      <c r="S646" t="s">
        <v>877</v>
      </c>
      <c r="T646" t="s">
        <v>877</v>
      </c>
      <c r="U646" t="s">
        <v>877</v>
      </c>
      <c r="V646" t="s">
        <v>82</v>
      </c>
      <c r="W646" t="s">
        <v>877</v>
      </c>
      <c r="X646" t="s">
        <v>877</v>
      </c>
      <c r="Y646">
        <v>0</v>
      </c>
      <c r="Z646" t="s">
        <v>877</v>
      </c>
      <c r="AA646" s="19">
        <v>45732.931888611114</v>
      </c>
      <c r="AB646" t="s">
        <v>1181</v>
      </c>
    </row>
    <row r="647" spans="1:28" x14ac:dyDescent="0.35">
      <c r="A647" t="s">
        <v>1034</v>
      </c>
      <c r="B647" t="s">
        <v>313</v>
      </c>
      <c r="C647">
        <v>661</v>
      </c>
      <c r="D647" s="9">
        <v>40633.714583333334</v>
      </c>
      <c r="E647" s="9">
        <v>41295.493055555555</v>
      </c>
      <c r="F647">
        <v>313</v>
      </c>
      <c r="G647">
        <v>313</v>
      </c>
      <c r="H647">
        <v>224</v>
      </c>
      <c r="I647">
        <v>89</v>
      </c>
      <c r="J647">
        <v>0</v>
      </c>
      <c r="K647">
        <v>313</v>
      </c>
      <c r="L647">
        <v>313</v>
      </c>
      <c r="M647">
        <v>0</v>
      </c>
      <c r="N647">
        <v>2.4220000000000002</v>
      </c>
      <c r="O647">
        <v>0.74399999999999999</v>
      </c>
      <c r="P647">
        <v>0</v>
      </c>
      <c r="Q647">
        <v>0.307</v>
      </c>
      <c r="R647">
        <v>9.7000000000000003E-2</v>
      </c>
      <c r="S647">
        <v>0.76500000000000001</v>
      </c>
      <c r="T647">
        <v>1</v>
      </c>
      <c r="U647">
        <v>0</v>
      </c>
      <c r="V647" t="s">
        <v>82</v>
      </c>
      <c r="W647">
        <v>0.69799999999999995</v>
      </c>
      <c r="X647">
        <v>0.86099999999999999</v>
      </c>
      <c r="Y647">
        <v>0</v>
      </c>
      <c r="Z647">
        <v>0.54200000000000004</v>
      </c>
      <c r="AA647" s="19">
        <v>45732.931950925929</v>
      </c>
      <c r="AB647" t="s">
        <v>1181</v>
      </c>
    </row>
    <row r="648" spans="1:28" hidden="1" x14ac:dyDescent="0.35">
      <c r="A648" t="s">
        <v>1034</v>
      </c>
      <c r="B648" t="s">
        <v>314</v>
      </c>
      <c r="C648">
        <v>0</v>
      </c>
      <c r="D648" s="9">
        <v>41295.493055555555</v>
      </c>
      <c r="E648" s="9">
        <v>41295.493055555555</v>
      </c>
      <c r="F648" t="s">
        <v>874</v>
      </c>
      <c r="G648" t="s">
        <v>874</v>
      </c>
      <c r="H648">
        <v>1</v>
      </c>
      <c r="I648">
        <v>1</v>
      </c>
      <c r="J648">
        <v>1</v>
      </c>
      <c r="K648" t="s">
        <v>875</v>
      </c>
      <c r="L648">
        <v>52</v>
      </c>
      <c r="M648">
        <v>-51</v>
      </c>
      <c r="N648" t="s">
        <v>877</v>
      </c>
      <c r="O648" t="s">
        <v>877</v>
      </c>
      <c r="P648">
        <v>0</v>
      </c>
      <c r="Q648" t="s">
        <v>877</v>
      </c>
      <c r="R648" t="s">
        <v>877</v>
      </c>
      <c r="S648" t="s">
        <v>877</v>
      </c>
      <c r="T648" t="s">
        <v>877</v>
      </c>
      <c r="U648" t="s">
        <v>877</v>
      </c>
      <c r="V648" t="s">
        <v>82</v>
      </c>
      <c r="W648" t="s">
        <v>877</v>
      </c>
      <c r="X648" t="s">
        <v>877</v>
      </c>
      <c r="Y648">
        <v>0</v>
      </c>
      <c r="Z648" t="s">
        <v>877</v>
      </c>
      <c r="AA648" s="19">
        <v>45732.931950937498</v>
      </c>
      <c r="AB648" t="s">
        <v>1181</v>
      </c>
    </row>
    <row r="649" spans="1:28" x14ac:dyDescent="0.35">
      <c r="A649" t="s">
        <v>1035</v>
      </c>
      <c r="B649" t="s">
        <v>313</v>
      </c>
      <c r="C649">
        <v>541</v>
      </c>
      <c r="D649" s="9">
        <v>40753.578472222223</v>
      </c>
      <c r="E649" s="9">
        <v>41295.486111111109</v>
      </c>
      <c r="F649">
        <v>115</v>
      </c>
      <c r="G649">
        <v>115</v>
      </c>
      <c r="H649">
        <v>47</v>
      </c>
      <c r="I649">
        <v>68</v>
      </c>
      <c r="J649">
        <v>0</v>
      </c>
      <c r="K649">
        <v>115</v>
      </c>
      <c r="L649">
        <v>115</v>
      </c>
      <c r="M649">
        <v>0</v>
      </c>
      <c r="N649">
        <v>2.407</v>
      </c>
      <c r="O649">
        <v>4.6079999999999997</v>
      </c>
      <c r="P649">
        <v>0</v>
      </c>
      <c r="Q649">
        <v>0.112</v>
      </c>
      <c r="R649">
        <v>1.6E-2</v>
      </c>
      <c r="S649">
        <v>0.34300000000000003</v>
      </c>
      <c r="T649">
        <v>1</v>
      </c>
      <c r="U649">
        <v>0</v>
      </c>
      <c r="V649" t="s">
        <v>82</v>
      </c>
      <c r="W649">
        <v>0.80500000000000005</v>
      </c>
      <c r="X649">
        <v>0.95099999999999996</v>
      </c>
      <c r="Y649">
        <v>0</v>
      </c>
      <c r="Z649">
        <v>0.5</v>
      </c>
      <c r="AA649" s="19">
        <v>45732.932010578705</v>
      </c>
      <c r="AB649" t="s">
        <v>1181</v>
      </c>
    </row>
    <row r="650" spans="1:28" hidden="1" x14ac:dyDescent="0.35">
      <c r="A650" t="s">
        <v>1035</v>
      </c>
      <c r="B650" t="s">
        <v>314</v>
      </c>
      <c r="C650">
        <v>0</v>
      </c>
      <c r="D650" s="9">
        <v>41295.486111111109</v>
      </c>
      <c r="E650" s="9">
        <v>41295.486111111109</v>
      </c>
      <c r="F650" t="s">
        <v>874</v>
      </c>
      <c r="G650" t="s">
        <v>874</v>
      </c>
      <c r="H650">
        <v>1</v>
      </c>
      <c r="I650">
        <v>1</v>
      </c>
      <c r="J650">
        <v>1</v>
      </c>
      <c r="K650" t="s">
        <v>875</v>
      </c>
      <c r="L650">
        <v>23</v>
      </c>
      <c r="M650">
        <v>-22</v>
      </c>
      <c r="N650" t="s">
        <v>877</v>
      </c>
      <c r="O650" t="s">
        <v>877</v>
      </c>
      <c r="P650">
        <v>0</v>
      </c>
      <c r="Q650" t="s">
        <v>877</v>
      </c>
      <c r="R650" t="s">
        <v>877</v>
      </c>
      <c r="S650" t="s">
        <v>877</v>
      </c>
      <c r="T650" t="s">
        <v>877</v>
      </c>
      <c r="U650" t="s">
        <v>877</v>
      </c>
      <c r="V650" t="s">
        <v>82</v>
      </c>
      <c r="W650" t="s">
        <v>877</v>
      </c>
      <c r="X650" t="s">
        <v>877</v>
      </c>
      <c r="Y650">
        <v>0</v>
      </c>
      <c r="Z650" t="s">
        <v>877</v>
      </c>
      <c r="AA650" s="19">
        <v>45732.932010590281</v>
      </c>
      <c r="AB650" t="s">
        <v>1181</v>
      </c>
    </row>
    <row r="651" spans="1:28" x14ac:dyDescent="0.35">
      <c r="A651" t="s">
        <v>1036</v>
      </c>
      <c r="B651" t="s">
        <v>313</v>
      </c>
      <c r="C651">
        <v>336</v>
      </c>
      <c r="D651" s="9">
        <v>40325.543749999997</v>
      </c>
      <c r="E651" s="9">
        <v>40662.359027777777</v>
      </c>
      <c r="F651">
        <v>66</v>
      </c>
      <c r="G651">
        <v>66</v>
      </c>
      <c r="H651">
        <v>44</v>
      </c>
      <c r="I651">
        <v>22</v>
      </c>
      <c r="J651">
        <v>0</v>
      </c>
      <c r="K651">
        <v>66</v>
      </c>
      <c r="L651">
        <v>66</v>
      </c>
      <c r="M651">
        <v>0</v>
      </c>
      <c r="N651">
        <v>0.14899999999999999</v>
      </c>
      <c r="O651">
        <v>0.152</v>
      </c>
      <c r="P651">
        <v>0</v>
      </c>
      <c r="Q651">
        <v>0.314</v>
      </c>
      <c r="R651">
        <v>1.0429999999999999</v>
      </c>
      <c r="S651">
        <v>0.495</v>
      </c>
      <c r="T651">
        <v>1</v>
      </c>
      <c r="U651">
        <v>0</v>
      </c>
      <c r="V651" t="s">
        <v>94</v>
      </c>
      <c r="W651">
        <v>0.433</v>
      </c>
      <c r="X651">
        <v>0.38200000000000001</v>
      </c>
      <c r="Y651">
        <v>0</v>
      </c>
      <c r="Z651">
        <v>0.71499999999999997</v>
      </c>
      <c r="AA651" s="19">
        <v>45732.93207127315</v>
      </c>
      <c r="AB651" t="s">
        <v>1181</v>
      </c>
    </row>
    <row r="652" spans="1:28" hidden="1" x14ac:dyDescent="0.35">
      <c r="A652" t="s">
        <v>1036</v>
      </c>
      <c r="B652" t="s">
        <v>314</v>
      </c>
      <c r="C652">
        <v>86</v>
      </c>
      <c r="D652" s="9">
        <v>40575.382638888892</v>
      </c>
      <c r="E652" s="9">
        <v>40662.359027777777</v>
      </c>
      <c r="F652" t="s">
        <v>874</v>
      </c>
      <c r="G652" t="s">
        <v>874</v>
      </c>
      <c r="H652">
        <v>1</v>
      </c>
      <c r="I652">
        <v>1</v>
      </c>
      <c r="J652">
        <v>1</v>
      </c>
      <c r="K652" t="s">
        <v>875</v>
      </c>
      <c r="L652">
        <v>2</v>
      </c>
      <c r="M652">
        <v>0</v>
      </c>
      <c r="N652" t="s">
        <v>877</v>
      </c>
      <c r="O652" t="s">
        <v>877</v>
      </c>
      <c r="P652">
        <v>0</v>
      </c>
      <c r="Q652">
        <v>1.0999999999999999E-2</v>
      </c>
      <c r="R652" t="s">
        <v>877</v>
      </c>
      <c r="S652" t="s">
        <v>877</v>
      </c>
      <c r="T652" t="s">
        <v>877</v>
      </c>
      <c r="U652" t="s">
        <v>877</v>
      </c>
      <c r="V652" t="s">
        <v>94</v>
      </c>
      <c r="W652" t="s">
        <v>877</v>
      </c>
      <c r="X652" t="s">
        <v>877</v>
      </c>
      <c r="Y652">
        <v>0</v>
      </c>
      <c r="Z652">
        <v>1</v>
      </c>
      <c r="AA652" s="19">
        <v>45732.932071284726</v>
      </c>
      <c r="AB652" t="s">
        <v>1181</v>
      </c>
    </row>
    <row r="653" spans="1:28" x14ac:dyDescent="0.35">
      <c r="A653" t="s">
        <v>1037</v>
      </c>
      <c r="B653" t="s">
        <v>313</v>
      </c>
      <c r="C653">
        <v>138</v>
      </c>
      <c r="D653" s="9">
        <v>40325.481249999997</v>
      </c>
      <c r="E653" s="9">
        <v>40463.553472222222</v>
      </c>
      <c r="F653">
        <v>82</v>
      </c>
      <c r="G653">
        <v>82</v>
      </c>
      <c r="H653">
        <v>57</v>
      </c>
      <c r="I653">
        <v>25</v>
      </c>
      <c r="J653">
        <v>0</v>
      </c>
      <c r="K653">
        <v>82</v>
      </c>
      <c r="L653">
        <v>77</v>
      </c>
      <c r="M653">
        <v>5</v>
      </c>
      <c r="N653">
        <v>0.52600000000000002</v>
      </c>
      <c r="O653">
        <v>0.19800000000000001</v>
      </c>
      <c r="P653">
        <v>0</v>
      </c>
      <c r="Q653">
        <v>0.73499999999999999</v>
      </c>
      <c r="R653">
        <v>1.0149999999999999</v>
      </c>
      <c r="S653">
        <v>0.72699999999999998</v>
      </c>
      <c r="T653">
        <v>1</v>
      </c>
      <c r="U653">
        <v>6.8029999999999999</v>
      </c>
      <c r="V653" t="s">
        <v>94</v>
      </c>
      <c r="W653">
        <v>0.84399999999999997</v>
      </c>
      <c r="X653">
        <v>0.57599999999999996</v>
      </c>
      <c r="Y653">
        <v>0</v>
      </c>
      <c r="Z653">
        <v>0.83599999999999997</v>
      </c>
      <c r="AA653" s="19">
        <v>45732.932131666668</v>
      </c>
      <c r="AB653" t="s">
        <v>1181</v>
      </c>
    </row>
    <row r="654" spans="1:28" hidden="1" x14ac:dyDescent="0.35">
      <c r="A654" t="s">
        <v>1037</v>
      </c>
      <c r="B654" t="s">
        <v>314</v>
      </c>
      <c r="C654">
        <v>99</v>
      </c>
      <c r="D654" s="9">
        <v>40364.442361111112</v>
      </c>
      <c r="E654" s="9">
        <v>40463.553472222222</v>
      </c>
      <c r="F654" t="s">
        <v>874</v>
      </c>
      <c r="G654" t="s">
        <v>874</v>
      </c>
      <c r="H654">
        <v>16</v>
      </c>
      <c r="I654">
        <v>8</v>
      </c>
      <c r="J654">
        <v>1</v>
      </c>
      <c r="K654" t="s">
        <v>875</v>
      </c>
      <c r="L654">
        <v>49</v>
      </c>
      <c r="M654">
        <v>-24</v>
      </c>
      <c r="N654">
        <v>0.219</v>
      </c>
      <c r="O654">
        <v>6.4000000000000001E-2</v>
      </c>
      <c r="P654">
        <v>0</v>
      </c>
      <c r="Q654">
        <v>0.498</v>
      </c>
      <c r="R654">
        <v>1.76</v>
      </c>
      <c r="S654">
        <v>0.77400000000000002</v>
      </c>
      <c r="T654">
        <v>1</v>
      </c>
      <c r="U654">
        <v>10.039999999999999</v>
      </c>
      <c r="V654" t="s">
        <v>94</v>
      </c>
      <c r="W654">
        <v>0.77</v>
      </c>
      <c r="X654">
        <v>0.876</v>
      </c>
      <c r="Y654">
        <v>0</v>
      </c>
      <c r="Z654">
        <v>0.81899999999999995</v>
      </c>
      <c r="AA654" s="19">
        <v>45732.932142245372</v>
      </c>
      <c r="AB654" t="s">
        <v>1181</v>
      </c>
    </row>
    <row r="655" spans="1:28" x14ac:dyDescent="0.35">
      <c r="A655" t="s">
        <v>1038</v>
      </c>
      <c r="B655" t="s">
        <v>313</v>
      </c>
      <c r="C655">
        <v>1655</v>
      </c>
      <c r="D655" s="9">
        <v>40865.512499999997</v>
      </c>
      <c r="E655" s="9">
        <v>42521.48333333333</v>
      </c>
      <c r="F655">
        <v>173</v>
      </c>
      <c r="G655">
        <v>173</v>
      </c>
      <c r="H655">
        <v>116</v>
      </c>
      <c r="I655">
        <v>57</v>
      </c>
      <c r="J655">
        <v>0</v>
      </c>
      <c r="K655">
        <v>173</v>
      </c>
      <c r="L655">
        <v>166</v>
      </c>
      <c r="M655">
        <v>7</v>
      </c>
      <c r="N655">
        <v>0.46400000000000002</v>
      </c>
      <c r="O655">
        <v>0.26</v>
      </c>
      <c r="P655">
        <v>0</v>
      </c>
      <c r="Q655">
        <v>0.20300000000000001</v>
      </c>
      <c r="R655">
        <v>0.28000000000000003</v>
      </c>
      <c r="S655">
        <v>0.64100000000000001</v>
      </c>
      <c r="T655">
        <v>1</v>
      </c>
      <c r="U655">
        <v>34.482999999999997</v>
      </c>
      <c r="V655" t="s">
        <v>58</v>
      </c>
      <c r="W655">
        <v>0.86299999999999999</v>
      </c>
      <c r="X655">
        <v>0.76</v>
      </c>
      <c r="Y655">
        <v>0</v>
      </c>
      <c r="Z655">
        <v>0.432</v>
      </c>
      <c r="AA655" s="19">
        <v>45732.932201006945</v>
      </c>
      <c r="AB655" t="s">
        <v>1181</v>
      </c>
    </row>
    <row r="656" spans="1:28" hidden="1" x14ac:dyDescent="0.35">
      <c r="A656" t="s">
        <v>1038</v>
      </c>
      <c r="B656" t="s">
        <v>314</v>
      </c>
      <c r="C656">
        <v>0</v>
      </c>
      <c r="D656" s="9">
        <v>42521.48333333333</v>
      </c>
      <c r="E656" s="9">
        <v>42521.48333333333</v>
      </c>
      <c r="F656" t="s">
        <v>874</v>
      </c>
      <c r="G656" t="s">
        <v>874</v>
      </c>
      <c r="H656">
        <v>1</v>
      </c>
      <c r="I656">
        <v>1</v>
      </c>
      <c r="J656">
        <v>1</v>
      </c>
      <c r="K656" t="s">
        <v>875</v>
      </c>
      <c r="L656">
        <v>1</v>
      </c>
      <c r="M656">
        <v>0</v>
      </c>
      <c r="N656" t="s">
        <v>877</v>
      </c>
      <c r="O656" t="s">
        <v>877</v>
      </c>
      <c r="P656">
        <v>0</v>
      </c>
      <c r="Q656" t="s">
        <v>877</v>
      </c>
      <c r="R656" t="s">
        <v>877</v>
      </c>
      <c r="S656" t="s">
        <v>877</v>
      </c>
      <c r="T656" t="s">
        <v>877</v>
      </c>
      <c r="U656" t="s">
        <v>877</v>
      </c>
      <c r="V656" t="s">
        <v>58</v>
      </c>
      <c r="W656" t="s">
        <v>877</v>
      </c>
      <c r="X656" t="s">
        <v>877</v>
      </c>
      <c r="Y656">
        <v>0</v>
      </c>
      <c r="Z656" t="s">
        <v>877</v>
      </c>
      <c r="AA656" s="19">
        <v>45732.932201018521</v>
      </c>
      <c r="AB656" t="s">
        <v>1181</v>
      </c>
    </row>
    <row r="657" spans="1:28" x14ac:dyDescent="0.35">
      <c r="A657" t="s">
        <v>1039</v>
      </c>
      <c r="B657" t="s">
        <v>313</v>
      </c>
      <c r="C657">
        <v>579</v>
      </c>
      <c r="D657" s="9">
        <v>40505.592361111114</v>
      </c>
      <c r="E657" s="9">
        <v>41085.466666666667</v>
      </c>
      <c r="F657">
        <v>56</v>
      </c>
      <c r="G657">
        <v>56</v>
      </c>
      <c r="H657">
        <v>35</v>
      </c>
      <c r="I657">
        <v>21</v>
      </c>
      <c r="J657">
        <v>0</v>
      </c>
      <c r="K657">
        <v>56</v>
      </c>
      <c r="L657">
        <v>47</v>
      </c>
      <c r="M657">
        <v>9</v>
      </c>
      <c r="N657">
        <v>0.32100000000000001</v>
      </c>
      <c r="O657">
        <v>0.50600000000000001</v>
      </c>
      <c r="P657">
        <v>0</v>
      </c>
      <c r="Q657">
        <v>0.104</v>
      </c>
      <c r="R657">
        <v>0.126</v>
      </c>
      <c r="S657">
        <v>0.38800000000000001</v>
      </c>
      <c r="T657">
        <v>1</v>
      </c>
      <c r="U657">
        <v>86.537999999999997</v>
      </c>
      <c r="V657" t="s">
        <v>58</v>
      </c>
      <c r="W657">
        <v>0.89300000000000002</v>
      </c>
      <c r="X657">
        <v>0.82799999999999996</v>
      </c>
      <c r="Y657">
        <v>0</v>
      </c>
      <c r="Z657">
        <v>0.57299999999999995</v>
      </c>
      <c r="AA657" s="19">
        <v>45732.932258159723</v>
      </c>
      <c r="AB657" t="s">
        <v>1181</v>
      </c>
    </row>
    <row r="658" spans="1:28" hidden="1" x14ac:dyDescent="0.35">
      <c r="A658" t="s">
        <v>1039</v>
      </c>
      <c r="B658" t="s">
        <v>314</v>
      </c>
      <c r="C658">
        <v>0</v>
      </c>
      <c r="D658" s="9">
        <v>41085.466666666667</v>
      </c>
      <c r="E658" s="9">
        <v>41085.466666666667</v>
      </c>
      <c r="F658" t="s">
        <v>874</v>
      </c>
      <c r="G658" t="s">
        <v>874</v>
      </c>
      <c r="H658">
        <v>1</v>
      </c>
      <c r="I658">
        <v>1</v>
      </c>
      <c r="J658">
        <v>1</v>
      </c>
      <c r="K658" t="s">
        <v>875</v>
      </c>
      <c r="L658">
        <v>1</v>
      </c>
      <c r="M658">
        <v>0</v>
      </c>
      <c r="N658" t="s">
        <v>877</v>
      </c>
      <c r="O658" t="s">
        <v>877</v>
      </c>
      <c r="P658">
        <v>0</v>
      </c>
      <c r="Q658" t="s">
        <v>877</v>
      </c>
      <c r="R658" t="s">
        <v>877</v>
      </c>
      <c r="S658" t="s">
        <v>877</v>
      </c>
      <c r="T658" t="s">
        <v>877</v>
      </c>
      <c r="U658" t="s">
        <v>877</v>
      </c>
      <c r="V658" t="s">
        <v>58</v>
      </c>
      <c r="W658" t="s">
        <v>877</v>
      </c>
      <c r="X658" t="s">
        <v>877</v>
      </c>
      <c r="Y658">
        <v>0</v>
      </c>
      <c r="Z658" t="s">
        <v>877</v>
      </c>
      <c r="AA658" s="19">
        <v>45732.932258171299</v>
      </c>
      <c r="AB658" t="s">
        <v>1181</v>
      </c>
    </row>
    <row r="659" spans="1:28" x14ac:dyDescent="0.35">
      <c r="A659" t="s">
        <v>1040</v>
      </c>
      <c r="B659" t="s">
        <v>313</v>
      </c>
      <c r="C659">
        <v>435</v>
      </c>
      <c r="D659" s="9">
        <v>41360.677083333336</v>
      </c>
      <c r="E659" s="9">
        <v>41796.616666666669</v>
      </c>
      <c r="F659">
        <v>171</v>
      </c>
      <c r="G659">
        <v>171</v>
      </c>
      <c r="H659">
        <v>94</v>
      </c>
      <c r="I659">
        <v>77</v>
      </c>
      <c r="J659">
        <v>0</v>
      </c>
      <c r="K659">
        <v>171</v>
      </c>
      <c r="L659">
        <v>171</v>
      </c>
      <c r="M659">
        <v>0</v>
      </c>
      <c r="N659">
        <v>0.35799999999999998</v>
      </c>
      <c r="O659">
        <v>0.29699999999999999</v>
      </c>
      <c r="P659">
        <v>0</v>
      </c>
      <c r="Q659">
        <v>0.45700000000000002</v>
      </c>
      <c r="R659">
        <v>0.69799999999999995</v>
      </c>
      <c r="S659">
        <v>0.54700000000000004</v>
      </c>
      <c r="T659">
        <v>1</v>
      </c>
      <c r="U659">
        <v>0</v>
      </c>
      <c r="V659" t="s">
        <v>82</v>
      </c>
      <c r="W659">
        <v>0.89500000000000002</v>
      </c>
      <c r="X659">
        <v>0.82199999999999995</v>
      </c>
      <c r="Y659">
        <v>0</v>
      </c>
      <c r="Z659">
        <v>0.81799999999999995</v>
      </c>
      <c r="AA659" s="19">
        <v>45732.932314710648</v>
      </c>
      <c r="AB659" t="s">
        <v>1181</v>
      </c>
    </row>
    <row r="660" spans="1:28" hidden="1" x14ac:dyDescent="0.35">
      <c r="A660" t="s">
        <v>1040</v>
      </c>
      <c r="B660" t="s">
        <v>314</v>
      </c>
      <c r="C660">
        <v>0</v>
      </c>
      <c r="D660" s="9">
        <v>41796.60833333333</v>
      </c>
      <c r="E660" s="9">
        <v>41796.616666666669</v>
      </c>
      <c r="F660" t="s">
        <v>874</v>
      </c>
      <c r="G660" t="s">
        <v>874</v>
      </c>
      <c r="H660">
        <v>1</v>
      </c>
      <c r="I660">
        <v>1</v>
      </c>
      <c r="J660">
        <v>1</v>
      </c>
      <c r="K660" t="s">
        <v>875</v>
      </c>
      <c r="L660">
        <v>8</v>
      </c>
      <c r="M660">
        <v>-7</v>
      </c>
      <c r="N660" t="s">
        <v>877</v>
      </c>
      <c r="O660" t="s">
        <v>877</v>
      </c>
      <c r="P660">
        <v>0</v>
      </c>
      <c r="Q660">
        <v>4</v>
      </c>
      <c r="R660" t="s">
        <v>877</v>
      </c>
      <c r="S660" t="s">
        <v>877</v>
      </c>
      <c r="T660" t="s">
        <v>877</v>
      </c>
      <c r="U660" t="s">
        <v>877</v>
      </c>
      <c r="V660" t="s">
        <v>82</v>
      </c>
      <c r="W660" t="s">
        <v>877</v>
      </c>
      <c r="X660" t="s">
        <v>877</v>
      </c>
      <c r="Y660">
        <v>0</v>
      </c>
      <c r="Z660">
        <v>0.33300000000000002</v>
      </c>
      <c r="AA660" s="19">
        <v>45732.932314722224</v>
      </c>
      <c r="AB660" t="s">
        <v>1181</v>
      </c>
    </row>
    <row r="661" spans="1:28" x14ac:dyDescent="0.35">
      <c r="A661" t="s">
        <v>1041</v>
      </c>
      <c r="B661" t="s">
        <v>313</v>
      </c>
      <c r="C661">
        <v>357</v>
      </c>
      <c r="D661" s="9">
        <v>44069.658333333333</v>
      </c>
      <c r="E661" s="9">
        <v>44426.659722222219</v>
      </c>
      <c r="F661">
        <v>923</v>
      </c>
      <c r="G661">
        <v>902</v>
      </c>
      <c r="H661">
        <v>742</v>
      </c>
      <c r="I661">
        <v>160</v>
      </c>
      <c r="J661">
        <v>0</v>
      </c>
      <c r="K661">
        <v>902</v>
      </c>
      <c r="L661">
        <v>715</v>
      </c>
      <c r="M661">
        <v>187</v>
      </c>
      <c r="N661">
        <v>3.0270000000000001</v>
      </c>
      <c r="O661">
        <v>1.4039999999999999</v>
      </c>
      <c r="P661">
        <v>0</v>
      </c>
      <c r="Q661">
        <v>3.004</v>
      </c>
      <c r="R661">
        <v>0.67800000000000005</v>
      </c>
      <c r="S661">
        <v>0.68300000000000005</v>
      </c>
      <c r="T661">
        <v>1</v>
      </c>
      <c r="U661">
        <v>62.25</v>
      </c>
      <c r="V661" t="s">
        <v>58</v>
      </c>
      <c r="W661">
        <v>0.93100000000000005</v>
      </c>
      <c r="X661">
        <v>0.85499999999999998</v>
      </c>
      <c r="Y661">
        <v>0</v>
      </c>
      <c r="Z661">
        <v>0.96499999999999997</v>
      </c>
      <c r="AA661" s="19">
        <v>45732.932380474536</v>
      </c>
      <c r="AB661" t="s">
        <v>1181</v>
      </c>
    </row>
    <row r="662" spans="1:28" hidden="1" x14ac:dyDescent="0.35">
      <c r="A662" t="s">
        <v>1041</v>
      </c>
      <c r="B662" t="s">
        <v>314</v>
      </c>
      <c r="C662">
        <v>99</v>
      </c>
      <c r="D662" s="9">
        <v>44326.663888888892</v>
      </c>
      <c r="E662" s="9">
        <v>44426.659722222219</v>
      </c>
      <c r="F662" t="s">
        <v>874</v>
      </c>
      <c r="G662" t="s">
        <v>874</v>
      </c>
      <c r="H662">
        <v>126</v>
      </c>
      <c r="I662">
        <v>137</v>
      </c>
      <c r="J662">
        <v>1</v>
      </c>
      <c r="K662" t="s">
        <v>875</v>
      </c>
      <c r="L662">
        <v>263</v>
      </c>
      <c r="M662">
        <v>-1</v>
      </c>
      <c r="N662">
        <v>2.593</v>
      </c>
      <c r="O662">
        <v>1.9</v>
      </c>
      <c r="P662">
        <v>0</v>
      </c>
      <c r="Q662">
        <v>2.9420000000000002</v>
      </c>
      <c r="R662">
        <v>0.65500000000000003</v>
      </c>
      <c r="S662">
        <v>0.57699999999999996</v>
      </c>
      <c r="T662">
        <v>1</v>
      </c>
      <c r="U662">
        <v>63.561999999999998</v>
      </c>
      <c r="V662" t="s">
        <v>58</v>
      </c>
      <c r="W662">
        <v>0.85899999999999999</v>
      </c>
      <c r="X662">
        <v>0.86299999999999999</v>
      </c>
      <c r="Y662">
        <v>0</v>
      </c>
      <c r="Z662">
        <v>0.97599999999999998</v>
      </c>
      <c r="AA662" s="19">
        <v>45732.932392060182</v>
      </c>
      <c r="AB662" t="s">
        <v>1181</v>
      </c>
    </row>
    <row r="663" spans="1:28" x14ac:dyDescent="0.35">
      <c r="A663" t="s">
        <v>1042</v>
      </c>
      <c r="B663" t="s">
        <v>313</v>
      </c>
      <c r="C663">
        <v>812</v>
      </c>
      <c r="D663" s="9">
        <v>40695.522916666669</v>
      </c>
      <c r="E663" s="9">
        <v>41507.53402777778</v>
      </c>
      <c r="F663">
        <v>1230</v>
      </c>
      <c r="G663">
        <v>1230</v>
      </c>
      <c r="H663">
        <v>602</v>
      </c>
      <c r="I663">
        <v>628</v>
      </c>
      <c r="J663">
        <v>0</v>
      </c>
      <c r="K663">
        <v>1230</v>
      </c>
      <c r="L663">
        <v>1123</v>
      </c>
      <c r="M663">
        <v>107</v>
      </c>
      <c r="N663">
        <v>1.325</v>
      </c>
      <c r="O663">
        <v>1.403</v>
      </c>
      <c r="P663">
        <v>0</v>
      </c>
      <c r="Q663">
        <v>2.222</v>
      </c>
      <c r="R663">
        <v>0.81499999999999995</v>
      </c>
      <c r="S663">
        <v>0.48599999999999999</v>
      </c>
      <c r="T663">
        <v>1</v>
      </c>
      <c r="U663">
        <v>48.155000000000001</v>
      </c>
      <c r="V663" t="s">
        <v>58</v>
      </c>
      <c r="W663">
        <v>0.90900000000000003</v>
      </c>
      <c r="X663">
        <v>0.98099999999999998</v>
      </c>
      <c r="Y663">
        <v>0</v>
      </c>
      <c r="Z663">
        <v>0.92100000000000004</v>
      </c>
      <c r="AA663" s="19">
        <v>45732.932452627312</v>
      </c>
      <c r="AB663" t="s">
        <v>1181</v>
      </c>
    </row>
    <row r="664" spans="1:28" hidden="1" x14ac:dyDescent="0.35">
      <c r="A664" t="s">
        <v>1042</v>
      </c>
      <c r="B664" t="s">
        <v>314</v>
      </c>
      <c r="C664">
        <v>19</v>
      </c>
      <c r="D664" s="9">
        <v>41487.729861111111</v>
      </c>
      <c r="E664" s="9">
        <v>41507.53402777778</v>
      </c>
      <c r="F664" t="s">
        <v>874</v>
      </c>
      <c r="G664" t="s">
        <v>874</v>
      </c>
      <c r="H664">
        <v>1</v>
      </c>
      <c r="I664">
        <v>1</v>
      </c>
      <c r="J664">
        <v>1</v>
      </c>
      <c r="K664" t="s">
        <v>875</v>
      </c>
      <c r="L664">
        <v>7</v>
      </c>
      <c r="M664">
        <v>-6</v>
      </c>
      <c r="N664" t="s">
        <v>877</v>
      </c>
      <c r="O664" t="s">
        <v>877</v>
      </c>
      <c r="P664">
        <v>0</v>
      </c>
      <c r="Q664">
        <v>0.17499999999999999</v>
      </c>
      <c r="R664" t="s">
        <v>877</v>
      </c>
      <c r="S664" t="s">
        <v>877</v>
      </c>
      <c r="T664" t="s">
        <v>877</v>
      </c>
      <c r="U664" t="s">
        <v>877</v>
      </c>
      <c r="V664" t="s">
        <v>58</v>
      </c>
      <c r="W664" t="s">
        <v>877</v>
      </c>
      <c r="X664" t="s">
        <v>877</v>
      </c>
      <c r="Y664">
        <v>0</v>
      </c>
      <c r="Z664">
        <v>0.375</v>
      </c>
      <c r="AA664" s="19">
        <v>45732.932452638888</v>
      </c>
      <c r="AB664" t="s">
        <v>1181</v>
      </c>
    </row>
    <row r="665" spans="1:28" x14ac:dyDescent="0.35">
      <c r="A665" t="s">
        <v>1043</v>
      </c>
      <c r="B665" t="s">
        <v>313</v>
      </c>
      <c r="C665">
        <v>274</v>
      </c>
      <c r="D665" s="9">
        <v>42506.580555555556</v>
      </c>
      <c r="E665" s="9">
        <v>42781.435416666667</v>
      </c>
      <c r="F665">
        <v>719</v>
      </c>
      <c r="G665">
        <v>719</v>
      </c>
      <c r="H665">
        <v>450</v>
      </c>
      <c r="I665">
        <v>269</v>
      </c>
      <c r="J665">
        <v>0</v>
      </c>
      <c r="K665">
        <v>719</v>
      </c>
      <c r="L665">
        <v>666</v>
      </c>
      <c r="M665">
        <v>53</v>
      </c>
      <c r="N665">
        <v>2.2719999999999998</v>
      </c>
      <c r="O665">
        <v>1.595</v>
      </c>
      <c r="P665">
        <v>0</v>
      </c>
      <c r="Q665">
        <v>3.63</v>
      </c>
      <c r="R665">
        <v>0.93899999999999995</v>
      </c>
      <c r="S665">
        <v>0.58799999999999997</v>
      </c>
      <c r="T665">
        <v>1</v>
      </c>
      <c r="U665">
        <v>14.601000000000001</v>
      </c>
      <c r="V665" t="s">
        <v>82</v>
      </c>
      <c r="W665">
        <v>0.93400000000000005</v>
      </c>
      <c r="X665">
        <v>0.97599999999999998</v>
      </c>
      <c r="Y665">
        <v>0</v>
      </c>
      <c r="Z665">
        <v>0.96899999999999997</v>
      </c>
      <c r="AA665" s="19">
        <v>45732.932516805558</v>
      </c>
      <c r="AB665" t="s">
        <v>1181</v>
      </c>
    </row>
    <row r="666" spans="1:28" hidden="1" x14ac:dyDescent="0.35">
      <c r="A666" t="s">
        <v>1043</v>
      </c>
      <c r="B666" t="s">
        <v>314</v>
      </c>
      <c r="C666">
        <v>92</v>
      </c>
      <c r="D666" s="9">
        <v>42688.554861111108</v>
      </c>
      <c r="E666" s="9">
        <v>42781.435416666667</v>
      </c>
      <c r="F666" t="s">
        <v>874</v>
      </c>
      <c r="G666" t="s">
        <v>874</v>
      </c>
      <c r="H666">
        <v>33</v>
      </c>
      <c r="I666">
        <v>18</v>
      </c>
      <c r="J666">
        <v>1</v>
      </c>
      <c r="K666" t="s">
        <v>875</v>
      </c>
      <c r="L666">
        <v>57</v>
      </c>
      <c r="M666">
        <v>-7</v>
      </c>
      <c r="N666">
        <v>0.33100000000000002</v>
      </c>
      <c r="O666">
        <v>0.497</v>
      </c>
      <c r="P666">
        <v>0</v>
      </c>
      <c r="Q666">
        <v>0.67100000000000004</v>
      </c>
      <c r="R666">
        <v>0.81</v>
      </c>
      <c r="S666">
        <v>0.4</v>
      </c>
      <c r="T666">
        <v>1</v>
      </c>
      <c r="U666">
        <v>78.986999999999995</v>
      </c>
      <c r="V666" t="s">
        <v>58</v>
      </c>
      <c r="W666">
        <v>0.64700000000000002</v>
      </c>
      <c r="X666">
        <v>0.96299999999999997</v>
      </c>
      <c r="Y666">
        <v>0</v>
      </c>
      <c r="Z666">
        <v>0.54400000000000004</v>
      </c>
      <c r="AA666" s="19">
        <v>45732.932527870369</v>
      </c>
      <c r="AB666" t="s">
        <v>1181</v>
      </c>
    </row>
    <row r="667" spans="1:28" x14ac:dyDescent="0.35">
      <c r="A667" t="s">
        <v>1044</v>
      </c>
      <c r="B667" t="s">
        <v>313</v>
      </c>
      <c r="C667">
        <v>756</v>
      </c>
      <c r="D667" s="9">
        <v>43125.488888888889</v>
      </c>
      <c r="E667" s="9">
        <v>43881.55</v>
      </c>
      <c r="F667">
        <v>750</v>
      </c>
      <c r="G667">
        <v>748</v>
      </c>
      <c r="H667">
        <v>457</v>
      </c>
      <c r="I667">
        <v>291</v>
      </c>
      <c r="J667">
        <v>0</v>
      </c>
      <c r="K667">
        <v>748</v>
      </c>
      <c r="L667">
        <v>370</v>
      </c>
      <c r="M667">
        <v>378</v>
      </c>
      <c r="N667">
        <v>0.86099999999999999</v>
      </c>
      <c r="O667">
        <v>0.49199999999999999</v>
      </c>
      <c r="P667">
        <v>0</v>
      </c>
      <c r="Q667">
        <v>0.40300000000000002</v>
      </c>
      <c r="R667">
        <v>0.29799999999999999</v>
      </c>
      <c r="S667">
        <v>0.63600000000000001</v>
      </c>
      <c r="T667">
        <v>1</v>
      </c>
      <c r="U667">
        <v>937.96500000000003</v>
      </c>
      <c r="V667" t="s">
        <v>58</v>
      </c>
      <c r="W667">
        <v>0.67600000000000005</v>
      </c>
      <c r="X667">
        <v>0.78200000000000003</v>
      </c>
      <c r="Y667">
        <v>0</v>
      </c>
      <c r="Z667">
        <v>0.85399999999999998</v>
      </c>
      <c r="AA667" s="19">
        <v>45732.932588402778</v>
      </c>
      <c r="AB667" t="s">
        <v>1181</v>
      </c>
    </row>
    <row r="668" spans="1:28" hidden="1" x14ac:dyDescent="0.35">
      <c r="A668" t="s">
        <v>1044</v>
      </c>
      <c r="B668" t="s">
        <v>314</v>
      </c>
      <c r="C668">
        <v>99</v>
      </c>
      <c r="D668" s="9">
        <v>43781.568749999999</v>
      </c>
      <c r="E668" s="9">
        <v>43881.55</v>
      </c>
      <c r="F668" t="s">
        <v>874</v>
      </c>
      <c r="G668" t="s">
        <v>874</v>
      </c>
      <c r="H668">
        <v>29</v>
      </c>
      <c r="I668">
        <v>1</v>
      </c>
      <c r="J668">
        <v>1</v>
      </c>
      <c r="K668" t="s">
        <v>875</v>
      </c>
      <c r="L668">
        <v>74</v>
      </c>
      <c r="M668">
        <v>-45</v>
      </c>
      <c r="N668">
        <v>0.32400000000000001</v>
      </c>
      <c r="O668" t="s">
        <v>877</v>
      </c>
      <c r="P668">
        <v>0</v>
      </c>
      <c r="Q668">
        <v>1.8080000000000001</v>
      </c>
      <c r="R668" t="s">
        <v>877</v>
      </c>
      <c r="S668" t="s">
        <v>877</v>
      </c>
      <c r="T668" t="s">
        <v>877</v>
      </c>
      <c r="U668" t="s">
        <v>877</v>
      </c>
      <c r="V668" t="s">
        <v>58</v>
      </c>
      <c r="W668">
        <v>0.47699999999999998</v>
      </c>
      <c r="X668" t="s">
        <v>877</v>
      </c>
      <c r="Y668">
        <v>0</v>
      </c>
      <c r="Z668">
        <v>0.7</v>
      </c>
      <c r="AA668" s="19">
        <v>45732.932588414355</v>
      </c>
      <c r="AB668" t="s">
        <v>1181</v>
      </c>
    </row>
    <row r="669" spans="1:28" x14ac:dyDescent="0.35">
      <c r="A669" t="s">
        <v>1045</v>
      </c>
      <c r="B669" t="s">
        <v>313</v>
      </c>
      <c r="C669">
        <v>239</v>
      </c>
      <c r="D669" s="9">
        <v>41577.388194444444</v>
      </c>
      <c r="E669" s="9">
        <v>41816.640972222223</v>
      </c>
      <c r="F669">
        <v>662</v>
      </c>
      <c r="G669">
        <v>662</v>
      </c>
      <c r="H669">
        <v>600</v>
      </c>
      <c r="I669">
        <v>62</v>
      </c>
      <c r="J669">
        <v>0</v>
      </c>
      <c r="K669">
        <v>662</v>
      </c>
      <c r="L669">
        <v>587</v>
      </c>
      <c r="M669">
        <v>75</v>
      </c>
      <c r="N669">
        <v>4.306</v>
      </c>
      <c r="O669">
        <v>0.63700000000000001</v>
      </c>
      <c r="P669">
        <v>0</v>
      </c>
      <c r="Q669">
        <v>5.1369999999999996</v>
      </c>
      <c r="R669">
        <v>1.0389999999999999</v>
      </c>
      <c r="S669">
        <v>0.871</v>
      </c>
      <c r="T669">
        <v>1</v>
      </c>
      <c r="U669">
        <v>14.6</v>
      </c>
      <c r="V669" t="s">
        <v>94</v>
      </c>
      <c r="W669">
        <v>0.89500000000000002</v>
      </c>
      <c r="X669">
        <v>0.96399999999999997</v>
      </c>
      <c r="Y669">
        <v>0</v>
      </c>
      <c r="Z669">
        <v>0.99099999999999999</v>
      </c>
      <c r="AA669" s="19">
        <v>45732.932652905096</v>
      </c>
      <c r="AB669" t="s">
        <v>1181</v>
      </c>
    </row>
    <row r="670" spans="1:28" hidden="1" x14ac:dyDescent="0.35">
      <c r="A670" t="s">
        <v>1045</v>
      </c>
      <c r="B670" t="s">
        <v>314</v>
      </c>
      <c r="C670">
        <v>99</v>
      </c>
      <c r="D670" s="9">
        <v>41716.647222222222</v>
      </c>
      <c r="E670" s="9">
        <v>41816.640972222223</v>
      </c>
      <c r="F670" t="s">
        <v>874</v>
      </c>
      <c r="G670" t="s">
        <v>874</v>
      </c>
      <c r="H670">
        <v>347</v>
      </c>
      <c r="I670">
        <v>60</v>
      </c>
      <c r="J670">
        <v>1</v>
      </c>
      <c r="K670" t="s">
        <v>875</v>
      </c>
      <c r="L670">
        <v>494</v>
      </c>
      <c r="M670">
        <v>-86</v>
      </c>
      <c r="N670">
        <v>4.2949999999999999</v>
      </c>
      <c r="O670">
        <v>0.65600000000000003</v>
      </c>
      <c r="P670">
        <v>0</v>
      </c>
      <c r="Q670">
        <v>5.1479999999999997</v>
      </c>
      <c r="R670">
        <v>1.04</v>
      </c>
      <c r="S670">
        <v>0.86799999999999999</v>
      </c>
      <c r="T670">
        <v>1</v>
      </c>
      <c r="U670">
        <v>14.569000000000001</v>
      </c>
      <c r="V670" t="s">
        <v>94</v>
      </c>
      <c r="W670">
        <v>0.94099999999999995</v>
      </c>
      <c r="X670">
        <v>0.97</v>
      </c>
      <c r="Y670">
        <v>0</v>
      </c>
      <c r="Z670">
        <v>0.98899999999999999</v>
      </c>
      <c r="AA670" s="19">
        <v>45732.932665127315</v>
      </c>
      <c r="AB670" t="s">
        <v>1181</v>
      </c>
    </row>
    <row r="671" spans="1:28" x14ac:dyDescent="0.35">
      <c r="A671" t="s">
        <v>1046</v>
      </c>
      <c r="B671" t="s">
        <v>313</v>
      </c>
      <c r="C671">
        <v>62</v>
      </c>
      <c r="D671" s="9">
        <v>41282.573611111111</v>
      </c>
      <c r="E671" s="9">
        <v>41345.425694444442</v>
      </c>
      <c r="F671">
        <v>223</v>
      </c>
      <c r="G671">
        <v>223</v>
      </c>
      <c r="H671">
        <v>108</v>
      </c>
      <c r="I671">
        <v>115</v>
      </c>
      <c r="J671">
        <v>0</v>
      </c>
      <c r="K671">
        <v>223</v>
      </c>
      <c r="L671">
        <v>221</v>
      </c>
      <c r="M671">
        <v>2</v>
      </c>
      <c r="N671">
        <v>1.9</v>
      </c>
      <c r="O671">
        <v>2.0760000000000001</v>
      </c>
      <c r="P671">
        <v>0</v>
      </c>
      <c r="Q671">
        <v>3.98</v>
      </c>
      <c r="R671">
        <v>1.0009999999999999</v>
      </c>
      <c r="S671">
        <v>0.47799999999999998</v>
      </c>
      <c r="T671">
        <v>1</v>
      </c>
      <c r="U671">
        <v>0.503</v>
      </c>
      <c r="V671" t="s">
        <v>94</v>
      </c>
      <c r="W671">
        <v>0.94799999999999995</v>
      </c>
      <c r="X671">
        <v>0.93500000000000005</v>
      </c>
      <c r="Y671">
        <v>0</v>
      </c>
      <c r="Z671">
        <v>0.96799999999999997</v>
      </c>
      <c r="AA671" s="19">
        <v>45732.932728113425</v>
      </c>
      <c r="AB671" t="s">
        <v>1181</v>
      </c>
    </row>
    <row r="672" spans="1:28" hidden="1" x14ac:dyDescent="0.35">
      <c r="A672" t="s">
        <v>1046</v>
      </c>
      <c r="B672" t="s">
        <v>314</v>
      </c>
      <c r="C672">
        <v>62</v>
      </c>
      <c r="D672" s="9">
        <v>41282.573611111111</v>
      </c>
      <c r="E672" s="9">
        <v>41345.425694444442</v>
      </c>
      <c r="F672" t="s">
        <v>874</v>
      </c>
      <c r="G672" t="s">
        <v>874</v>
      </c>
      <c r="H672">
        <v>108</v>
      </c>
      <c r="I672">
        <v>115</v>
      </c>
      <c r="J672">
        <v>1</v>
      </c>
      <c r="K672" t="s">
        <v>875</v>
      </c>
      <c r="L672">
        <v>221</v>
      </c>
      <c r="M672">
        <v>1</v>
      </c>
      <c r="N672">
        <v>1.911</v>
      </c>
      <c r="O672">
        <v>2.0739999999999998</v>
      </c>
      <c r="P672">
        <v>0</v>
      </c>
      <c r="Q672">
        <v>3.9569999999999999</v>
      </c>
      <c r="R672">
        <v>0.99299999999999999</v>
      </c>
      <c r="S672">
        <v>0.48</v>
      </c>
      <c r="T672">
        <v>1</v>
      </c>
      <c r="U672">
        <v>0.505</v>
      </c>
      <c r="V672" t="s">
        <v>82</v>
      </c>
      <c r="W672">
        <v>0.94899999999999995</v>
      </c>
      <c r="X672">
        <v>0.93400000000000005</v>
      </c>
      <c r="Y672">
        <v>0</v>
      </c>
      <c r="Z672">
        <v>0.96699999999999997</v>
      </c>
      <c r="AA672" s="19">
        <v>45732.932739965276</v>
      </c>
      <c r="AB672" t="s">
        <v>1181</v>
      </c>
    </row>
    <row r="673" spans="1:28" x14ac:dyDescent="0.35">
      <c r="A673" t="s">
        <v>1047</v>
      </c>
      <c r="B673" t="s">
        <v>313</v>
      </c>
      <c r="C673">
        <v>567</v>
      </c>
      <c r="D673" s="9">
        <v>42179.055555555555</v>
      </c>
      <c r="E673" s="9">
        <v>42746.422222222223</v>
      </c>
      <c r="F673">
        <v>2807</v>
      </c>
      <c r="G673">
        <v>2795</v>
      </c>
      <c r="H673">
        <v>1862</v>
      </c>
      <c r="I673">
        <v>933</v>
      </c>
      <c r="J673">
        <v>0</v>
      </c>
      <c r="K673">
        <v>2795</v>
      </c>
      <c r="L673">
        <v>2411</v>
      </c>
      <c r="M673">
        <v>384</v>
      </c>
      <c r="N673">
        <v>7.468</v>
      </c>
      <c r="O673">
        <v>4.63</v>
      </c>
      <c r="P673">
        <v>0</v>
      </c>
      <c r="Q673">
        <v>10.435</v>
      </c>
      <c r="R673">
        <v>0.86299999999999999</v>
      </c>
      <c r="S673">
        <v>0.61699999999999999</v>
      </c>
      <c r="T673">
        <v>1</v>
      </c>
      <c r="U673">
        <v>36.798999999999999</v>
      </c>
      <c r="V673" t="s">
        <v>58</v>
      </c>
      <c r="W673">
        <v>0.90900000000000003</v>
      </c>
      <c r="X673">
        <v>0.89200000000000002</v>
      </c>
      <c r="Y673">
        <v>0</v>
      </c>
      <c r="Z673">
        <v>0.91500000000000004</v>
      </c>
      <c r="AA673" s="19">
        <v>45732.932807129633</v>
      </c>
      <c r="AB673" t="s">
        <v>1181</v>
      </c>
    </row>
    <row r="674" spans="1:28" hidden="1" x14ac:dyDescent="0.35">
      <c r="A674" t="s">
        <v>1047</v>
      </c>
      <c r="B674" t="s">
        <v>314</v>
      </c>
      <c r="C674">
        <v>82</v>
      </c>
      <c r="D674" s="9">
        <v>42663.840277777781</v>
      </c>
      <c r="E674" s="9">
        <v>42746.422222222223</v>
      </c>
      <c r="F674" t="s">
        <v>874</v>
      </c>
      <c r="G674" t="s">
        <v>874</v>
      </c>
      <c r="H674">
        <v>5</v>
      </c>
      <c r="I674">
        <v>1</v>
      </c>
      <c r="J674">
        <v>1</v>
      </c>
      <c r="K674" t="s">
        <v>875</v>
      </c>
      <c r="L674">
        <v>4</v>
      </c>
      <c r="M674">
        <v>0</v>
      </c>
      <c r="N674">
        <v>4.2999999999999997E-2</v>
      </c>
      <c r="O674" t="s">
        <v>877</v>
      </c>
      <c r="P674">
        <v>0</v>
      </c>
      <c r="Q674">
        <v>4.9000000000000002E-2</v>
      </c>
      <c r="R674" t="s">
        <v>877</v>
      </c>
      <c r="S674" t="s">
        <v>877</v>
      </c>
      <c r="T674" t="s">
        <v>877</v>
      </c>
      <c r="U674" t="s">
        <v>877</v>
      </c>
      <c r="V674" t="s">
        <v>58</v>
      </c>
      <c r="W674">
        <v>0.96899999999999997</v>
      </c>
      <c r="X674" t="s">
        <v>877</v>
      </c>
      <c r="Y674">
        <v>0</v>
      </c>
      <c r="Z674">
        <v>0.8</v>
      </c>
      <c r="AA674" s="19">
        <v>45732.932807152778</v>
      </c>
      <c r="AB674" t="s">
        <v>1181</v>
      </c>
    </row>
    <row r="675" spans="1:28" x14ac:dyDescent="0.35">
      <c r="A675" t="s">
        <v>1048</v>
      </c>
      <c r="B675" t="s">
        <v>313</v>
      </c>
      <c r="C675">
        <v>318</v>
      </c>
      <c r="D675" s="9">
        <v>40406.615277777775</v>
      </c>
      <c r="E675" s="9">
        <v>40725.450694444444</v>
      </c>
      <c r="F675">
        <v>169</v>
      </c>
      <c r="G675">
        <v>169</v>
      </c>
      <c r="H675">
        <v>115</v>
      </c>
      <c r="I675">
        <v>54</v>
      </c>
      <c r="J675">
        <v>0</v>
      </c>
      <c r="K675">
        <v>169</v>
      </c>
      <c r="L675">
        <v>166</v>
      </c>
      <c r="M675">
        <v>3</v>
      </c>
      <c r="N675">
        <v>0.72899999999999998</v>
      </c>
      <c r="O675">
        <v>0.377</v>
      </c>
      <c r="P675">
        <v>0</v>
      </c>
      <c r="Q675">
        <v>0.80100000000000005</v>
      </c>
      <c r="R675">
        <v>0.72399999999999998</v>
      </c>
      <c r="S675">
        <v>0.65900000000000003</v>
      </c>
      <c r="T675">
        <v>1</v>
      </c>
      <c r="U675">
        <v>3.7450000000000001</v>
      </c>
      <c r="V675" t="s">
        <v>82</v>
      </c>
      <c r="W675">
        <v>0.73</v>
      </c>
      <c r="X675">
        <v>0.86899999999999999</v>
      </c>
      <c r="Y675">
        <v>0</v>
      </c>
      <c r="Z675">
        <v>0.84299999999999997</v>
      </c>
      <c r="AA675" s="19">
        <v>45732.932864849536</v>
      </c>
      <c r="AB675" t="s">
        <v>1181</v>
      </c>
    </row>
    <row r="676" spans="1:28" hidden="1" x14ac:dyDescent="0.35">
      <c r="A676" t="s">
        <v>1048</v>
      </c>
      <c r="B676" t="s">
        <v>314</v>
      </c>
      <c r="C676">
        <v>98</v>
      </c>
      <c r="D676" s="9">
        <v>40626.525694444441</v>
      </c>
      <c r="E676" s="9">
        <v>40725.450694444444</v>
      </c>
      <c r="F676" t="s">
        <v>874</v>
      </c>
      <c r="G676" t="s">
        <v>874</v>
      </c>
      <c r="H676">
        <v>1</v>
      </c>
      <c r="I676">
        <v>1</v>
      </c>
      <c r="J676">
        <v>1</v>
      </c>
      <c r="K676" t="s">
        <v>875</v>
      </c>
      <c r="L676">
        <v>2</v>
      </c>
      <c r="M676">
        <v>-1</v>
      </c>
      <c r="N676" t="s">
        <v>877</v>
      </c>
      <c r="O676" t="s">
        <v>877</v>
      </c>
      <c r="P676">
        <v>0</v>
      </c>
      <c r="Q676">
        <v>0.01</v>
      </c>
      <c r="R676" t="s">
        <v>877</v>
      </c>
      <c r="S676" t="s">
        <v>877</v>
      </c>
      <c r="T676" t="s">
        <v>877</v>
      </c>
      <c r="U676" t="s">
        <v>877</v>
      </c>
      <c r="V676" t="s">
        <v>82</v>
      </c>
      <c r="W676" t="s">
        <v>877</v>
      </c>
      <c r="X676" t="s">
        <v>877</v>
      </c>
      <c r="Y676">
        <v>0</v>
      </c>
      <c r="Z676">
        <v>1</v>
      </c>
      <c r="AA676" s="19">
        <v>45732.932864872688</v>
      </c>
      <c r="AB676" t="s">
        <v>1181</v>
      </c>
    </row>
    <row r="677" spans="1:28" x14ac:dyDescent="0.35">
      <c r="A677" t="s">
        <v>1049</v>
      </c>
      <c r="B677" t="s">
        <v>313</v>
      </c>
      <c r="C677">
        <v>473</v>
      </c>
      <c r="D677" s="9">
        <v>40403.738888888889</v>
      </c>
      <c r="E677" s="9">
        <v>40877.706944444442</v>
      </c>
      <c r="F677">
        <v>54</v>
      </c>
      <c r="G677">
        <v>54</v>
      </c>
      <c r="H677">
        <v>12</v>
      </c>
      <c r="I677">
        <v>42</v>
      </c>
      <c r="J677">
        <v>0</v>
      </c>
      <c r="K677">
        <v>54</v>
      </c>
      <c r="L677">
        <v>53</v>
      </c>
      <c r="M677">
        <v>1</v>
      </c>
      <c r="N677">
        <v>0.113</v>
      </c>
      <c r="O677">
        <v>0.123</v>
      </c>
      <c r="P677">
        <v>0</v>
      </c>
      <c r="Q677">
        <v>0.11799999999999999</v>
      </c>
      <c r="R677">
        <v>0.5</v>
      </c>
      <c r="S677">
        <v>0.47899999999999998</v>
      </c>
      <c r="T677">
        <v>1</v>
      </c>
      <c r="U677">
        <v>8.4749999999999996</v>
      </c>
      <c r="V677" t="s">
        <v>82</v>
      </c>
      <c r="W677">
        <v>0.53900000000000003</v>
      </c>
      <c r="X677">
        <v>0.502</v>
      </c>
      <c r="Y677">
        <v>0</v>
      </c>
      <c r="Z677">
        <v>0.72699999999999998</v>
      </c>
      <c r="AA677" s="19">
        <v>45732.932925196757</v>
      </c>
      <c r="AB677" t="s">
        <v>1181</v>
      </c>
    </row>
    <row r="678" spans="1:28" hidden="1" x14ac:dyDescent="0.35">
      <c r="A678" t="s">
        <v>1049</v>
      </c>
      <c r="B678" t="s">
        <v>314</v>
      </c>
      <c r="C678">
        <v>61</v>
      </c>
      <c r="D678" s="9">
        <v>40816.468055555553</v>
      </c>
      <c r="E678" s="9">
        <v>40877.706944444442</v>
      </c>
      <c r="F678" t="s">
        <v>874</v>
      </c>
      <c r="G678" t="s">
        <v>874</v>
      </c>
      <c r="H678">
        <v>1</v>
      </c>
      <c r="I678">
        <v>1</v>
      </c>
      <c r="J678">
        <v>1</v>
      </c>
      <c r="K678" t="s">
        <v>875</v>
      </c>
      <c r="L678">
        <v>1</v>
      </c>
      <c r="M678">
        <v>-1</v>
      </c>
      <c r="N678" t="s">
        <v>877</v>
      </c>
      <c r="O678" t="s">
        <v>877</v>
      </c>
      <c r="P678">
        <v>0</v>
      </c>
      <c r="Q678" t="s">
        <v>877</v>
      </c>
      <c r="R678" t="s">
        <v>877</v>
      </c>
      <c r="S678" t="s">
        <v>877</v>
      </c>
      <c r="T678" t="s">
        <v>877</v>
      </c>
      <c r="U678" t="s">
        <v>877</v>
      </c>
      <c r="V678" t="s">
        <v>82</v>
      </c>
      <c r="W678" t="s">
        <v>877</v>
      </c>
      <c r="X678" t="s">
        <v>877</v>
      </c>
      <c r="Y678">
        <v>0</v>
      </c>
      <c r="Z678" t="s">
        <v>877</v>
      </c>
      <c r="AA678" s="19">
        <v>45732.932925196757</v>
      </c>
      <c r="AB678" t="s">
        <v>1181</v>
      </c>
    </row>
    <row r="679" spans="1:28" x14ac:dyDescent="0.35">
      <c r="A679" t="s">
        <v>1050</v>
      </c>
      <c r="B679" t="s">
        <v>313</v>
      </c>
      <c r="C679">
        <v>406</v>
      </c>
      <c r="D679" s="9">
        <v>40315.747916666667</v>
      </c>
      <c r="E679" s="9">
        <v>40721.76458333333</v>
      </c>
      <c r="F679">
        <v>123</v>
      </c>
      <c r="G679">
        <v>123</v>
      </c>
      <c r="H679">
        <v>36</v>
      </c>
      <c r="I679">
        <v>87</v>
      </c>
      <c r="J679">
        <v>0</v>
      </c>
      <c r="K679">
        <v>123</v>
      </c>
      <c r="L679">
        <v>123</v>
      </c>
      <c r="M679">
        <v>0</v>
      </c>
      <c r="N679">
        <v>0.56999999999999995</v>
      </c>
      <c r="O679">
        <v>1.0249999999999999</v>
      </c>
      <c r="P679">
        <v>0</v>
      </c>
      <c r="Q679">
        <v>0.39200000000000002</v>
      </c>
      <c r="R679">
        <v>0.246</v>
      </c>
      <c r="S679">
        <v>0.35699999999999998</v>
      </c>
      <c r="T679">
        <v>1</v>
      </c>
      <c r="U679">
        <v>0</v>
      </c>
      <c r="V679" t="s">
        <v>82</v>
      </c>
      <c r="W679">
        <v>0.875</v>
      </c>
      <c r="X679">
        <v>0.82199999999999995</v>
      </c>
      <c r="Y679">
        <v>0</v>
      </c>
      <c r="Z679">
        <v>0.32200000000000001</v>
      </c>
      <c r="AA679" s="19">
        <v>45732.932982280094</v>
      </c>
      <c r="AB679" t="s">
        <v>1181</v>
      </c>
    </row>
    <row r="680" spans="1:28" hidden="1" x14ac:dyDescent="0.35">
      <c r="A680" t="s">
        <v>1050</v>
      </c>
      <c r="B680" t="s">
        <v>314</v>
      </c>
      <c r="C680">
        <v>0</v>
      </c>
      <c r="D680" s="9">
        <v>40721.76458333333</v>
      </c>
      <c r="E680" s="9">
        <v>40721.76458333333</v>
      </c>
      <c r="F680" t="s">
        <v>874</v>
      </c>
      <c r="G680" t="s">
        <v>874</v>
      </c>
      <c r="H680">
        <v>1</v>
      </c>
      <c r="I680">
        <v>1</v>
      </c>
      <c r="J680">
        <v>1</v>
      </c>
      <c r="K680" t="s">
        <v>875</v>
      </c>
      <c r="L680">
        <v>2</v>
      </c>
      <c r="M680">
        <v>-1</v>
      </c>
      <c r="N680" t="s">
        <v>877</v>
      </c>
      <c r="O680" t="s">
        <v>877</v>
      </c>
      <c r="P680">
        <v>0</v>
      </c>
      <c r="Q680" t="s">
        <v>877</v>
      </c>
      <c r="R680" t="s">
        <v>877</v>
      </c>
      <c r="S680" t="s">
        <v>877</v>
      </c>
      <c r="T680" t="s">
        <v>877</v>
      </c>
      <c r="U680" t="s">
        <v>877</v>
      </c>
      <c r="V680" t="s">
        <v>82</v>
      </c>
      <c r="W680" t="s">
        <v>877</v>
      </c>
      <c r="X680" t="s">
        <v>877</v>
      </c>
      <c r="Y680">
        <v>0</v>
      </c>
      <c r="Z680" t="s">
        <v>877</v>
      </c>
      <c r="AA680" s="19">
        <v>45732.93298229167</v>
      </c>
      <c r="AB680" t="s">
        <v>1181</v>
      </c>
    </row>
    <row r="681" spans="1:28" x14ac:dyDescent="0.35">
      <c r="A681" t="s">
        <v>1051</v>
      </c>
      <c r="B681" t="s">
        <v>313</v>
      </c>
      <c r="C681">
        <v>418</v>
      </c>
      <c r="D681" s="9">
        <v>40374.513888888891</v>
      </c>
      <c r="E681" s="9">
        <v>40792.644444444442</v>
      </c>
      <c r="F681">
        <v>428</v>
      </c>
      <c r="G681">
        <v>428</v>
      </c>
      <c r="H681">
        <v>61</v>
      </c>
      <c r="I681">
        <v>367</v>
      </c>
      <c r="J681">
        <v>0</v>
      </c>
      <c r="K681">
        <v>428</v>
      </c>
      <c r="L681">
        <v>428</v>
      </c>
      <c r="M681">
        <v>0</v>
      </c>
      <c r="N681">
        <v>0.20200000000000001</v>
      </c>
      <c r="O681">
        <v>4.024</v>
      </c>
      <c r="P681">
        <v>0</v>
      </c>
      <c r="Q681">
        <v>3.3220000000000001</v>
      </c>
      <c r="R681">
        <v>0.78600000000000003</v>
      </c>
      <c r="S681">
        <v>4.8000000000000001E-2</v>
      </c>
      <c r="T681">
        <v>1</v>
      </c>
      <c r="U681">
        <v>0</v>
      </c>
      <c r="V681" t="s">
        <v>82</v>
      </c>
      <c r="W681">
        <v>0.42899999999999999</v>
      </c>
      <c r="X681">
        <v>0.98299999999999998</v>
      </c>
      <c r="Y681">
        <v>0</v>
      </c>
      <c r="Z681">
        <v>0.77</v>
      </c>
      <c r="AA681" s="19">
        <v>45732.933044108795</v>
      </c>
      <c r="AB681" t="s">
        <v>1181</v>
      </c>
    </row>
    <row r="682" spans="1:28" hidden="1" x14ac:dyDescent="0.35">
      <c r="A682" t="s">
        <v>1051</v>
      </c>
      <c r="B682" t="s">
        <v>314</v>
      </c>
      <c r="C682">
        <v>0</v>
      </c>
      <c r="D682" s="9">
        <v>40792.63958333333</v>
      </c>
      <c r="E682" s="9">
        <v>40792.644444444442</v>
      </c>
      <c r="F682" t="s">
        <v>874</v>
      </c>
      <c r="G682" t="s">
        <v>874</v>
      </c>
      <c r="H682">
        <v>1</v>
      </c>
      <c r="I682">
        <v>1</v>
      </c>
      <c r="J682">
        <v>1</v>
      </c>
      <c r="K682" t="s">
        <v>875</v>
      </c>
      <c r="L682">
        <v>1</v>
      </c>
      <c r="M682">
        <v>-1</v>
      </c>
      <c r="N682" t="s">
        <v>877</v>
      </c>
      <c r="O682" t="s">
        <v>877</v>
      </c>
      <c r="P682">
        <v>0</v>
      </c>
      <c r="Q682" t="s">
        <v>877</v>
      </c>
      <c r="R682" t="s">
        <v>877</v>
      </c>
      <c r="S682" t="s">
        <v>877</v>
      </c>
      <c r="T682" t="s">
        <v>877</v>
      </c>
      <c r="U682" t="s">
        <v>877</v>
      </c>
      <c r="V682" t="s">
        <v>82</v>
      </c>
      <c r="W682" t="s">
        <v>877</v>
      </c>
      <c r="X682" t="s">
        <v>877</v>
      </c>
      <c r="Y682">
        <v>0</v>
      </c>
      <c r="Z682" t="s">
        <v>877</v>
      </c>
      <c r="AA682" s="19">
        <v>45732.933044108795</v>
      </c>
      <c r="AB682" t="s">
        <v>1181</v>
      </c>
    </row>
    <row r="683" spans="1:28" x14ac:dyDescent="0.35">
      <c r="A683" t="s">
        <v>1052</v>
      </c>
      <c r="B683" t="s">
        <v>313</v>
      </c>
      <c r="C683">
        <v>736</v>
      </c>
      <c r="D683" s="9">
        <v>41444.513194444444</v>
      </c>
      <c r="E683" s="9">
        <v>42181.509027777778</v>
      </c>
      <c r="F683">
        <v>128</v>
      </c>
      <c r="G683">
        <v>128</v>
      </c>
      <c r="H683">
        <v>127</v>
      </c>
      <c r="I683">
        <v>1</v>
      </c>
      <c r="J683">
        <v>0</v>
      </c>
      <c r="K683">
        <v>128</v>
      </c>
      <c r="L683">
        <v>127</v>
      </c>
      <c r="M683">
        <v>1</v>
      </c>
      <c r="N683">
        <v>0.25800000000000001</v>
      </c>
      <c r="O683">
        <v>0</v>
      </c>
      <c r="P683">
        <v>0</v>
      </c>
      <c r="Q683">
        <v>0.23200000000000001</v>
      </c>
      <c r="R683">
        <v>0.89900000000000002</v>
      </c>
      <c r="S683">
        <v>1</v>
      </c>
      <c r="T683">
        <v>1</v>
      </c>
      <c r="U683">
        <v>4.3099999999999996</v>
      </c>
      <c r="V683" t="s">
        <v>82</v>
      </c>
      <c r="W683">
        <v>0.95</v>
      </c>
      <c r="X683">
        <v>0</v>
      </c>
      <c r="Y683">
        <v>0</v>
      </c>
      <c r="Z683">
        <v>0.96599999999999997</v>
      </c>
      <c r="AA683" s="19">
        <v>45732.933099120368</v>
      </c>
      <c r="AB683" t="s">
        <v>1181</v>
      </c>
    </row>
    <row r="684" spans="1:28" hidden="1" x14ac:dyDescent="0.35">
      <c r="A684" t="s">
        <v>1052</v>
      </c>
      <c r="B684" t="s">
        <v>314</v>
      </c>
      <c r="C684">
        <v>0</v>
      </c>
      <c r="D684" s="9">
        <v>42181.509027777778</v>
      </c>
      <c r="E684" s="9">
        <v>42181.509027777778</v>
      </c>
      <c r="F684" t="s">
        <v>874</v>
      </c>
      <c r="G684" t="s">
        <v>874</v>
      </c>
      <c r="H684">
        <v>1</v>
      </c>
      <c r="I684">
        <v>1</v>
      </c>
      <c r="J684">
        <v>1</v>
      </c>
      <c r="K684" t="s">
        <v>875</v>
      </c>
      <c r="L684">
        <v>1</v>
      </c>
      <c r="M684">
        <v>0</v>
      </c>
      <c r="N684" t="s">
        <v>877</v>
      </c>
      <c r="O684" t="s">
        <v>877</v>
      </c>
      <c r="P684">
        <v>0</v>
      </c>
      <c r="Q684" t="s">
        <v>877</v>
      </c>
      <c r="R684" t="s">
        <v>877</v>
      </c>
      <c r="S684" t="s">
        <v>877</v>
      </c>
      <c r="T684" t="s">
        <v>877</v>
      </c>
      <c r="U684" t="s">
        <v>877</v>
      </c>
      <c r="V684" t="s">
        <v>82</v>
      </c>
      <c r="W684" t="s">
        <v>877</v>
      </c>
      <c r="X684" t="s">
        <v>877</v>
      </c>
      <c r="Y684">
        <v>0</v>
      </c>
      <c r="Z684" t="s">
        <v>877</v>
      </c>
      <c r="AA684" s="19">
        <v>45732.933099120368</v>
      </c>
      <c r="AB684" t="s">
        <v>1181</v>
      </c>
    </row>
    <row r="685" spans="1:28" x14ac:dyDescent="0.35">
      <c r="A685" t="s">
        <v>1053</v>
      </c>
      <c r="B685" t="s">
        <v>313</v>
      </c>
      <c r="C685">
        <v>877</v>
      </c>
      <c r="D685" s="9">
        <v>41150.418749999997</v>
      </c>
      <c r="E685" s="9">
        <v>42027.753472222219</v>
      </c>
      <c r="F685">
        <v>124</v>
      </c>
      <c r="G685">
        <v>124</v>
      </c>
      <c r="H685">
        <v>101</v>
      </c>
      <c r="I685">
        <v>23</v>
      </c>
      <c r="J685">
        <v>0</v>
      </c>
      <c r="K685">
        <v>124</v>
      </c>
      <c r="L685">
        <v>121</v>
      </c>
      <c r="M685">
        <v>3</v>
      </c>
      <c r="N685">
        <v>0.30299999999999999</v>
      </c>
      <c r="O685">
        <v>7.1999999999999995E-2</v>
      </c>
      <c r="P685">
        <v>0</v>
      </c>
      <c r="Q685">
        <v>0.38200000000000001</v>
      </c>
      <c r="R685">
        <v>1.0189999999999999</v>
      </c>
      <c r="S685">
        <v>0.80800000000000005</v>
      </c>
      <c r="T685">
        <v>1</v>
      </c>
      <c r="U685">
        <v>7.8529999999999998</v>
      </c>
      <c r="V685" t="s">
        <v>94</v>
      </c>
      <c r="W685">
        <v>0.61899999999999999</v>
      </c>
      <c r="X685">
        <v>0.74</v>
      </c>
      <c r="Y685">
        <v>0</v>
      </c>
      <c r="Z685">
        <v>0.88100000000000001</v>
      </c>
      <c r="AA685" s="19">
        <v>45732.933157291664</v>
      </c>
      <c r="AB685" t="s">
        <v>1181</v>
      </c>
    </row>
    <row r="686" spans="1:28" hidden="1" x14ac:dyDescent="0.35">
      <c r="A686" t="s">
        <v>1053</v>
      </c>
      <c r="B686" t="s">
        <v>314</v>
      </c>
      <c r="C686">
        <v>0</v>
      </c>
      <c r="D686" s="9">
        <v>42027.753472222219</v>
      </c>
      <c r="E686" s="9">
        <v>42027.753472222219</v>
      </c>
      <c r="F686" t="s">
        <v>874</v>
      </c>
      <c r="G686" t="s">
        <v>874</v>
      </c>
      <c r="H686">
        <v>1</v>
      </c>
      <c r="I686">
        <v>1</v>
      </c>
      <c r="J686">
        <v>1</v>
      </c>
      <c r="K686" t="s">
        <v>875</v>
      </c>
      <c r="L686">
        <v>1</v>
      </c>
      <c r="M686">
        <v>0</v>
      </c>
      <c r="N686" t="s">
        <v>877</v>
      </c>
      <c r="O686" t="s">
        <v>877</v>
      </c>
      <c r="P686">
        <v>0</v>
      </c>
      <c r="Q686" t="s">
        <v>877</v>
      </c>
      <c r="R686" t="s">
        <v>877</v>
      </c>
      <c r="S686" t="s">
        <v>877</v>
      </c>
      <c r="T686" t="s">
        <v>877</v>
      </c>
      <c r="U686" t="s">
        <v>877</v>
      </c>
      <c r="V686" t="s">
        <v>94</v>
      </c>
      <c r="W686" t="s">
        <v>877</v>
      </c>
      <c r="X686" t="s">
        <v>877</v>
      </c>
      <c r="Y686">
        <v>0</v>
      </c>
      <c r="Z686" t="s">
        <v>877</v>
      </c>
      <c r="AA686" s="19">
        <v>45732.93315730324</v>
      </c>
      <c r="AB686" t="s">
        <v>1181</v>
      </c>
    </row>
    <row r="687" spans="1:28" x14ac:dyDescent="0.35">
      <c r="A687" t="s">
        <v>1054</v>
      </c>
      <c r="B687" t="s">
        <v>313</v>
      </c>
      <c r="C687">
        <v>733</v>
      </c>
      <c r="D687" s="9">
        <v>40821.550694444442</v>
      </c>
      <c r="E687" s="9">
        <v>41554.98333333333</v>
      </c>
      <c r="F687">
        <v>81</v>
      </c>
      <c r="G687">
        <v>81</v>
      </c>
      <c r="H687">
        <v>33</v>
      </c>
      <c r="I687">
        <v>48</v>
      </c>
      <c r="J687">
        <v>0</v>
      </c>
      <c r="K687">
        <v>81</v>
      </c>
      <c r="L687">
        <v>54</v>
      </c>
      <c r="M687">
        <v>27</v>
      </c>
      <c r="N687">
        <v>4.1000000000000002E-2</v>
      </c>
      <c r="O687">
        <v>0.22800000000000001</v>
      </c>
      <c r="P687">
        <v>0</v>
      </c>
      <c r="Q687">
        <v>0.108</v>
      </c>
      <c r="R687">
        <v>0.40100000000000002</v>
      </c>
      <c r="S687">
        <v>0.152</v>
      </c>
      <c r="T687">
        <v>1</v>
      </c>
      <c r="U687">
        <v>250</v>
      </c>
      <c r="V687" t="s">
        <v>58</v>
      </c>
      <c r="W687">
        <v>0.95899999999999996</v>
      </c>
      <c r="X687">
        <v>0.67900000000000005</v>
      </c>
      <c r="Y687">
        <v>0</v>
      </c>
      <c r="Z687">
        <v>0.82799999999999996</v>
      </c>
      <c r="AA687" s="19">
        <v>45732.933218981481</v>
      </c>
      <c r="AB687" t="s">
        <v>1181</v>
      </c>
    </row>
    <row r="688" spans="1:28" hidden="1" x14ac:dyDescent="0.35">
      <c r="A688" t="s">
        <v>1054</v>
      </c>
      <c r="B688" t="s">
        <v>314</v>
      </c>
      <c r="C688">
        <v>81</v>
      </c>
      <c r="D688" s="9">
        <v>41473.595833333333</v>
      </c>
      <c r="E688" s="9">
        <v>41554.98333333333</v>
      </c>
      <c r="F688" t="s">
        <v>874</v>
      </c>
      <c r="G688" t="s">
        <v>874</v>
      </c>
      <c r="H688">
        <v>3</v>
      </c>
      <c r="I688">
        <v>1</v>
      </c>
      <c r="J688">
        <v>1</v>
      </c>
      <c r="K688" t="s">
        <v>875</v>
      </c>
      <c r="L688">
        <v>7</v>
      </c>
      <c r="M688">
        <v>-5</v>
      </c>
      <c r="N688">
        <v>4.3999999999999997E-2</v>
      </c>
      <c r="O688" t="s">
        <v>877</v>
      </c>
      <c r="P688">
        <v>0</v>
      </c>
      <c r="Q688">
        <v>5.3999999999999999E-2</v>
      </c>
      <c r="R688" t="s">
        <v>877</v>
      </c>
      <c r="S688" t="s">
        <v>877</v>
      </c>
      <c r="T688" t="s">
        <v>877</v>
      </c>
      <c r="U688" t="s">
        <v>877</v>
      </c>
      <c r="V688" t="s">
        <v>58</v>
      </c>
      <c r="W688">
        <v>0.95</v>
      </c>
      <c r="X688" t="s">
        <v>877</v>
      </c>
      <c r="Y688">
        <v>0</v>
      </c>
      <c r="Z688">
        <v>0.63700000000000001</v>
      </c>
      <c r="AA688" s="19">
        <v>45732.933218993057</v>
      </c>
      <c r="AB688" t="s">
        <v>1181</v>
      </c>
    </row>
    <row r="689" spans="1:28" x14ac:dyDescent="0.35">
      <c r="A689" t="s">
        <v>1055</v>
      </c>
      <c r="B689" t="s">
        <v>313</v>
      </c>
      <c r="C689">
        <v>555</v>
      </c>
      <c r="D689" s="9">
        <v>40988.438888888886</v>
      </c>
      <c r="E689" s="9">
        <v>41544.367361111108</v>
      </c>
      <c r="F689">
        <v>656</v>
      </c>
      <c r="G689">
        <v>656</v>
      </c>
      <c r="H689">
        <v>240</v>
      </c>
      <c r="I689">
        <v>416</v>
      </c>
      <c r="J689">
        <v>0</v>
      </c>
      <c r="K689">
        <v>656</v>
      </c>
      <c r="L689">
        <v>626</v>
      </c>
      <c r="M689">
        <v>30</v>
      </c>
      <c r="N689">
        <v>0.66300000000000003</v>
      </c>
      <c r="O689">
        <v>1.02</v>
      </c>
      <c r="P689">
        <v>0</v>
      </c>
      <c r="Q689">
        <v>1.524</v>
      </c>
      <c r="R689">
        <v>0.90600000000000003</v>
      </c>
      <c r="S689">
        <v>0.39400000000000002</v>
      </c>
      <c r="T689">
        <v>1</v>
      </c>
      <c r="U689">
        <v>19.684999999999999</v>
      </c>
      <c r="V689" t="s">
        <v>82</v>
      </c>
      <c r="W689">
        <v>0.94199999999999995</v>
      </c>
      <c r="X689">
        <v>0.93400000000000005</v>
      </c>
      <c r="Y689">
        <v>0</v>
      </c>
      <c r="Z689">
        <v>0.92600000000000005</v>
      </c>
      <c r="AA689" s="19">
        <v>45732.933282395832</v>
      </c>
      <c r="AB689" t="s">
        <v>1181</v>
      </c>
    </row>
    <row r="690" spans="1:28" hidden="1" x14ac:dyDescent="0.35">
      <c r="A690" t="s">
        <v>1055</v>
      </c>
      <c r="B690" t="s">
        <v>314</v>
      </c>
      <c r="C690">
        <v>99</v>
      </c>
      <c r="D690" s="9">
        <v>41444.460416666669</v>
      </c>
      <c r="E690" s="9">
        <v>41544.367361111108</v>
      </c>
      <c r="F690" t="s">
        <v>874</v>
      </c>
      <c r="G690" t="s">
        <v>874</v>
      </c>
      <c r="H690">
        <v>1</v>
      </c>
      <c r="I690">
        <v>15</v>
      </c>
      <c r="J690">
        <v>1</v>
      </c>
      <c r="K690" t="s">
        <v>875</v>
      </c>
      <c r="L690">
        <v>24</v>
      </c>
      <c r="M690">
        <v>-10</v>
      </c>
      <c r="N690" t="s">
        <v>877</v>
      </c>
      <c r="O690">
        <v>0.56399999999999995</v>
      </c>
      <c r="P690">
        <v>0</v>
      </c>
      <c r="Q690">
        <v>0.216</v>
      </c>
      <c r="R690" t="s">
        <v>877</v>
      </c>
      <c r="S690" t="s">
        <v>877</v>
      </c>
      <c r="T690" t="s">
        <v>877</v>
      </c>
      <c r="U690" t="s">
        <v>877</v>
      </c>
      <c r="V690" t="s">
        <v>82</v>
      </c>
      <c r="W690" t="s">
        <v>877</v>
      </c>
      <c r="X690">
        <v>0.93899999999999995</v>
      </c>
      <c r="Y690">
        <v>0</v>
      </c>
      <c r="Z690">
        <v>0.38400000000000001</v>
      </c>
      <c r="AA690" s="19">
        <v>45732.933282407408</v>
      </c>
      <c r="AB690" t="s">
        <v>1181</v>
      </c>
    </row>
    <row r="691" spans="1:28" x14ac:dyDescent="0.35">
      <c r="A691" t="s">
        <v>1056</v>
      </c>
      <c r="B691" t="s">
        <v>313</v>
      </c>
      <c r="C691">
        <v>461</v>
      </c>
      <c r="D691" s="9">
        <v>41082.414583333331</v>
      </c>
      <c r="E691" s="9">
        <v>41544.368055555555</v>
      </c>
      <c r="F691">
        <v>227</v>
      </c>
      <c r="G691">
        <v>227</v>
      </c>
      <c r="H691">
        <v>207</v>
      </c>
      <c r="I691">
        <v>20</v>
      </c>
      <c r="J691">
        <v>0</v>
      </c>
      <c r="K691">
        <v>227</v>
      </c>
      <c r="L691">
        <v>142</v>
      </c>
      <c r="M691">
        <v>85</v>
      </c>
      <c r="N691">
        <v>0.56599999999999995</v>
      </c>
      <c r="O691">
        <v>0.11</v>
      </c>
      <c r="P691">
        <v>0</v>
      </c>
      <c r="Q691">
        <v>1.0109999999999999</v>
      </c>
      <c r="R691">
        <v>1.496</v>
      </c>
      <c r="S691">
        <v>0.83699999999999997</v>
      </c>
      <c r="T691">
        <v>1</v>
      </c>
      <c r="U691">
        <v>84.075000000000003</v>
      </c>
      <c r="V691" t="s">
        <v>64</v>
      </c>
      <c r="W691">
        <v>0.58499999999999996</v>
      </c>
      <c r="X691">
        <v>0.752</v>
      </c>
      <c r="Y691">
        <v>0</v>
      </c>
      <c r="Z691">
        <v>0.94499999999999995</v>
      </c>
      <c r="AA691" s="19">
        <v>45732.933343912038</v>
      </c>
      <c r="AB691" t="s">
        <v>1181</v>
      </c>
    </row>
    <row r="692" spans="1:28" hidden="1" x14ac:dyDescent="0.35">
      <c r="A692" t="s">
        <v>1056</v>
      </c>
      <c r="B692" t="s">
        <v>314</v>
      </c>
      <c r="C692">
        <v>99</v>
      </c>
      <c r="D692" s="9">
        <v>41444.476388888892</v>
      </c>
      <c r="E692" s="9">
        <v>41544.368055555555</v>
      </c>
      <c r="F692" t="s">
        <v>874</v>
      </c>
      <c r="G692" t="s">
        <v>874</v>
      </c>
      <c r="H692">
        <v>15</v>
      </c>
      <c r="I692">
        <v>6</v>
      </c>
      <c r="J692">
        <v>1</v>
      </c>
      <c r="K692" t="s">
        <v>875</v>
      </c>
      <c r="L692">
        <v>39</v>
      </c>
      <c r="M692">
        <v>-17</v>
      </c>
      <c r="N692">
        <v>0.38800000000000001</v>
      </c>
      <c r="O692">
        <v>0.14399999999999999</v>
      </c>
      <c r="P692">
        <v>0</v>
      </c>
      <c r="Q692">
        <v>0.46100000000000002</v>
      </c>
      <c r="R692">
        <v>0.86699999999999999</v>
      </c>
      <c r="S692">
        <v>0.72899999999999998</v>
      </c>
      <c r="T692">
        <v>1</v>
      </c>
      <c r="U692">
        <v>184.38200000000001</v>
      </c>
      <c r="V692" t="s">
        <v>58</v>
      </c>
      <c r="W692">
        <v>0.76800000000000002</v>
      </c>
      <c r="X692">
        <v>0.95499999999999996</v>
      </c>
      <c r="Y692">
        <v>0</v>
      </c>
      <c r="Z692">
        <v>0.58899999999999997</v>
      </c>
      <c r="AA692" s="19">
        <v>45732.933354108798</v>
      </c>
      <c r="AB692" t="s">
        <v>1181</v>
      </c>
    </row>
    <row r="693" spans="1:28" x14ac:dyDescent="0.35">
      <c r="A693" t="s">
        <v>1057</v>
      </c>
      <c r="B693" t="s">
        <v>313</v>
      </c>
      <c r="C693">
        <v>638</v>
      </c>
      <c r="D693" s="9">
        <v>40652.476388888892</v>
      </c>
      <c r="E693" s="9">
        <v>41290.637499999997</v>
      </c>
      <c r="F693">
        <v>798</v>
      </c>
      <c r="G693">
        <v>798</v>
      </c>
      <c r="H693">
        <v>456</v>
      </c>
      <c r="I693">
        <v>342</v>
      </c>
      <c r="J693">
        <v>0</v>
      </c>
      <c r="K693">
        <v>798</v>
      </c>
      <c r="L693">
        <v>798</v>
      </c>
      <c r="M693">
        <v>0</v>
      </c>
      <c r="N693">
        <v>1.486</v>
      </c>
      <c r="O693">
        <v>1.3140000000000001</v>
      </c>
      <c r="P693">
        <v>0</v>
      </c>
      <c r="Q693">
        <v>1.4330000000000001</v>
      </c>
      <c r="R693">
        <v>0.51200000000000001</v>
      </c>
      <c r="S693">
        <v>0.53100000000000003</v>
      </c>
      <c r="T693">
        <v>1</v>
      </c>
      <c r="U693">
        <v>0</v>
      </c>
      <c r="V693" t="s">
        <v>82</v>
      </c>
      <c r="W693">
        <v>0.90700000000000003</v>
      </c>
      <c r="X693">
        <v>0.98</v>
      </c>
      <c r="Y693">
        <v>0</v>
      </c>
      <c r="Z693">
        <v>0.75600000000000001</v>
      </c>
      <c r="AA693" s="19">
        <v>45732.933415428241</v>
      </c>
      <c r="AB693" t="s">
        <v>1181</v>
      </c>
    </row>
    <row r="694" spans="1:28" hidden="1" x14ac:dyDescent="0.35">
      <c r="A694" t="s">
        <v>1057</v>
      </c>
      <c r="B694" t="s">
        <v>314</v>
      </c>
      <c r="C694">
        <v>50</v>
      </c>
      <c r="D694" s="9">
        <v>41240.496527777781</v>
      </c>
      <c r="E694" s="9">
        <v>41290.637499999997</v>
      </c>
      <c r="F694" t="s">
        <v>874</v>
      </c>
      <c r="G694" t="s">
        <v>874</v>
      </c>
      <c r="H694">
        <v>1</v>
      </c>
      <c r="I694">
        <v>1</v>
      </c>
      <c r="J694">
        <v>1</v>
      </c>
      <c r="K694" t="s">
        <v>875</v>
      </c>
      <c r="L694">
        <v>54</v>
      </c>
      <c r="M694">
        <v>-53</v>
      </c>
      <c r="N694" t="s">
        <v>877</v>
      </c>
      <c r="O694" t="s">
        <v>877</v>
      </c>
      <c r="P694">
        <v>0</v>
      </c>
      <c r="Q694">
        <v>0.64500000000000002</v>
      </c>
      <c r="R694" t="s">
        <v>877</v>
      </c>
      <c r="S694" t="s">
        <v>877</v>
      </c>
      <c r="T694" t="s">
        <v>877</v>
      </c>
      <c r="U694" t="s">
        <v>877</v>
      </c>
      <c r="V694" t="s">
        <v>82</v>
      </c>
      <c r="W694" t="s">
        <v>877</v>
      </c>
      <c r="X694" t="s">
        <v>877</v>
      </c>
      <c r="Y694">
        <v>0</v>
      </c>
      <c r="Z694">
        <v>7.9000000000000001E-2</v>
      </c>
      <c r="AA694" s="19">
        <v>45732.933415439817</v>
      </c>
      <c r="AB694" t="s">
        <v>1181</v>
      </c>
    </row>
    <row r="695" spans="1:28" x14ac:dyDescent="0.35">
      <c r="A695" t="s">
        <v>1058</v>
      </c>
      <c r="B695" t="s">
        <v>313</v>
      </c>
      <c r="C695">
        <v>1084</v>
      </c>
      <c r="D695" s="9">
        <v>42020.475694444445</v>
      </c>
      <c r="E695" s="9">
        <v>43105.393055555556</v>
      </c>
      <c r="F695">
        <v>230</v>
      </c>
      <c r="G695">
        <v>230</v>
      </c>
      <c r="H695">
        <v>133</v>
      </c>
      <c r="I695">
        <v>97</v>
      </c>
      <c r="J695">
        <v>0</v>
      </c>
      <c r="K695">
        <v>230</v>
      </c>
      <c r="L695">
        <v>193</v>
      </c>
      <c r="M695">
        <v>37</v>
      </c>
      <c r="N695">
        <v>0.13100000000000001</v>
      </c>
      <c r="O695">
        <v>0.11799999999999999</v>
      </c>
      <c r="P695">
        <v>0</v>
      </c>
      <c r="Q695">
        <v>0.22700000000000001</v>
      </c>
      <c r="R695">
        <v>0.91200000000000003</v>
      </c>
      <c r="S695">
        <v>0.52600000000000002</v>
      </c>
      <c r="T695">
        <v>1</v>
      </c>
      <c r="U695">
        <v>162.99600000000001</v>
      </c>
      <c r="V695" t="s">
        <v>58</v>
      </c>
      <c r="W695">
        <v>0.95499999999999996</v>
      </c>
      <c r="X695">
        <v>0.80600000000000005</v>
      </c>
      <c r="Y695">
        <v>0</v>
      </c>
      <c r="Z695">
        <v>0.90500000000000003</v>
      </c>
      <c r="AA695" s="19">
        <v>45732.933476840277</v>
      </c>
      <c r="AB695" t="s">
        <v>1181</v>
      </c>
    </row>
    <row r="696" spans="1:28" hidden="1" x14ac:dyDescent="0.35">
      <c r="A696" t="s">
        <v>1058</v>
      </c>
      <c r="B696" t="s">
        <v>314</v>
      </c>
      <c r="C696">
        <v>56</v>
      </c>
      <c r="D696" s="9">
        <v>43048.45208333333</v>
      </c>
      <c r="E696" s="9">
        <v>43105.393055555556</v>
      </c>
      <c r="F696" t="s">
        <v>874</v>
      </c>
      <c r="G696" t="s">
        <v>874</v>
      </c>
      <c r="H696">
        <v>5</v>
      </c>
      <c r="I696">
        <v>1</v>
      </c>
      <c r="J696">
        <v>1</v>
      </c>
      <c r="K696" t="s">
        <v>875</v>
      </c>
      <c r="L696">
        <v>3</v>
      </c>
      <c r="M696">
        <v>1</v>
      </c>
      <c r="N696">
        <v>4.3999999999999997E-2</v>
      </c>
      <c r="O696" t="s">
        <v>877</v>
      </c>
      <c r="P696">
        <v>0</v>
      </c>
      <c r="Q696">
        <v>0.125</v>
      </c>
      <c r="R696" t="s">
        <v>877</v>
      </c>
      <c r="S696" t="s">
        <v>877</v>
      </c>
      <c r="T696" t="s">
        <v>877</v>
      </c>
      <c r="U696" t="s">
        <v>877</v>
      </c>
      <c r="V696" t="s">
        <v>58</v>
      </c>
      <c r="W696">
        <v>0.5</v>
      </c>
      <c r="X696" t="s">
        <v>877</v>
      </c>
      <c r="Y696">
        <v>0</v>
      </c>
      <c r="Z696">
        <v>0.75</v>
      </c>
      <c r="AA696" s="19">
        <v>45732.933476863429</v>
      </c>
      <c r="AB696" t="s">
        <v>1181</v>
      </c>
    </row>
    <row r="697" spans="1:28" x14ac:dyDescent="0.35">
      <c r="A697" t="s">
        <v>1059</v>
      </c>
      <c r="B697" t="s">
        <v>313</v>
      </c>
      <c r="C697">
        <v>708</v>
      </c>
      <c r="D697" s="9">
        <v>41939.46875</v>
      </c>
      <c r="E697" s="9">
        <v>42647.604861111111</v>
      </c>
      <c r="F697">
        <v>688</v>
      </c>
      <c r="G697">
        <v>688</v>
      </c>
      <c r="H697">
        <v>237</v>
      </c>
      <c r="I697">
        <v>451</v>
      </c>
      <c r="J697">
        <v>0</v>
      </c>
      <c r="K697">
        <v>688</v>
      </c>
      <c r="L697">
        <v>653</v>
      </c>
      <c r="M697">
        <v>35</v>
      </c>
      <c r="N697">
        <v>0.88400000000000001</v>
      </c>
      <c r="O697">
        <v>2.0259999999999998</v>
      </c>
      <c r="P697">
        <v>0</v>
      </c>
      <c r="Q697">
        <v>1.2130000000000001</v>
      </c>
      <c r="R697">
        <v>0.41699999999999998</v>
      </c>
      <c r="S697">
        <v>0.30399999999999999</v>
      </c>
      <c r="T697">
        <v>1</v>
      </c>
      <c r="U697">
        <v>28.853999999999999</v>
      </c>
      <c r="V697" t="s">
        <v>82</v>
      </c>
      <c r="W697">
        <v>0.64900000000000002</v>
      </c>
      <c r="X697">
        <v>0.85399999999999998</v>
      </c>
      <c r="Y697">
        <v>0</v>
      </c>
      <c r="Z697">
        <v>0.59499999999999997</v>
      </c>
      <c r="AA697" s="19">
        <v>45732.933537546298</v>
      </c>
      <c r="AB697" t="s">
        <v>1181</v>
      </c>
    </row>
    <row r="698" spans="1:28" hidden="1" x14ac:dyDescent="0.35">
      <c r="A698" t="s">
        <v>1059</v>
      </c>
      <c r="B698" t="s">
        <v>314</v>
      </c>
      <c r="C698">
        <v>53</v>
      </c>
      <c r="D698" s="9">
        <v>42594.570138888892</v>
      </c>
      <c r="E698" s="9">
        <v>42647.604861111111</v>
      </c>
      <c r="F698" t="s">
        <v>874</v>
      </c>
      <c r="G698" t="s">
        <v>874</v>
      </c>
      <c r="H698">
        <v>1</v>
      </c>
      <c r="I698">
        <v>1</v>
      </c>
      <c r="J698">
        <v>1</v>
      </c>
      <c r="K698" t="s">
        <v>875</v>
      </c>
      <c r="L698">
        <v>20</v>
      </c>
      <c r="M698">
        <v>-19</v>
      </c>
      <c r="N698" t="s">
        <v>877</v>
      </c>
      <c r="O698" t="s">
        <v>877</v>
      </c>
      <c r="P698">
        <v>0</v>
      </c>
      <c r="Q698">
        <v>0.253</v>
      </c>
      <c r="R698" t="s">
        <v>877</v>
      </c>
      <c r="S698" t="s">
        <v>877</v>
      </c>
      <c r="T698" t="s">
        <v>877</v>
      </c>
      <c r="U698" t="s">
        <v>877</v>
      </c>
      <c r="V698" t="s">
        <v>82</v>
      </c>
      <c r="W698" t="s">
        <v>877</v>
      </c>
      <c r="X698" t="s">
        <v>877</v>
      </c>
      <c r="Y698">
        <v>0</v>
      </c>
      <c r="Z698">
        <v>0.85899999999999999</v>
      </c>
      <c r="AA698" s="19">
        <v>45732.933537557874</v>
      </c>
      <c r="AB698" t="s">
        <v>1181</v>
      </c>
    </row>
    <row r="699" spans="1:28" x14ac:dyDescent="0.35">
      <c r="A699" t="s">
        <v>1060</v>
      </c>
      <c r="B699" t="s">
        <v>313</v>
      </c>
      <c r="C699">
        <v>466</v>
      </c>
      <c r="D699" s="9">
        <v>42181.445138888892</v>
      </c>
      <c r="E699" s="9">
        <v>42647.604861111111</v>
      </c>
      <c r="F699">
        <v>186</v>
      </c>
      <c r="G699">
        <v>186</v>
      </c>
      <c r="H699">
        <v>83</v>
      </c>
      <c r="I699">
        <v>103</v>
      </c>
      <c r="J699">
        <v>0</v>
      </c>
      <c r="K699">
        <v>186</v>
      </c>
      <c r="L699">
        <v>180</v>
      </c>
      <c r="M699">
        <v>6</v>
      </c>
      <c r="N699">
        <v>0.70099999999999996</v>
      </c>
      <c r="O699">
        <v>1.4950000000000001</v>
      </c>
      <c r="P699">
        <v>0</v>
      </c>
      <c r="Q699">
        <v>0.71799999999999997</v>
      </c>
      <c r="R699">
        <v>0.32700000000000001</v>
      </c>
      <c r="S699">
        <v>0.31900000000000001</v>
      </c>
      <c r="T699">
        <v>1</v>
      </c>
      <c r="U699">
        <v>8.3569999999999993</v>
      </c>
      <c r="V699" t="s">
        <v>82</v>
      </c>
      <c r="W699">
        <v>0.95099999999999996</v>
      </c>
      <c r="X699">
        <v>0.96499999999999997</v>
      </c>
      <c r="Y699">
        <v>0</v>
      </c>
      <c r="Z699">
        <v>0.38400000000000001</v>
      </c>
      <c r="AA699" s="19">
        <v>45732.933594444446</v>
      </c>
      <c r="AB699" t="s">
        <v>1181</v>
      </c>
    </row>
    <row r="700" spans="1:28" hidden="1" x14ac:dyDescent="0.35">
      <c r="A700" t="s">
        <v>1060</v>
      </c>
      <c r="B700" t="s">
        <v>314</v>
      </c>
      <c r="C700">
        <v>53</v>
      </c>
      <c r="D700" s="9">
        <v>42594.568749999999</v>
      </c>
      <c r="E700" s="9">
        <v>42647.604861111111</v>
      </c>
      <c r="F700" t="s">
        <v>874</v>
      </c>
      <c r="G700" t="s">
        <v>874</v>
      </c>
      <c r="H700">
        <v>1</v>
      </c>
      <c r="I700">
        <v>1</v>
      </c>
      <c r="J700">
        <v>1</v>
      </c>
      <c r="K700" t="s">
        <v>875</v>
      </c>
      <c r="L700">
        <v>2</v>
      </c>
      <c r="M700">
        <v>-1</v>
      </c>
      <c r="N700" t="s">
        <v>877</v>
      </c>
      <c r="O700" t="s">
        <v>877</v>
      </c>
      <c r="P700">
        <v>0</v>
      </c>
      <c r="Q700">
        <v>1.9E-2</v>
      </c>
      <c r="R700" t="s">
        <v>877</v>
      </c>
      <c r="S700" t="s">
        <v>877</v>
      </c>
      <c r="T700" t="s">
        <v>877</v>
      </c>
      <c r="U700" t="s">
        <v>877</v>
      </c>
      <c r="V700" t="s">
        <v>82</v>
      </c>
      <c r="W700" t="s">
        <v>877</v>
      </c>
      <c r="X700" t="s">
        <v>877</v>
      </c>
      <c r="Y700">
        <v>0</v>
      </c>
      <c r="Z700">
        <v>1</v>
      </c>
      <c r="AA700" s="19">
        <v>45732.933594456015</v>
      </c>
      <c r="AB700" t="s">
        <v>1181</v>
      </c>
    </row>
    <row r="701" spans="1:28" x14ac:dyDescent="0.35">
      <c r="A701" t="s">
        <v>1061</v>
      </c>
      <c r="B701" t="s">
        <v>313</v>
      </c>
      <c r="C701">
        <v>455</v>
      </c>
      <c r="D701" s="9">
        <v>42192.394444444442</v>
      </c>
      <c r="E701" s="9">
        <v>42647.606944444444</v>
      </c>
      <c r="F701">
        <v>71</v>
      </c>
      <c r="G701">
        <v>71</v>
      </c>
      <c r="H701">
        <v>46</v>
      </c>
      <c r="I701">
        <v>25</v>
      </c>
      <c r="J701">
        <v>0</v>
      </c>
      <c r="K701">
        <v>71</v>
      </c>
      <c r="L701">
        <v>56</v>
      </c>
      <c r="M701">
        <v>15</v>
      </c>
      <c r="N701">
        <v>0.39400000000000002</v>
      </c>
      <c r="O701">
        <v>0.18</v>
      </c>
      <c r="P701">
        <v>0</v>
      </c>
      <c r="Q701">
        <v>0.13</v>
      </c>
      <c r="R701">
        <v>0.22600000000000001</v>
      </c>
      <c r="S701">
        <v>0.68600000000000005</v>
      </c>
      <c r="T701">
        <v>1</v>
      </c>
      <c r="U701">
        <v>115.38500000000001</v>
      </c>
      <c r="V701" t="s">
        <v>58</v>
      </c>
      <c r="W701">
        <v>0.74399999999999999</v>
      </c>
      <c r="X701">
        <v>0.64400000000000002</v>
      </c>
      <c r="Y701">
        <v>0</v>
      </c>
      <c r="Z701">
        <v>0.42399999999999999</v>
      </c>
      <c r="AA701" s="19">
        <v>45732.933650023151</v>
      </c>
      <c r="AB701" t="s">
        <v>1181</v>
      </c>
    </row>
    <row r="702" spans="1:28" hidden="1" x14ac:dyDescent="0.35">
      <c r="A702" t="s">
        <v>1061</v>
      </c>
      <c r="B702" t="s">
        <v>314</v>
      </c>
      <c r="C702">
        <v>0</v>
      </c>
      <c r="D702" s="9">
        <v>42647.606249999997</v>
      </c>
      <c r="E702" s="9">
        <v>42647.606944444444</v>
      </c>
      <c r="F702" t="s">
        <v>874</v>
      </c>
      <c r="G702" t="s">
        <v>874</v>
      </c>
      <c r="H702">
        <v>1</v>
      </c>
      <c r="I702">
        <v>1</v>
      </c>
      <c r="J702">
        <v>1</v>
      </c>
      <c r="K702" t="s">
        <v>875</v>
      </c>
      <c r="L702">
        <v>2</v>
      </c>
      <c r="M702">
        <v>-1</v>
      </c>
      <c r="N702" t="s">
        <v>877</v>
      </c>
      <c r="O702" t="s">
        <v>877</v>
      </c>
      <c r="P702">
        <v>0</v>
      </c>
      <c r="Q702">
        <v>1</v>
      </c>
      <c r="R702" t="s">
        <v>877</v>
      </c>
      <c r="S702" t="s">
        <v>877</v>
      </c>
      <c r="T702" t="s">
        <v>877</v>
      </c>
      <c r="U702" t="s">
        <v>877</v>
      </c>
      <c r="V702" t="s">
        <v>58</v>
      </c>
      <c r="W702" t="s">
        <v>877</v>
      </c>
      <c r="X702" t="s">
        <v>877</v>
      </c>
      <c r="Y702">
        <v>0</v>
      </c>
      <c r="Z702">
        <v>1</v>
      </c>
      <c r="AA702" s="19">
        <v>45732.93365003472</v>
      </c>
      <c r="AB702" t="s">
        <v>1181</v>
      </c>
    </row>
    <row r="703" spans="1:28" x14ac:dyDescent="0.35">
      <c r="A703" t="s">
        <v>1062</v>
      </c>
      <c r="B703" t="s">
        <v>313</v>
      </c>
      <c r="C703">
        <v>722</v>
      </c>
      <c r="D703" s="9">
        <v>42277.481944444444</v>
      </c>
      <c r="E703" s="9">
        <v>42999.511111111111</v>
      </c>
      <c r="F703">
        <v>109</v>
      </c>
      <c r="G703">
        <v>109</v>
      </c>
      <c r="H703">
        <v>68</v>
      </c>
      <c r="I703">
        <v>41</v>
      </c>
      <c r="J703">
        <v>0</v>
      </c>
      <c r="K703">
        <v>109</v>
      </c>
      <c r="L703">
        <v>83</v>
      </c>
      <c r="M703">
        <v>26</v>
      </c>
      <c r="N703">
        <v>9.5000000000000001E-2</v>
      </c>
      <c r="O703">
        <v>4.5999999999999999E-2</v>
      </c>
      <c r="P703">
        <v>0</v>
      </c>
      <c r="Q703">
        <v>0.114</v>
      </c>
      <c r="R703">
        <v>0.80900000000000005</v>
      </c>
      <c r="S703">
        <v>0.67400000000000004</v>
      </c>
      <c r="T703">
        <v>1</v>
      </c>
      <c r="U703">
        <v>228.07</v>
      </c>
      <c r="V703" t="s">
        <v>58</v>
      </c>
      <c r="W703">
        <v>0.94099999999999995</v>
      </c>
      <c r="X703">
        <v>0.84</v>
      </c>
      <c r="Y703">
        <v>0</v>
      </c>
      <c r="Z703">
        <v>0.88700000000000001</v>
      </c>
      <c r="AA703" s="19">
        <v>45732.933708703706</v>
      </c>
      <c r="AB703" t="s">
        <v>1181</v>
      </c>
    </row>
    <row r="704" spans="1:28" hidden="1" x14ac:dyDescent="0.35">
      <c r="A704" t="s">
        <v>1062</v>
      </c>
      <c r="B704" t="s">
        <v>314</v>
      </c>
      <c r="C704">
        <v>94</v>
      </c>
      <c r="D704" s="9">
        <v>42905.35</v>
      </c>
      <c r="E704" s="9">
        <v>42999.511111111111</v>
      </c>
      <c r="F704" t="s">
        <v>874</v>
      </c>
      <c r="G704" t="s">
        <v>874</v>
      </c>
      <c r="H704">
        <v>4</v>
      </c>
      <c r="I704">
        <v>2</v>
      </c>
      <c r="J704">
        <v>1</v>
      </c>
      <c r="K704" t="s">
        <v>875</v>
      </c>
      <c r="L704">
        <v>3</v>
      </c>
      <c r="M704">
        <v>4</v>
      </c>
      <c r="N704">
        <v>2.5000000000000001E-2</v>
      </c>
      <c r="O704" t="s">
        <v>877</v>
      </c>
      <c r="P704">
        <v>0</v>
      </c>
      <c r="Q704">
        <v>0.13600000000000001</v>
      </c>
      <c r="R704" t="s">
        <v>877</v>
      </c>
      <c r="S704" t="s">
        <v>877</v>
      </c>
      <c r="T704" t="s">
        <v>877</v>
      </c>
      <c r="U704" t="s">
        <v>877</v>
      </c>
      <c r="V704" t="s">
        <v>58</v>
      </c>
      <c r="W704">
        <v>0.877</v>
      </c>
      <c r="X704" t="s">
        <v>877</v>
      </c>
      <c r="Y704">
        <v>0</v>
      </c>
      <c r="Z704">
        <v>0.75</v>
      </c>
      <c r="AA704" s="19">
        <v>45732.933708715274</v>
      </c>
      <c r="AB704" t="s">
        <v>1181</v>
      </c>
    </row>
    <row r="705" spans="1:28" x14ac:dyDescent="0.35">
      <c r="A705" t="s">
        <v>1063</v>
      </c>
      <c r="B705" t="s">
        <v>313</v>
      </c>
      <c r="C705">
        <v>533</v>
      </c>
      <c r="D705" s="9">
        <v>40637.560416666667</v>
      </c>
      <c r="E705" s="9">
        <v>41170.574999999997</v>
      </c>
      <c r="F705">
        <v>286</v>
      </c>
      <c r="G705">
        <v>286</v>
      </c>
      <c r="H705">
        <v>48</v>
      </c>
      <c r="I705">
        <v>238</v>
      </c>
      <c r="J705">
        <v>0</v>
      </c>
      <c r="K705">
        <v>286</v>
      </c>
      <c r="L705">
        <v>258</v>
      </c>
      <c r="M705">
        <v>28</v>
      </c>
      <c r="N705">
        <v>0.13700000000000001</v>
      </c>
      <c r="O705">
        <v>0.45500000000000002</v>
      </c>
      <c r="P705">
        <v>0</v>
      </c>
      <c r="Q705">
        <v>0.54400000000000004</v>
      </c>
      <c r="R705">
        <v>0.91900000000000004</v>
      </c>
      <c r="S705">
        <v>0.23100000000000001</v>
      </c>
      <c r="T705">
        <v>1</v>
      </c>
      <c r="U705">
        <v>51.470999999999997</v>
      </c>
      <c r="V705" t="s">
        <v>58</v>
      </c>
      <c r="W705">
        <v>0.90400000000000003</v>
      </c>
      <c r="X705">
        <v>0.94799999999999995</v>
      </c>
      <c r="Y705">
        <v>0</v>
      </c>
      <c r="Z705">
        <v>0.97599999999999998</v>
      </c>
      <c r="AA705" s="19">
        <v>45732.93376965278</v>
      </c>
      <c r="AB705" t="s">
        <v>1181</v>
      </c>
    </row>
    <row r="706" spans="1:28" hidden="1" x14ac:dyDescent="0.35">
      <c r="A706" t="s">
        <v>1063</v>
      </c>
      <c r="B706" t="s">
        <v>314</v>
      </c>
      <c r="C706">
        <v>99</v>
      </c>
      <c r="D706" s="9">
        <v>41071.534722222219</v>
      </c>
      <c r="E706" s="9">
        <v>41170.574999999997</v>
      </c>
      <c r="F706" t="s">
        <v>874</v>
      </c>
      <c r="G706" t="s">
        <v>874</v>
      </c>
      <c r="H706">
        <v>1</v>
      </c>
      <c r="I706">
        <v>2</v>
      </c>
      <c r="J706">
        <v>1</v>
      </c>
      <c r="K706" t="s">
        <v>875</v>
      </c>
      <c r="L706">
        <v>3</v>
      </c>
      <c r="M706">
        <v>1</v>
      </c>
      <c r="N706" t="s">
        <v>877</v>
      </c>
      <c r="O706">
        <v>1.0999999999999999E-2</v>
      </c>
      <c r="P706">
        <v>0</v>
      </c>
      <c r="Q706">
        <v>1.7999999999999999E-2</v>
      </c>
      <c r="R706" t="s">
        <v>877</v>
      </c>
      <c r="S706" t="s">
        <v>877</v>
      </c>
      <c r="T706" t="s">
        <v>877</v>
      </c>
      <c r="U706" t="s">
        <v>877</v>
      </c>
      <c r="V706" t="s">
        <v>58</v>
      </c>
      <c r="W706" t="s">
        <v>877</v>
      </c>
      <c r="X706">
        <v>1</v>
      </c>
      <c r="Y706">
        <v>0</v>
      </c>
      <c r="Z706">
        <v>0.88</v>
      </c>
      <c r="AA706" s="19">
        <v>45732.933769664349</v>
      </c>
      <c r="AB706" t="s">
        <v>1181</v>
      </c>
    </row>
    <row r="707" spans="1:28" x14ac:dyDescent="0.35">
      <c r="A707" t="s">
        <v>1064</v>
      </c>
      <c r="B707" t="s">
        <v>313</v>
      </c>
      <c r="C707">
        <v>532</v>
      </c>
      <c r="D707" s="9">
        <v>40518.620138888888</v>
      </c>
      <c r="E707" s="9">
        <v>41051.331944444442</v>
      </c>
      <c r="F707">
        <v>196</v>
      </c>
      <c r="G707">
        <v>196</v>
      </c>
      <c r="H707">
        <v>58</v>
      </c>
      <c r="I707">
        <v>138</v>
      </c>
      <c r="J707">
        <v>0</v>
      </c>
      <c r="K707">
        <v>196</v>
      </c>
      <c r="L707">
        <v>178</v>
      </c>
      <c r="M707">
        <v>18</v>
      </c>
      <c r="N707">
        <v>9.5000000000000001E-2</v>
      </c>
      <c r="O707">
        <v>0.33100000000000002</v>
      </c>
      <c r="P707">
        <v>0</v>
      </c>
      <c r="Q707">
        <v>0.63100000000000001</v>
      </c>
      <c r="R707">
        <v>1.4810000000000001</v>
      </c>
      <c r="S707">
        <v>0.223</v>
      </c>
      <c r="T707">
        <v>1</v>
      </c>
      <c r="U707">
        <v>28.526</v>
      </c>
      <c r="V707" t="s">
        <v>94</v>
      </c>
      <c r="W707">
        <v>0.37</v>
      </c>
      <c r="X707">
        <v>0.49099999999999999</v>
      </c>
      <c r="Y707">
        <v>0</v>
      </c>
      <c r="Z707">
        <v>0.71599999999999997</v>
      </c>
      <c r="AA707" s="19">
        <v>45732.933824745371</v>
      </c>
      <c r="AB707" t="s">
        <v>1181</v>
      </c>
    </row>
    <row r="708" spans="1:28" hidden="1" x14ac:dyDescent="0.35">
      <c r="A708" t="s">
        <v>1064</v>
      </c>
      <c r="B708" t="s">
        <v>314</v>
      </c>
      <c r="C708">
        <v>76</v>
      </c>
      <c r="D708" s="9">
        <v>40974.638194444444</v>
      </c>
      <c r="E708" s="9">
        <v>41051.331944444442</v>
      </c>
      <c r="F708" t="s">
        <v>874</v>
      </c>
      <c r="G708" t="s">
        <v>874</v>
      </c>
      <c r="H708">
        <v>1</v>
      </c>
      <c r="I708">
        <v>5</v>
      </c>
      <c r="J708">
        <v>1</v>
      </c>
      <c r="K708" t="s">
        <v>875</v>
      </c>
      <c r="L708">
        <v>1</v>
      </c>
      <c r="M708">
        <v>5</v>
      </c>
      <c r="N708" t="s">
        <v>877</v>
      </c>
      <c r="O708">
        <v>4.2000000000000003E-2</v>
      </c>
      <c r="P708">
        <v>0</v>
      </c>
      <c r="Q708" t="s">
        <v>877</v>
      </c>
      <c r="R708" t="s">
        <v>877</v>
      </c>
      <c r="S708" t="s">
        <v>877</v>
      </c>
      <c r="T708" t="s">
        <v>877</v>
      </c>
      <c r="U708" t="s">
        <v>877</v>
      </c>
      <c r="V708" t="s">
        <v>94</v>
      </c>
      <c r="W708" t="s">
        <v>877</v>
      </c>
      <c r="X708">
        <v>0.85599999999999998</v>
      </c>
      <c r="Y708">
        <v>0</v>
      </c>
      <c r="Z708" t="s">
        <v>877</v>
      </c>
      <c r="AA708" s="19">
        <v>45732.933824768515</v>
      </c>
      <c r="AB708" t="s">
        <v>1181</v>
      </c>
    </row>
    <row r="709" spans="1:28" x14ac:dyDescent="0.35">
      <c r="A709" t="s">
        <v>1065</v>
      </c>
      <c r="B709" t="s">
        <v>313</v>
      </c>
      <c r="C709">
        <v>910</v>
      </c>
      <c r="D709" s="9">
        <v>41988.345138888886</v>
      </c>
      <c r="E709" s="9">
        <v>42898.454861111109</v>
      </c>
      <c r="F709">
        <v>1597</v>
      </c>
      <c r="G709">
        <v>1597</v>
      </c>
      <c r="H709">
        <v>813</v>
      </c>
      <c r="I709">
        <v>784</v>
      </c>
      <c r="J709">
        <v>0</v>
      </c>
      <c r="K709">
        <v>1597</v>
      </c>
      <c r="L709">
        <v>1576</v>
      </c>
      <c r="M709">
        <v>21</v>
      </c>
      <c r="N709">
        <v>0.95</v>
      </c>
      <c r="O709">
        <v>0.85099999999999998</v>
      </c>
      <c r="P709">
        <v>0</v>
      </c>
      <c r="Q709">
        <v>1.76</v>
      </c>
      <c r="R709">
        <v>0.97699999999999998</v>
      </c>
      <c r="S709">
        <v>0.52700000000000002</v>
      </c>
      <c r="T709">
        <v>1</v>
      </c>
      <c r="U709">
        <v>11.932</v>
      </c>
      <c r="V709" t="s">
        <v>82</v>
      </c>
      <c r="W709">
        <v>0.97099999999999997</v>
      </c>
      <c r="X709">
        <v>0.85899999999999999</v>
      </c>
      <c r="Y709">
        <v>0</v>
      </c>
      <c r="Z709">
        <v>0.96399999999999997</v>
      </c>
      <c r="AA709" s="19">
        <v>45732.933891678244</v>
      </c>
      <c r="AB709" t="s">
        <v>1181</v>
      </c>
    </row>
    <row r="710" spans="1:28" hidden="1" x14ac:dyDescent="0.35">
      <c r="A710" t="s">
        <v>1065</v>
      </c>
      <c r="B710" t="s">
        <v>314</v>
      </c>
      <c r="C710">
        <v>98</v>
      </c>
      <c r="D710" s="9">
        <v>42800.413888888892</v>
      </c>
      <c r="E710" s="9">
        <v>42898.454861111109</v>
      </c>
      <c r="F710" t="s">
        <v>874</v>
      </c>
      <c r="G710" t="s">
        <v>874</v>
      </c>
      <c r="H710">
        <v>42</v>
      </c>
      <c r="I710">
        <v>82</v>
      </c>
      <c r="J710">
        <v>1</v>
      </c>
      <c r="K710" t="s">
        <v>875</v>
      </c>
      <c r="L710">
        <v>139</v>
      </c>
      <c r="M710">
        <v>-16</v>
      </c>
      <c r="N710">
        <v>0.51</v>
      </c>
      <c r="O710">
        <v>2.14</v>
      </c>
      <c r="P710">
        <v>0</v>
      </c>
      <c r="Q710">
        <v>1.752</v>
      </c>
      <c r="R710">
        <v>0.66100000000000003</v>
      </c>
      <c r="S710">
        <v>0.192</v>
      </c>
      <c r="T710">
        <v>1</v>
      </c>
      <c r="U710">
        <v>11.986000000000001</v>
      </c>
      <c r="V710" t="s">
        <v>82</v>
      </c>
      <c r="W710">
        <v>0.80200000000000005</v>
      </c>
      <c r="X710">
        <v>0.96299999999999997</v>
      </c>
      <c r="Y710">
        <v>0</v>
      </c>
      <c r="Z710">
        <v>0.79500000000000004</v>
      </c>
      <c r="AA710" s="19">
        <v>45732.933903275465</v>
      </c>
      <c r="AB710" t="s">
        <v>1181</v>
      </c>
    </row>
    <row r="711" spans="1:28" x14ac:dyDescent="0.35">
      <c r="A711" t="s">
        <v>1066</v>
      </c>
      <c r="B711" t="s">
        <v>313</v>
      </c>
      <c r="C711">
        <v>421</v>
      </c>
      <c r="D711" s="9">
        <v>42431.576388888891</v>
      </c>
      <c r="E711" s="9">
        <v>42852.651388888888</v>
      </c>
      <c r="F711">
        <v>338</v>
      </c>
      <c r="G711">
        <v>338</v>
      </c>
      <c r="H711">
        <v>311</v>
      </c>
      <c r="I711">
        <v>27</v>
      </c>
      <c r="J711">
        <v>0</v>
      </c>
      <c r="K711">
        <v>338</v>
      </c>
      <c r="L711">
        <v>231</v>
      </c>
      <c r="M711">
        <v>107</v>
      </c>
      <c r="N711">
        <v>0.72199999999999998</v>
      </c>
      <c r="O711">
        <v>3.9E-2</v>
      </c>
      <c r="P711">
        <v>0</v>
      </c>
      <c r="Q711">
        <v>0.46200000000000002</v>
      </c>
      <c r="R711">
        <v>0.60699999999999998</v>
      </c>
      <c r="S711">
        <v>0.94899999999999995</v>
      </c>
      <c r="T711">
        <v>1</v>
      </c>
      <c r="U711">
        <v>231.602</v>
      </c>
      <c r="V711" t="s">
        <v>58</v>
      </c>
      <c r="W711">
        <v>0.44400000000000001</v>
      </c>
      <c r="X711">
        <v>0.77600000000000002</v>
      </c>
      <c r="Y711">
        <v>0</v>
      </c>
      <c r="Z711">
        <v>0.54100000000000004</v>
      </c>
      <c r="AA711" s="19">
        <v>45732.933965011573</v>
      </c>
      <c r="AB711" t="s">
        <v>1181</v>
      </c>
    </row>
    <row r="712" spans="1:28" x14ac:dyDescent="0.35">
      <c r="A712" t="s">
        <v>1066</v>
      </c>
      <c r="B712" t="s">
        <v>313</v>
      </c>
      <c r="C712">
        <v>421</v>
      </c>
      <c r="D712" s="9">
        <v>42431.576388888891</v>
      </c>
      <c r="E712" s="9">
        <v>42852.651388888888</v>
      </c>
      <c r="F712">
        <v>338</v>
      </c>
      <c r="G712">
        <v>338</v>
      </c>
      <c r="H712">
        <v>311</v>
      </c>
      <c r="I712">
        <v>27</v>
      </c>
      <c r="J712">
        <v>0</v>
      </c>
      <c r="K712">
        <v>338</v>
      </c>
      <c r="L712">
        <v>231</v>
      </c>
      <c r="M712">
        <v>107</v>
      </c>
      <c r="N712">
        <v>0.72199999999999998</v>
      </c>
      <c r="O712">
        <v>3.9E-2</v>
      </c>
      <c r="P712">
        <v>0</v>
      </c>
      <c r="Q712">
        <v>0.46200000000000002</v>
      </c>
      <c r="R712">
        <v>0.60699999999999998</v>
      </c>
      <c r="S712">
        <v>0.94899999999999995</v>
      </c>
      <c r="T712">
        <v>1</v>
      </c>
      <c r="U712">
        <v>231.602</v>
      </c>
      <c r="V712" t="s">
        <v>58</v>
      </c>
      <c r="W712">
        <v>0.44400000000000001</v>
      </c>
      <c r="X712">
        <v>0.77600000000000002</v>
      </c>
      <c r="Y712">
        <v>0</v>
      </c>
      <c r="Z712">
        <v>0.54100000000000004</v>
      </c>
      <c r="AA712" s="19">
        <v>45732.943397708332</v>
      </c>
      <c r="AB712" t="s">
        <v>1181</v>
      </c>
    </row>
    <row r="713" spans="1:28" x14ac:dyDescent="0.35">
      <c r="A713" t="s">
        <v>1066</v>
      </c>
      <c r="B713" t="s">
        <v>313</v>
      </c>
      <c r="C713">
        <v>421</v>
      </c>
      <c r="D713" s="9">
        <v>42431.576388888891</v>
      </c>
      <c r="E713" s="9">
        <v>42852.651388888888</v>
      </c>
      <c r="F713">
        <v>338</v>
      </c>
      <c r="G713">
        <v>338</v>
      </c>
      <c r="H713">
        <v>311</v>
      </c>
      <c r="I713">
        <v>27</v>
      </c>
      <c r="J713">
        <v>0</v>
      </c>
      <c r="K713">
        <v>338</v>
      </c>
      <c r="L713">
        <v>231</v>
      </c>
      <c r="M713">
        <v>107</v>
      </c>
      <c r="N713">
        <v>0.72199999999999998</v>
      </c>
      <c r="O713">
        <v>3.9E-2</v>
      </c>
      <c r="P713">
        <v>0</v>
      </c>
      <c r="Q713">
        <v>0.46200000000000002</v>
      </c>
      <c r="R713">
        <v>0.60699999999999998</v>
      </c>
      <c r="S713">
        <v>0.94899999999999995</v>
      </c>
      <c r="T713">
        <v>1</v>
      </c>
      <c r="U713">
        <v>231.602</v>
      </c>
      <c r="V713" t="s">
        <v>58</v>
      </c>
      <c r="W713">
        <v>0.44400000000000001</v>
      </c>
      <c r="X713">
        <v>0.77600000000000002</v>
      </c>
      <c r="Y713">
        <v>0</v>
      </c>
      <c r="Z713">
        <v>0.54100000000000004</v>
      </c>
      <c r="AA713" s="19">
        <v>45732.944765995373</v>
      </c>
      <c r="AB713" t="s">
        <v>1181</v>
      </c>
    </row>
    <row r="714" spans="1:28" x14ac:dyDescent="0.35">
      <c r="A714" t="s">
        <v>1066</v>
      </c>
      <c r="B714" t="s">
        <v>313</v>
      </c>
      <c r="C714">
        <v>421</v>
      </c>
      <c r="D714" s="9">
        <v>42431.576388888891</v>
      </c>
      <c r="E714" s="9">
        <v>42852.651388888888</v>
      </c>
      <c r="F714">
        <v>338</v>
      </c>
      <c r="G714">
        <v>338</v>
      </c>
      <c r="H714">
        <v>311</v>
      </c>
      <c r="I714">
        <v>27</v>
      </c>
      <c r="J714">
        <v>0</v>
      </c>
      <c r="K714">
        <v>338</v>
      </c>
      <c r="L714">
        <v>231</v>
      </c>
      <c r="M714">
        <v>107</v>
      </c>
      <c r="N714">
        <v>0.72199999999999998</v>
      </c>
      <c r="O714">
        <v>3.9E-2</v>
      </c>
      <c r="P714">
        <v>0</v>
      </c>
      <c r="Q714">
        <v>0.46200000000000002</v>
      </c>
      <c r="R714">
        <v>0.60699999999999998</v>
      </c>
      <c r="S714">
        <v>0.94899999999999995</v>
      </c>
      <c r="T714">
        <v>1</v>
      </c>
      <c r="U714">
        <v>231.602</v>
      </c>
      <c r="V714" t="s">
        <v>58</v>
      </c>
      <c r="W714">
        <v>0.44400000000000001</v>
      </c>
      <c r="X714">
        <v>0.77600000000000002</v>
      </c>
      <c r="Y714">
        <v>0</v>
      </c>
      <c r="Z714">
        <v>0.54100000000000004</v>
      </c>
      <c r="AA714" s="19">
        <v>45732.947200497685</v>
      </c>
      <c r="AB714" t="s">
        <v>1181</v>
      </c>
    </row>
    <row r="715" spans="1:28" x14ac:dyDescent="0.35">
      <c r="A715" t="s">
        <v>1066</v>
      </c>
      <c r="B715" t="s">
        <v>313</v>
      </c>
      <c r="C715">
        <v>421</v>
      </c>
      <c r="D715" s="9">
        <v>42431.576388888891</v>
      </c>
      <c r="E715" s="9">
        <v>42852.651388888888</v>
      </c>
      <c r="F715">
        <v>338</v>
      </c>
      <c r="G715">
        <v>338</v>
      </c>
      <c r="H715">
        <v>311</v>
      </c>
      <c r="I715">
        <v>27</v>
      </c>
      <c r="J715">
        <v>0</v>
      </c>
      <c r="K715">
        <v>338</v>
      </c>
      <c r="L715">
        <v>231</v>
      </c>
      <c r="M715">
        <v>107</v>
      </c>
      <c r="N715">
        <v>0.72199999999999998</v>
      </c>
      <c r="O715">
        <v>3.9E-2</v>
      </c>
      <c r="P715">
        <v>0</v>
      </c>
      <c r="Q715">
        <v>0.46200000000000002</v>
      </c>
      <c r="R715">
        <v>0.60699999999999998</v>
      </c>
      <c r="S715">
        <v>0.94899999999999995</v>
      </c>
      <c r="T715">
        <v>1</v>
      </c>
      <c r="U715">
        <v>231.602</v>
      </c>
      <c r="V715" t="s">
        <v>58</v>
      </c>
      <c r="W715">
        <v>0.44400000000000001</v>
      </c>
      <c r="X715">
        <v>0.77600000000000002</v>
      </c>
      <c r="Y715">
        <v>0</v>
      </c>
      <c r="Z715">
        <v>0.54100000000000004</v>
      </c>
      <c r="AA715" s="19">
        <v>45732.949630590279</v>
      </c>
      <c r="AB715" t="s">
        <v>1181</v>
      </c>
    </row>
    <row r="716" spans="1:28" x14ac:dyDescent="0.35">
      <c r="A716" t="s">
        <v>1066</v>
      </c>
      <c r="B716" t="s">
        <v>313</v>
      </c>
      <c r="C716">
        <v>421</v>
      </c>
      <c r="D716" s="9">
        <v>42431.576388888891</v>
      </c>
      <c r="E716" s="9">
        <v>42852.651388888888</v>
      </c>
      <c r="F716">
        <v>338</v>
      </c>
      <c r="G716">
        <v>338</v>
      </c>
      <c r="H716">
        <v>311</v>
      </c>
      <c r="I716">
        <v>27</v>
      </c>
      <c r="J716">
        <v>0</v>
      </c>
      <c r="K716">
        <v>338</v>
      </c>
      <c r="L716">
        <v>231</v>
      </c>
      <c r="M716">
        <v>107</v>
      </c>
      <c r="N716">
        <v>0.72199999999999998</v>
      </c>
      <c r="O716">
        <v>3.9E-2</v>
      </c>
      <c r="P716">
        <v>0</v>
      </c>
      <c r="Q716">
        <v>0.46200000000000002</v>
      </c>
      <c r="R716">
        <v>0.60699999999999998</v>
      </c>
      <c r="S716">
        <v>0.94899999999999995</v>
      </c>
      <c r="T716">
        <v>1</v>
      </c>
      <c r="U716">
        <v>231.602</v>
      </c>
      <c r="V716" t="s">
        <v>58</v>
      </c>
      <c r="W716">
        <v>0.44400000000000001</v>
      </c>
      <c r="X716">
        <v>0.77600000000000002</v>
      </c>
      <c r="Y716">
        <v>0</v>
      </c>
      <c r="Z716">
        <v>0.54100000000000004</v>
      </c>
      <c r="AA716" s="19">
        <v>45732.950629999999</v>
      </c>
      <c r="AB716" t="s">
        <v>1181</v>
      </c>
    </row>
    <row r="717" spans="1:28" x14ac:dyDescent="0.35">
      <c r="A717" t="s">
        <v>1066</v>
      </c>
      <c r="B717" t="s">
        <v>313</v>
      </c>
      <c r="C717">
        <v>421</v>
      </c>
      <c r="D717" s="9">
        <v>42431.576388888891</v>
      </c>
      <c r="E717" s="9">
        <v>42852.651388888888</v>
      </c>
      <c r="F717">
        <v>338</v>
      </c>
      <c r="G717">
        <v>338</v>
      </c>
      <c r="H717">
        <v>311</v>
      </c>
      <c r="I717">
        <v>27</v>
      </c>
      <c r="J717">
        <v>0</v>
      </c>
      <c r="K717">
        <v>338</v>
      </c>
      <c r="L717">
        <v>231</v>
      </c>
      <c r="M717">
        <v>107</v>
      </c>
      <c r="N717">
        <v>0.72199999999999998</v>
      </c>
      <c r="O717">
        <v>3.9E-2</v>
      </c>
      <c r="P717">
        <v>0</v>
      </c>
      <c r="Q717">
        <v>0.46200000000000002</v>
      </c>
      <c r="R717">
        <v>0.60699999999999998</v>
      </c>
      <c r="S717">
        <v>0.94899999999999995</v>
      </c>
      <c r="T717">
        <v>1</v>
      </c>
      <c r="U717">
        <v>231.602</v>
      </c>
      <c r="V717" t="s">
        <v>58</v>
      </c>
      <c r="W717">
        <v>0.44400000000000001</v>
      </c>
      <c r="X717">
        <v>0.77600000000000002</v>
      </c>
      <c r="Y717">
        <v>0</v>
      </c>
      <c r="Z717">
        <v>0.54100000000000004</v>
      </c>
      <c r="AA717" s="19">
        <v>45732.951115150463</v>
      </c>
      <c r="AB717" t="s">
        <v>1181</v>
      </c>
    </row>
    <row r="718" spans="1:28" hidden="1" x14ac:dyDescent="0.35">
      <c r="A718" t="s">
        <v>1066</v>
      </c>
      <c r="B718" t="s">
        <v>314</v>
      </c>
      <c r="C718">
        <v>9</v>
      </c>
      <c r="D718" s="9">
        <v>42843.47152777778</v>
      </c>
      <c r="E718" s="9">
        <v>42852.651388888888</v>
      </c>
      <c r="F718" t="s">
        <v>874</v>
      </c>
      <c r="G718" t="s">
        <v>874</v>
      </c>
      <c r="H718">
        <v>15</v>
      </c>
      <c r="I718">
        <v>14</v>
      </c>
      <c r="J718">
        <v>1</v>
      </c>
      <c r="K718" t="s">
        <v>875</v>
      </c>
      <c r="L718">
        <v>16</v>
      </c>
      <c r="M718">
        <v>12</v>
      </c>
      <c r="N718">
        <v>1.25</v>
      </c>
      <c r="O718">
        <v>7</v>
      </c>
      <c r="P718">
        <v>0</v>
      </c>
      <c r="Q718">
        <v>1.401</v>
      </c>
      <c r="R718">
        <v>0.17</v>
      </c>
      <c r="S718">
        <v>0.152</v>
      </c>
      <c r="T718">
        <v>1</v>
      </c>
      <c r="U718">
        <v>76.373999999999995</v>
      </c>
      <c r="V718" t="s">
        <v>58</v>
      </c>
      <c r="W718">
        <v>0.187</v>
      </c>
      <c r="X718">
        <v>0.2</v>
      </c>
      <c r="Y718">
        <v>0</v>
      </c>
      <c r="Z718">
        <v>0.872</v>
      </c>
      <c r="AA718" s="19">
        <v>45732.951124386571</v>
      </c>
      <c r="AB718" t="s">
        <v>1181</v>
      </c>
    </row>
    <row r="719" spans="1:28" x14ac:dyDescent="0.35">
      <c r="A719" t="s">
        <v>1066</v>
      </c>
      <c r="B719" t="s">
        <v>313</v>
      </c>
      <c r="C719">
        <v>421</v>
      </c>
      <c r="D719" s="9">
        <v>42431.576388888891</v>
      </c>
      <c r="E719" s="9">
        <v>42852.651388888888</v>
      </c>
      <c r="F719">
        <v>338</v>
      </c>
      <c r="G719">
        <v>338</v>
      </c>
      <c r="H719">
        <v>311</v>
      </c>
      <c r="I719">
        <v>27</v>
      </c>
      <c r="J719">
        <v>0</v>
      </c>
      <c r="K719">
        <v>338</v>
      </c>
      <c r="L719">
        <v>231</v>
      </c>
      <c r="M719">
        <v>107</v>
      </c>
      <c r="N719">
        <v>0.72199999999999998</v>
      </c>
      <c r="O719">
        <v>3.9E-2</v>
      </c>
      <c r="P719">
        <v>0</v>
      </c>
      <c r="Q719">
        <v>0.46200000000000002</v>
      </c>
      <c r="R719">
        <v>0.60699999999999998</v>
      </c>
      <c r="S719">
        <v>0.94899999999999995</v>
      </c>
      <c r="T719">
        <v>1</v>
      </c>
      <c r="U719">
        <v>231.602</v>
      </c>
      <c r="V719" t="s">
        <v>58</v>
      </c>
      <c r="W719">
        <v>0.44400000000000001</v>
      </c>
      <c r="X719">
        <v>0.77600000000000002</v>
      </c>
      <c r="Y719">
        <v>0</v>
      </c>
      <c r="Z719">
        <v>0.54100000000000004</v>
      </c>
      <c r="AA719" s="19">
        <v>45732.953509884261</v>
      </c>
      <c r="AB719" t="s">
        <v>1181</v>
      </c>
    </row>
    <row r="720" spans="1:28" hidden="1" x14ac:dyDescent="0.35">
      <c r="A720" t="s">
        <v>1066</v>
      </c>
      <c r="B720" t="s">
        <v>314</v>
      </c>
      <c r="C720">
        <v>9</v>
      </c>
      <c r="D720" s="9">
        <v>42843.47152777778</v>
      </c>
      <c r="E720" s="9">
        <v>42852.651388888888</v>
      </c>
      <c r="F720" t="s">
        <v>874</v>
      </c>
      <c r="G720" t="s">
        <v>874</v>
      </c>
      <c r="H720">
        <v>15</v>
      </c>
      <c r="I720">
        <v>14</v>
      </c>
      <c r="J720">
        <v>1</v>
      </c>
      <c r="K720" t="s">
        <v>875</v>
      </c>
      <c r="L720">
        <v>16</v>
      </c>
      <c r="M720">
        <v>12</v>
      </c>
      <c r="N720">
        <v>1.25</v>
      </c>
      <c r="O720">
        <v>7</v>
      </c>
      <c r="P720">
        <v>0</v>
      </c>
      <c r="Q720">
        <v>1.401</v>
      </c>
      <c r="R720">
        <v>0.17</v>
      </c>
      <c r="S720">
        <v>0.152</v>
      </c>
      <c r="T720">
        <v>1</v>
      </c>
      <c r="U720">
        <v>76.373999999999995</v>
      </c>
      <c r="V720" t="s">
        <v>58</v>
      </c>
      <c r="W720">
        <v>0.187</v>
      </c>
      <c r="X720">
        <v>0.2</v>
      </c>
      <c r="Y720">
        <v>0</v>
      </c>
      <c r="Z720">
        <v>0.872</v>
      </c>
      <c r="AA720" s="19">
        <v>45732.953521990741</v>
      </c>
      <c r="AB720" t="s">
        <v>1181</v>
      </c>
    </row>
    <row r="721" spans="1:28" x14ac:dyDescent="0.35">
      <c r="A721" t="s">
        <v>920</v>
      </c>
      <c r="B721" t="s">
        <v>313</v>
      </c>
      <c r="C721">
        <v>145</v>
      </c>
      <c r="D721" s="9">
        <v>42690.565972222219</v>
      </c>
      <c r="E721" s="9">
        <v>42835.576388888891</v>
      </c>
      <c r="F721">
        <v>138</v>
      </c>
      <c r="G721">
        <v>114</v>
      </c>
      <c r="H721">
        <v>114</v>
      </c>
      <c r="I721">
        <v>0</v>
      </c>
      <c r="J721">
        <v>0</v>
      </c>
      <c r="K721">
        <v>114</v>
      </c>
      <c r="L721">
        <v>0</v>
      </c>
      <c r="M721">
        <v>114</v>
      </c>
      <c r="N721">
        <v>0.68</v>
      </c>
      <c r="O721">
        <v>0</v>
      </c>
      <c r="P721">
        <v>0</v>
      </c>
      <c r="Q721">
        <v>0</v>
      </c>
      <c r="R721">
        <v>0</v>
      </c>
      <c r="S721">
        <v>1</v>
      </c>
      <c r="T721">
        <v>1</v>
      </c>
      <c r="U721" t="s">
        <v>877</v>
      </c>
      <c r="V721" t="s">
        <v>878</v>
      </c>
      <c r="W721">
        <v>0.95699999999999996</v>
      </c>
      <c r="X721">
        <v>0</v>
      </c>
      <c r="Y721">
        <v>0</v>
      </c>
      <c r="Z721">
        <v>0</v>
      </c>
      <c r="AA721" s="19">
        <v>45732.955631608798</v>
      </c>
      <c r="AB721" t="s">
        <v>1181</v>
      </c>
    </row>
    <row r="722" spans="1:28" hidden="1" x14ac:dyDescent="0.35">
      <c r="A722" t="s">
        <v>920</v>
      </c>
      <c r="B722" t="s">
        <v>314</v>
      </c>
      <c r="C722">
        <v>0</v>
      </c>
      <c r="D722" s="9">
        <v>42924.484722222223</v>
      </c>
      <c r="E722" s="9">
        <v>42924.484722222223</v>
      </c>
      <c r="F722" t="s">
        <v>874</v>
      </c>
      <c r="G722" t="s">
        <v>874</v>
      </c>
      <c r="H722">
        <v>1</v>
      </c>
      <c r="I722">
        <v>1</v>
      </c>
      <c r="J722">
        <v>1</v>
      </c>
      <c r="K722" t="s">
        <v>875</v>
      </c>
      <c r="L722">
        <v>1</v>
      </c>
      <c r="M722">
        <v>0</v>
      </c>
      <c r="N722" t="s">
        <v>877</v>
      </c>
      <c r="O722">
        <v>0</v>
      </c>
      <c r="P722">
        <v>0</v>
      </c>
      <c r="Q722" t="s">
        <v>877</v>
      </c>
      <c r="R722" t="s">
        <v>877</v>
      </c>
      <c r="S722" t="s">
        <v>877</v>
      </c>
      <c r="T722" t="s">
        <v>877</v>
      </c>
      <c r="U722" t="s">
        <v>877</v>
      </c>
      <c r="V722" t="s">
        <v>878</v>
      </c>
      <c r="W722" t="s">
        <v>877</v>
      </c>
      <c r="X722">
        <v>0</v>
      </c>
      <c r="Y722">
        <v>0</v>
      </c>
      <c r="Z722" t="s">
        <v>877</v>
      </c>
      <c r="AA722" s="19">
        <v>45732.955631666664</v>
      </c>
      <c r="AB722" t="s">
        <v>1181</v>
      </c>
    </row>
    <row r="723" spans="1:28" x14ac:dyDescent="0.35">
      <c r="A723" t="s">
        <v>920</v>
      </c>
      <c r="B723" t="s">
        <v>313</v>
      </c>
      <c r="C723">
        <v>145</v>
      </c>
      <c r="D723" s="9">
        <v>42690.565972222219</v>
      </c>
      <c r="E723" s="9">
        <v>42835.576388888891</v>
      </c>
      <c r="F723">
        <v>138</v>
      </c>
      <c r="G723">
        <v>114</v>
      </c>
      <c r="H723">
        <v>114</v>
      </c>
      <c r="I723">
        <v>0</v>
      </c>
      <c r="J723">
        <v>0</v>
      </c>
      <c r="K723">
        <v>114</v>
      </c>
      <c r="L723">
        <v>0</v>
      </c>
      <c r="M723">
        <v>114</v>
      </c>
      <c r="N723">
        <v>0.68</v>
      </c>
      <c r="O723">
        <v>0</v>
      </c>
      <c r="P723">
        <v>0</v>
      </c>
      <c r="Q723">
        <v>0</v>
      </c>
      <c r="R723">
        <v>0</v>
      </c>
      <c r="S723">
        <v>1</v>
      </c>
      <c r="T723">
        <v>1</v>
      </c>
      <c r="U723" t="s">
        <v>877</v>
      </c>
      <c r="V723" t="s">
        <v>878</v>
      </c>
      <c r="W723">
        <v>0.95699999999999996</v>
      </c>
      <c r="X723">
        <v>0</v>
      </c>
      <c r="Y723">
        <v>0</v>
      </c>
      <c r="Z723">
        <v>0</v>
      </c>
      <c r="AA723" s="19">
        <v>45732.957183136576</v>
      </c>
      <c r="AB723" t="s">
        <v>1181</v>
      </c>
    </row>
    <row r="724" spans="1:28" hidden="1" x14ac:dyDescent="0.35">
      <c r="A724" t="s">
        <v>920</v>
      </c>
      <c r="B724" t="s">
        <v>314</v>
      </c>
      <c r="C724">
        <v>0</v>
      </c>
      <c r="D724" s="9">
        <v>42924.484722222223</v>
      </c>
      <c r="E724" s="9">
        <v>42924.484722222223</v>
      </c>
      <c r="F724" t="s">
        <v>874</v>
      </c>
      <c r="G724" t="s">
        <v>874</v>
      </c>
      <c r="H724">
        <v>1</v>
      </c>
      <c r="I724">
        <v>1</v>
      </c>
      <c r="J724">
        <v>1</v>
      </c>
      <c r="K724" t="s">
        <v>875</v>
      </c>
      <c r="L724">
        <v>1</v>
      </c>
      <c r="M724">
        <v>0</v>
      </c>
      <c r="N724" t="s">
        <v>877</v>
      </c>
      <c r="O724">
        <v>0</v>
      </c>
      <c r="P724">
        <v>0</v>
      </c>
      <c r="Q724" t="s">
        <v>877</v>
      </c>
      <c r="R724" t="s">
        <v>877</v>
      </c>
      <c r="S724" t="s">
        <v>877</v>
      </c>
      <c r="T724" t="s">
        <v>877</v>
      </c>
      <c r="U724" t="s">
        <v>877</v>
      </c>
      <c r="V724" t="s">
        <v>878</v>
      </c>
      <c r="W724" t="s">
        <v>877</v>
      </c>
      <c r="X724">
        <v>0</v>
      </c>
      <c r="Y724">
        <v>0</v>
      </c>
      <c r="Z724" t="s">
        <v>877</v>
      </c>
      <c r="AA724" s="19">
        <v>45732.957183148152</v>
      </c>
      <c r="AB724" t="s">
        <v>1181</v>
      </c>
    </row>
    <row r="725" spans="1:28" x14ac:dyDescent="0.35">
      <c r="A725" t="s">
        <v>920</v>
      </c>
      <c r="B725" t="s">
        <v>313</v>
      </c>
      <c r="C725">
        <v>145</v>
      </c>
      <c r="D725" s="9">
        <v>42690.565972222219</v>
      </c>
      <c r="E725" s="9">
        <v>42835.576388888891</v>
      </c>
      <c r="F725">
        <v>138</v>
      </c>
      <c r="G725">
        <v>114</v>
      </c>
      <c r="H725">
        <v>114</v>
      </c>
      <c r="I725">
        <v>0</v>
      </c>
      <c r="J725">
        <v>0</v>
      </c>
      <c r="K725">
        <v>114</v>
      </c>
      <c r="L725">
        <v>0</v>
      </c>
      <c r="M725">
        <v>114</v>
      </c>
      <c r="N725">
        <v>0.68</v>
      </c>
      <c r="O725">
        <v>0</v>
      </c>
      <c r="P725">
        <v>0</v>
      </c>
      <c r="Q725">
        <v>0</v>
      </c>
      <c r="R725">
        <v>0</v>
      </c>
      <c r="S725">
        <v>1</v>
      </c>
      <c r="T725">
        <v>1</v>
      </c>
      <c r="U725" t="s">
        <v>877</v>
      </c>
      <c r="V725" t="s">
        <v>878</v>
      </c>
      <c r="W725">
        <v>0.95699999999999996</v>
      </c>
      <c r="X725">
        <v>0</v>
      </c>
      <c r="Y725">
        <v>0</v>
      </c>
      <c r="Z725">
        <v>0</v>
      </c>
      <c r="AA725" s="19">
        <v>45732.957734456017</v>
      </c>
      <c r="AB725" t="s">
        <v>1181</v>
      </c>
    </row>
    <row r="726" spans="1:28" hidden="1" x14ac:dyDescent="0.35">
      <c r="A726" t="s">
        <v>920</v>
      </c>
      <c r="B726" t="s">
        <v>314</v>
      </c>
      <c r="C726">
        <v>0</v>
      </c>
      <c r="D726" s="9">
        <v>42924.484722222223</v>
      </c>
      <c r="E726" s="9">
        <v>42924.484722222223</v>
      </c>
      <c r="F726" t="s">
        <v>874</v>
      </c>
      <c r="G726" t="s">
        <v>874</v>
      </c>
      <c r="H726">
        <v>1</v>
      </c>
      <c r="I726">
        <v>1</v>
      </c>
      <c r="J726">
        <v>1</v>
      </c>
      <c r="K726" t="s">
        <v>875</v>
      </c>
      <c r="L726">
        <v>1</v>
      </c>
      <c r="M726">
        <v>0</v>
      </c>
      <c r="N726" t="s">
        <v>877</v>
      </c>
      <c r="O726">
        <v>0</v>
      </c>
      <c r="P726">
        <v>0</v>
      </c>
      <c r="Q726" t="s">
        <v>877</v>
      </c>
      <c r="R726" t="s">
        <v>877</v>
      </c>
      <c r="S726" t="s">
        <v>877</v>
      </c>
      <c r="T726" t="s">
        <v>877</v>
      </c>
      <c r="U726" t="s">
        <v>877</v>
      </c>
      <c r="V726" t="s">
        <v>878</v>
      </c>
      <c r="W726" t="s">
        <v>877</v>
      </c>
      <c r="X726">
        <v>0</v>
      </c>
      <c r="Y726">
        <v>0</v>
      </c>
      <c r="Z726" t="s">
        <v>877</v>
      </c>
      <c r="AA726" s="19">
        <v>45732.957734467593</v>
      </c>
      <c r="AB726" t="s">
        <v>1181</v>
      </c>
    </row>
    <row r="727" spans="1:28" x14ac:dyDescent="0.35">
      <c r="A727" t="s">
        <v>920</v>
      </c>
      <c r="B727" t="s">
        <v>313</v>
      </c>
      <c r="C727">
        <v>145</v>
      </c>
      <c r="D727" s="9">
        <v>42690.565972222219</v>
      </c>
      <c r="E727" s="9">
        <v>42835.576388888891</v>
      </c>
      <c r="F727">
        <v>138</v>
      </c>
      <c r="G727">
        <v>114</v>
      </c>
      <c r="H727">
        <v>114</v>
      </c>
      <c r="I727">
        <v>0</v>
      </c>
      <c r="J727">
        <v>0</v>
      </c>
      <c r="K727">
        <v>114</v>
      </c>
      <c r="L727">
        <v>0</v>
      </c>
      <c r="M727">
        <v>114</v>
      </c>
      <c r="N727">
        <v>0.68</v>
      </c>
      <c r="O727">
        <v>0</v>
      </c>
      <c r="P727">
        <v>0</v>
      </c>
      <c r="Q727">
        <v>0</v>
      </c>
      <c r="R727">
        <v>0</v>
      </c>
      <c r="S727">
        <v>1</v>
      </c>
      <c r="T727">
        <v>1</v>
      </c>
      <c r="U727" t="s">
        <v>877</v>
      </c>
      <c r="V727" t="s">
        <v>878</v>
      </c>
      <c r="W727">
        <v>0.95699999999999996</v>
      </c>
      <c r="X727">
        <v>0</v>
      </c>
      <c r="Y727">
        <v>0</v>
      </c>
      <c r="Z727">
        <v>0</v>
      </c>
      <c r="AA727" s="19">
        <v>45732.964040266204</v>
      </c>
      <c r="AB727" t="s">
        <v>1181</v>
      </c>
    </row>
    <row r="728" spans="1:28" hidden="1" x14ac:dyDescent="0.35">
      <c r="A728" t="s">
        <v>920</v>
      </c>
      <c r="B728" t="s">
        <v>314</v>
      </c>
      <c r="C728">
        <v>0</v>
      </c>
      <c r="D728" s="9">
        <v>42924.484722222223</v>
      </c>
      <c r="E728" s="9">
        <v>42924.484722222223</v>
      </c>
      <c r="F728" t="s">
        <v>874</v>
      </c>
      <c r="G728" t="s">
        <v>874</v>
      </c>
      <c r="H728">
        <v>1</v>
      </c>
      <c r="I728">
        <v>1</v>
      </c>
      <c r="J728">
        <v>1</v>
      </c>
      <c r="K728" t="s">
        <v>875</v>
      </c>
      <c r="L728">
        <v>1</v>
      </c>
      <c r="M728">
        <v>0</v>
      </c>
      <c r="N728" t="s">
        <v>877</v>
      </c>
      <c r="O728">
        <v>0</v>
      </c>
      <c r="P728">
        <v>0</v>
      </c>
      <c r="Q728" t="s">
        <v>877</v>
      </c>
      <c r="R728" t="s">
        <v>877</v>
      </c>
      <c r="S728" t="s">
        <v>877</v>
      </c>
      <c r="T728" t="s">
        <v>877</v>
      </c>
      <c r="U728" t="s">
        <v>877</v>
      </c>
      <c r="V728" t="s">
        <v>878</v>
      </c>
      <c r="W728" t="s">
        <v>877</v>
      </c>
      <c r="X728">
        <v>0</v>
      </c>
      <c r="Y728">
        <v>0</v>
      </c>
      <c r="Z728" t="s">
        <v>877</v>
      </c>
      <c r="AA728" s="19">
        <v>45732.964040370367</v>
      </c>
      <c r="AB728" t="s">
        <v>1181</v>
      </c>
    </row>
    <row r="729" spans="1:28" x14ac:dyDescent="0.35">
      <c r="A729" t="s">
        <v>930</v>
      </c>
      <c r="B729" t="s">
        <v>313</v>
      </c>
      <c r="C729">
        <v>630</v>
      </c>
      <c r="D729" s="9">
        <v>39779.52847222222</v>
      </c>
      <c r="E729" s="9">
        <v>40410.492361111108</v>
      </c>
      <c r="F729">
        <v>202</v>
      </c>
      <c r="G729">
        <v>202</v>
      </c>
      <c r="H729">
        <v>152</v>
      </c>
      <c r="I729">
        <v>50</v>
      </c>
      <c r="J729">
        <v>0</v>
      </c>
      <c r="K729">
        <v>202</v>
      </c>
      <c r="L729">
        <v>182</v>
      </c>
      <c r="M729">
        <v>20</v>
      </c>
      <c r="N729">
        <v>1.2709999999999999</v>
      </c>
      <c r="O729">
        <v>8.7999999999999995E-2</v>
      </c>
      <c r="P729">
        <v>0</v>
      </c>
      <c r="Q729">
        <v>1.76</v>
      </c>
      <c r="R729">
        <v>1.2949999999999999</v>
      </c>
      <c r="S729">
        <v>0.93500000000000005</v>
      </c>
      <c r="T729">
        <v>1</v>
      </c>
      <c r="U729">
        <v>11.364000000000001</v>
      </c>
      <c r="V729" t="s">
        <v>94</v>
      </c>
      <c r="W729">
        <v>0.92800000000000005</v>
      </c>
      <c r="X729">
        <v>0.80800000000000005</v>
      </c>
      <c r="Y729">
        <v>0</v>
      </c>
      <c r="Z729">
        <v>0.92500000000000004</v>
      </c>
      <c r="AA729" s="19">
        <v>45732.964085370368</v>
      </c>
      <c r="AB729" t="s">
        <v>1181</v>
      </c>
    </row>
    <row r="730" spans="1:28" hidden="1" x14ac:dyDescent="0.35">
      <c r="A730" t="s">
        <v>930</v>
      </c>
      <c r="B730" t="s">
        <v>314</v>
      </c>
      <c r="C730">
        <v>0</v>
      </c>
      <c r="D730" s="9">
        <v>41105.783333333333</v>
      </c>
      <c r="E730" s="9">
        <v>41105.783333333333</v>
      </c>
      <c r="F730" t="s">
        <v>874</v>
      </c>
      <c r="G730" t="s">
        <v>874</v>
      </c>
      <c r="H730">
        <v>1</v>
      </c>
      <c r="I730">
        <v>1</v>
      </c>
      <c r="J730">
        <v>1</v>
      </c>
      <c r="K730" t="s">
        <v>875</v>
      </c>
      <c r="L730">
        <v>1</v>
      </c>
      <c r="M730">
        <v>0</v>
      </c>
      <c r="N730" t="s">
        <v>877</v>
      </c>
      <c r="O730" t="s">
        <v>877</v>
      </c>
      <c r="P730">
        <v>0</v>
      </c>
      <c r="Q730" t="s">
        <v>877</v>
      </c>
      <c r="R730" t="s">
        <v>877</v>
      </c>
      <c r="S730" t="s">
        <v>877</v>
      </c>
      <c r="T730" t="s">
        <v>877</v>
      </c>
      <c r="U730" t="s">
        <v>877</v>
      </c>
      <c r="V730" t="s">
        <v>94</v>
      </c>
      <c r="W730" t="s">
        <v>877</v>
      </c>
      <c r="X730" t="s">
        <v>877</v>
      </c>
      <c r="Y730">
        <v>0</v>
      </c>
      <c r="Z730" t="s">
        <v>877</v>
      </c>
      <c r="AA730" s="19">
        <v>45732.964085381944</v>
      </c>
      <c r="AB730" t="s">
        <v>1181</v>
      </c>
    </row>
    <row r="731" spans="1:28" x14ac:dyDescent="0.35">
      <c r="A731" t="s">
        <v>920</v>
      </c>
      <c r="B731" t="s">
        <v>313</v>
      </c>
      <c r="C731">
        <v>145</v>
      </c>
      <c r="D731" s="9">
        <v>42690.565972222219</v>
      </c>
      <c r="E731" s="9">
        <v>42835.576388888891</v>
      </c>
      <c r="F731">
        <v>138</v>
      </c>
      <c r="G731">
        <v>114</v>
      </c>
      <c r="H731">
        <v>114</v>
      </c>
      <c r="I731">
        <v>0</v>
      </c>
      <c r="J731">
        <v>0</v>
      </c>
      <c r="K731">
        <v>114</v>
      </c>
      <c r="L731">
        <v>0</v>
      </c>
      <c r="M731">
        <v>114</v>
      </c>
      <c r="N731">
        <v>0.68</v>
      </c>
      <c r="O731">
        <v>0</v>
      </c>
      <c r="P731">
        <v>0</v>
      </c>
      <c r="Q731">
        <v>0</v>
      </c>
      <c r="R731">
        <v>0</v>
      </c>
      <c r="S731">
        <v>1</v>
      </c>
      <c r="T731">
        <v>1</v>
      </c>
      <c r="U731" t="s">
        <v>877</v>
      </c>
      <c r="V731" t="s">
        <v>878</v>
      </c>
      <c r="W731">
        <v>0.95699999999999996</v>
      </c>
      <c r="X731">
        <v>0</v>
      </c>
      <c r="Y731">
        <v>0</v>
      </c>
      <c r="Z731">
        <v>0</v>
      </c>
      <c r="AA731" s="19">
        <v>45732.964857361112</v>
      </c>
      <c r="AB731" t="s">
        <v>1181</v>
      </c>
    </row>
    <row r="732" spans="1:28" hidden="1" x14ac:dyDescent="0.35">
      <c r="A732" t="s">
        <v>920</v>
      </c>
      <c r="B732" t="s">
        <v>314</v>
      </c>
      <c r="C732">
        <v>0</v>
      </c>
      <c r="D732" s="9">
        <v>42924.484722222223</v>
      </c>
      <c r="E732" s="9">
        <v>42924.484722222223</v>
      </c>
      <c r="F732" t="s">
        <v>874</v>
      </c>
      <c r="G732" t="s">
        <v>874</v>
      </c>
      <c r="H732">
        <v>1</v>
      </c>
      <c r="I732">
        <v>1</v>
      </c>
      <c r="J732">
        <v>1</v>
      </c>
      <c r="K732" t="s">
        <v>875</v>
      </c>
      <c r="L732">
        <v>1</v>
      </c>
      <c r="M732">
        <v>0</v>
      </c>
      <c r="N732" t="s">
        <v>877</v>
      </c>
      <c r="O732">
        <v>0</v>
      </c>
      <c r="P732">
        <v>0</v>
      </c>
      <c r="Q732" t="s">
        <v>877</v>
      </c>
      <c r="R732" t="s">
        <v>877</v>
      </c>
      <c r="S732" t="s">
        <v>877</v>
      </c>
      <c r="T732" t="s">
        <v>877</v>
      </c>
      <c r="U732" t="s">
        <v>877</v>
      </c>
      <c r="V732" t="s">
        <v>878</v>
      </c>
      <c r="W732" t="s">
        <v>877</v>
      </c>
      <c r="X732">
        <v>0</v>
      </c>
      <c r="Y732">
        <v>0</v>
      </c>
      <c r="Z732" t="s">
        <v>877</v>
      </c>
      <c r="AA732" s="19">
        <v>45732.964857372688</v>
      </c>
      <c r="AB732" t="s">
        <v>1181</v>
      </c>
    </row>
    <row r="733" spans="1:28" x14ac:dyDescent="0.35">
      <c r="A733" t="s">
        <v>920</v>
      </c>
      <c r="B733" t="s">
        <v>313</v>
      </c>
      <c r="C733">
        <v>145</v>
      </c>
      <c r="D733" s="9">
        <v>42690.565972222219</v>
      </c>
      <c r="E733" s="9">
        <v>42835.576388888891</v>
      </c>
      <c r="F733">
        <v>138</v>
      </c>
      <c r="G733">
        <v>114</v>
      </c>
      <c r="H733">
        <v>114</v>
      </c>
      <c r="I733">
        <v>0</v>
      </c>
      <c r="J733">
        <v>0</v>
      </c>
      <c r="K733">
        <v>114</v>
      </c>
      <c r="L733">
        <v>0</v>
      </c>
      <c r="M733">
        <v>114</v>
      </c>
      <c r="N733">
        <v>0.68</v>
      </c>
      <c r="O733">
        <v>0</v>
      </c>
      <c r="P733">
        <v>0</v>
      </c>
      <c r="Q733">
        <v>0</v>
      </c>
      <c r="R733">
        <v>0</v>
      </c>
      <c r="S733">
        <v>1</v>
      </c>
      <c r="T733">
        <v>1</v>
      </c>
      <c r="U733" t="s">
        <v>877</v>
      </c>
      <c r="V733" t="s">
        <v>878</v>
      </c>
      <c r="W733">
        <v>0.95699999999999996</v>
      </c>
      <c r="X733">
        <v>0</v>
      </c>
      <c r="Y733">
        <v>0</v>
      </c>
      <c r="Z733">
        <v>0</v>
      </c>
      <c r="AA733" s="19">
        <v>45732.966430196757</v>
      </c>
      <c r="AB733" t="s">
        <v>1181</v>
      </c>
    </row>
    <row r="734" spans="1:28" hidden="1" x14ac:dyDescent="0.35">
      <c r="A734" t="s">
        <v>920</v>
      </c>
      <c r="B734" t="s">
        <v>314</v>
      </c>
      <c r="C734">
        <v>0</v>
      </c>
      <c r="D734" s="9">
        <v>42924.484722222223</v>
      </c>
      <c r="E734" s="9">
        <v>42924.484722222223</v>
      </c>
      <c r="F734" t="s">
        <v>874</v>
      </c>
      <c r="G734" t="s">
        <v>874</v>
      </c>
      <c r="H734">
        <v>1</v>
      </c>
      <c r="I734">
        <v>1</v>
      </c>
      <c r="J734">
        <v>1</v>
      </c>
      <c r="K734" t="s">
        <v>875</v>
      </c>
      <c r="L734">
        <v>1</v>
      </c>
      <c r="M734">
        <v>0</v>
      </c>
      <c r="N734" t="s">
        <v>877</v>
      </c>
      <c r="O734">
        <v>0</v>
      </c>
      <c r="P734">
        <v>0</v>
      </c>
      <c r="Q734" t="s">
        <v>877</v>
      </c>
      <c r="R734" t="s">
        <v>877</v>
      </c>
      <c r="S734" t="s">
        <v>877</v>
      </c>
      <c r="T734" t="s">
        <v>877</v>
      </c>
      <c r="U734" t="s">
        <v>877</v>
      </c>
      <c r="V734" t="s">
        <v>878</v>
      </c>
      <c r="W734" t="s">
        <v>877</v>
      </c>
      <c r="X734">
        <v>0</v>
      </c>
      <c r="Y734">
        <v>0</v>
      </c>
      <c r="Z734" t="s">
        <v>877</v>
      </c>
      <c r="AA734" s="19">
        <v>45732.966430208333</v>
      </c>
      <c r="AB734" t="s">
        <v>1181</v>
      </c>
    </row>
    <row r="735" spans="1:28" x14ac:dyDescent="0.35">
      <c r="A735" t="s">
        <v>920</v>
      </c>
      <c r="B735" t="s">
        <v>313</v>
      </c>
      <c r="C735">
        <v>145</v>
      </c>
      <c r="D735" s="9">
        <v>42690.565972222219</v>
      </c>
      <c r="E735" s="9">
        <v>42835.576388888891</v>
      </c>
      <c r="F735">
        <v>138</v>
      </c>
      <c r="G735">
        <v>114</v>
      </c>
      <c r="H735">
        <v>114</v>
      </c>
      <c r="I735">
        <v>0</v>
      </c>
      <c r="J735">
        <v>0</v>
      </c>
      <c r="K735">
        <v>114</v>
      </c>
      <c r="L735">
        <v>0</v>
      </c>
      <c r="M735">
        <v>114</v>
      </c>
      <c r="N735">
        <v>0.68</v>
      </c>
      <c r="O735">
        <v>0</v>
      </c>
      <c r="P735">
        <v>0</v>
      </c>
      <c r="Q735">
        <v>0</v>
      </c>
      <c r="R735">
        <v>0</v>
      </c>
      <c r="S735">
        <v>1</v>
      </c>
      <c r="T735">
        <v>1</v>
      </c>
      <c r="U735" t="s">
        <v>877</v>
      </c>
      <c r="V735" t="s">
        <v>878</v>
      </c>
      <c r="W735">
        <v>0.95699999999999996</v>
      </c>
      <c r="X735">
        <v>0</v>
      </c>
      <c r="Y735">
        <v>0</v>
      </c>
      <c r="Z735">
        <v>0</v>
      </c>
      <c r="AA735" s="19">
        <v>45732.967078541667</v>
      </c>
      <c r="AB735" t="s">
        <v>1181</v>
      </c>
    </row>
    <row r="736" spans="1:28" hidden="1" x14ac:dyDescent="0.35">
      <c r="A736" t="s">
        <v>920</v>
      </c>
      <c r="B736" t="s">
        <v>314</v>
      </c>
      <c r="C736">
        <v>0</v>
      </c>
      <c r="D736" s="9">
        <v>42924.484722222223</v>
      </c>
      <c r="E736" s="9">
        <v>42924.484722222223</v>
      </c>
      <c r="F736" t="s">
        <v>874</v>
      </c>
      <c r="G736" t="s">
        <v>874</v>
      </c>
      <c r="H736">
        <v>1</v>
      </c>
      <c r="I736">
        <v>1</v>
      </c>
      <c r="J736">
        <v>1</v>
      </c>
      <c r="K736" t="s">
        <v>875</v>
      </c>
      <c r="L736">
        <v>1</v>
      </c>
      <c r="M736">
        <v>0</v>
      </c>
      <c r="N736" t="s">
        <v>877</v>
      </c>
      <c r="O736">
        <v>0</v>
      </c>
      <c r="P736">
        <v>0</v>
      </c>
      <c r="Q736" t="s">
        <v>877</v>
      </c>
      <c r="R736" t="s">
        <v>877</v>
      </c>
      <c r="S736" t="s">
        <v>877</v>
      </c>
      <c r="T736" t="s">
        <v>877</v>
      </c>
      <c r="U736" t="s">
        <v>877</v>
      </c>
      <c r="V736" t="s">
        <v>878</v>
      </c>
      <c r="W736" t="s">
        <v>877</v>
      </c>
      <c r="X736">
        <v>0</v>
      </c>
      <c r="Y736">
        <v>0</v>
      </c>
      <c r="Z736" t="s">
        <v>877</v>
      </c>
      <c r="AA736" s="19">
        <v>45732.967078541667</v>
      </c>
      <c r="AB736" t="s">
        <v>1181</v>
      </c>
    </row>
    <row r="737" spans="1:28" x14ac:dyDescent="0.35">
      <c r="A737" t="s">
        <v>930</v>
      </c>
      <c r="B737" t="s">
        <v>313</v>
      </c>
      <c r="C737">
        <v>630</v>
      </c>
      <c r="D737" s="9">
        <v>39779.52847222222</v>
      </c>
      <c r="E737" s="9">
        <v>40410.492361111108</v>
      </c>
      <c r="F737">
        <v>202</v>
      </c>
      <c r="G737">
        <v>202</v>
      </c>
      <c r="H737">
        <v>152</v>
      </c>
      <c r="I737">
        <v>50</v>
      </c>
      <c r="J737">
        <v>0</v>
      </c>
      <c r="K737">
        <v>202</v>
      </c>
      <c r="L737">
        <v>182</v>
      </c>
      <c r="M737">
        <v>20</v>
      </c>
      <c r="N737">
        <v>1.2709999999999999</v>
      </c>
      <c r="O737">
        <v>8.7999999999999995E-2</v>
      </c>
      <c r="P737">
        <v>0</v>
      </c>
      <c r="Q737">
        <v>1.76</v>
      </c>
      <c r="R737">
        <v>1.2949999999999999</v>
      </c>
      <c r="S737">
        <v>0.93500000000000005</v>
      </c>
      <c r="T737">
        <v>1</v>
      </c>
      <c r="U737">
        <v>11.364000000000001</v>
      </c>
      <c r="V737" t="s">
        <v>94</v>
      </c>
      <c r="W737">
        <v>0.92800000000000005</v>
      </c>
      <c r="X737">
        <v>0.80800000000000005</v>
      </c>
      <c r="Y737">
        <v>0</v>
      </c>
      <c r="Z737">
        <v>0.92500000000000004</v>
      </c>
      <c r="AA737" s="19">
        <v>45732.967135115738</v>
      </c>
      <c r="AB737" t="s">
        <v>1181</v>
      </c>
    </row>
    <row r="738" spans="1:28" hidden="1" x14ac:dyDescent="0.35">
      <c r="A738" t="s">
        <v>930</v>
      </c>
      <c r="B738" t="s">
        <v>314</v>
      </c>
      <c r="C738">
        <v>0</v>
      </c>
      <c r="D738" s="9">
        <v>41105.783333333333</v>
      </c>
      <c r="E738" s="9">
        <v>41105.783333333333</v>
      </c>
      <c r="F738" t="s">
        <v>874</v>
      </c>
      <c r="G738" t="s">
        <v>874</v>
      </c>
      <c r="H738">
        <v>1</v>
      </c>
      <c r="I738">
        <v>1</v>
      </c>
      <c r="J738">
        <v>1</v>
      </c>
      <c r="K738" t="s">
        <v>875</v>
      </c>
      <c r="L738">
        <v>1</v>
      </c>
      <c r="M738">
        <v>0</v>
      </c>
      <c r="N738" t="s">
        <v>877</v>
      </c>
      <c r="O738" t="s">
        <v>877</v>
      </c>
      <c r="P738">
        <v>0</v>
      </c>
      <c r="Q738" t="s">
        <v>877</v>
      </c>
      <c r="R738" t="s">
        <v>877</v>
      </c>
      <c r="S738" t="s">
        <v>877</v>
      </c>
      <c r="T738" t="s">
        <v>877</v>
      </c>
      <c r="U738" t="s">
        <v>877</v>
      </c>
      <c r="V738" t="s">
        <v>94</v>
      </c>
      <c r="W738" t="s">
        <v>877</v>
      </c>
      <c r="X738" t="s">
        <v>877</v>
      </c>
      <c r="Y738">
        <v>0</v>
      </c>
      <c r="Z738" t="s">
        <v>877</v>
      </c>
      <c r="AA738" s="19">
        <v>45732.967135127314</v>
      </c>
      <c r="AB738" t="s">
        <v>1181</v>
      </c>
    </row>
    <row r="739" spans="1:28" x14ac:dyDescent="0.35">
      <c r="A739" t="s">
        <v>1008</v>
      </c>
      <c r="B739" t="s">
        <v>313</v>
      </c>
      <c r="C739">
        <v>436</v>
      </c>
      <c r="D739" s="9">
        <v>42787.396527777775</v>
      </c>
      <c r="E739" s="9">
        <v>43223.684027777781</v>
      </c>
      <c r="F739">
        <v>273</v>
      </c>
      <c r="G739">
        <v>259</v>
      </c>
      <c r="H739">
        <v>186</v>
      </c>
      <c r="I739">
        <v>73</v>
      </c>
      <c r="J739">
        <v>0</v>
      </c>
      <c r="K739">
        <v>259</v>
      </c>
      <c r="L739">
        <v>0</v>
      </c>
      <c r="M739">
        <v>259</v>
      </c>
      <c r="N739">
        <v>0.46300000000000002</v>
      </c>
      <c r="O739">
        <v>0.184</v>
      </c>
      <c r="P739">
        <v>0</v>
      </c>
      <c r="Q739">
        <v>0</v>
      </c>
      <c r="R739">
        <v>0</v>
      </c>
      <c r="S739">
        <v>0.71599999999999997</v>
      </c>
      <c r="T739">
        <v>1</v>
      </c>
      <c r="U739" t="s">
        <v>877</v>
      </c>
      <c r="V739" t="s">
        <v>878</v>
      </c>
      <c r="W739">
        <v>0.89300000000000002</v>
      </c>
      <c r="X739">
        <v>0.94899999999999995</v>
      </c>
      <c r="Y739">
        <v>0</v>
      </c>
      <c r="Z739">
        <v>0</v>
      </c>
      <c r="AA739" s="19">
        <v>45732.96780017361</v>
      </c>
      <c r="AB739" t="s">
        <v>1181</v>
      </c>
    </row>
    <row r="740" spans="1:28" hidden="1" x14ac:dyDescent="0.35">
      <c r="A740" t="s">
        <v>1008</v>
      </c>
      <c r="B740" t="s">
        <v>314</v>
      </c>
      <c r="C740">
        <v>80</v>
      </c>
      <c r="D740" s="9">
        <v>43143.415972222225</v>
      </c>
      <c r="E740" s="9">
        <v>43223.684027777781</v>
      </c>
      <c r="F740" t="s">
        <v>874</v>
      </c>
      <c r="G740" t="s">
        <v>874</v>
      </c>
      <c r="H740">
        <v>4</v>
      </c>
      <c r="I740">
        <v>5</v>
      </c>
      <c r="J740">
        <v>1</v>
      </c>
      <c r="K740" t="s">
        <v>875</v>
      </c>
      <c r="L740">
        <v>1</v>
      </c>
      <c r="M740">
        <v>8</v>
      </c>
      <c r="N740">
        <v>2</v>
      </c>
      <c r="O740">
        <v>3.5000000000000003E-2</v>
      </c>
      <c r="P740">
        <v>0</v>
      </c>
      <c r="Q740" t="s">
        <v>877</v>
      </c>
      <c r="R740" t="s">
        <v>877</v>
      </c>
      <c r="S740" t="s">
        <v>877</v>
      </c>
      <c r="T740" t="s">
        <v>877</v>
      </c>
      <c r="U740" t="s">
        <v>877</v>
      </c>
      <c r="V740" t="s">
        <v>878</v>
      </c>
      <c r="W740">
        <v>0.8</v>
      </c>
      <c r="X740">
        <v>0.60699999999999998</v>
      </c>
      <c r="Y740">
        <v>0</v>
      </c>
      <c r="Z740" t="s">
        <v>877</v>
      </c>
      <c r="AA740" s="19">
        <v>45732.967800196762</v>
      </c>
      <c r="AB740" t="s">
        <v>1181</v>
      </c>
    </row>
    <row r="741" spans="1:28" x14ac:dyDescent="0.35">
      <c r="A741" t="s">
        <v>1066</v>
      </c>
      <c r="B741" t="s">
        <v>313</v>
      </c>
      <c r="C741">
        <v>421</v>
      </c>
      <c r="D741" s="9">
        <v>42431.576388888891</v>
      </c>
      <c r="E741" s="9">
        <v>42852.651388888888</v>
      </c>
      <c r="F741">
        <v>338</v>
      </c>
      <c r="G741">
        <v>338</v>
      </c>
      <c r="H741">
        <v>311</v>
      </c>
      <c r="I741">
        <v>27</v>
      </c>
      <c r="J741">
        <v>0</v>
      </c>
      <c r="K741">
        <v>338</v>
      </c>
      <c r="L741">
        <v>231</v>
      </c>
      <c r="M741">
        <v>107</v>
      </c>
      <c r="N741">
        <v>0.72199999999999998</v>
      </c>
      <c r="O741">
        <v>3.9E-2</v>
      </c>
      <c r="P741">
        <v>0</v>
      </c>
      <c r="Q741">
        <v>0.46200000000000002</v>
      </c>
      <c r="R741">
        <v>0.60699999999999998</v>
      </c>
      <c r="S741">
        <v>0.94899999999999995</v>
      </c>
      <c r="T741">
        <v>1</v>
      </c>
      <c r="U741">
        <v>231.602</v>
      </c>
      <c r="V741" t="s">
        <v>58</v>
      </c>
      <c r="W741">
        <v>0.44400000000000001</v>
      </c>
      <c r="X741">
        <v>0.77600000000000002</v>
      </c>
      <c r="Y741">
        <v>0</v>
      </c>
      <c r="Z741">
        <v>0.54100000000000004</v>
      </c>
      <c r="AA741" s="19">
        <v>45732.974269733793</v>
      </c>
      <c r="AB741" t="s">
        <v>1181</v>
      </c>
    </row>
    <row r="742" spans="1:28" hidden="1" x14ac:dyDescent="0.35">
      <c r="A742" t="s">
        <v>1066</v>
      </c>
      <c r="B742" t="s">
        <v>314</v>
      </c>
      <c r="C742">
        <v>9</v>
      </c>
      <c r="D742" s="9">
        <v>42843.47152777778</v>
      </c>
      <c r="E742" s="9">
        <v>42852.651388888888</v>
      </c>
      <c r="F742" t="s">
        <v>874</v>
      </c>
      <c r="G742" t="s">
        <v>874</v>
      </c>
      <c r="H742">
        <v>15</v>
      </c>
      <c r="I742">
        <v>14</v>
      </c>
      <c r="J742">
        <v>1</v>
      </c>
      <c r="K742" t="s">
        <v>875</v>
      </c>
      <c r="L742">
        <v>16</v>
      </c>
      <c r="M742">
        <v>12</v>
      </c>
      <c r="N742">
        <v>1.25</v>
      </c>
      <c r="O742">
        <v>7</v>
      </c>
      <c r="P742">
        <v>0</v>
      </c>
      <c r="Q742">
        <v>1.401</v>
      </c>
      <c r="R742">
        <v>0.17</v>
      </c>
      <c r="S742">
        <v>0.152</v>
      </c>
      <c r="T742">
        <v>1</v>
      </c>
      <c r="U742">
        <v>76.373999999999995</v>
      </c>
      <c r="V742" t="s">
        <v>58</v>
      </c>
      <c r="W742">
        <v>0.187</v>
      </c>
      <c r="X742">
        <v>0.2</v>
      </c>
      <c r="Y742">
        <v>0</v>
      </c>
      <c r="Z742">
        <v>0.872</v>
      </c>
      <c r="AA742" s="19">
        <v>45732.974281122682</v>
      </c>
      <c r="AB742" t="s">
        <v>1181</v>
      </c>
    </row>
    <row r="743" spans="1:28" x14ac:dyDescent="0.35">
      <c r="A743" t="s">
        <v>1067</v>
      </c>
      <c r="B743" t="s">
        <v>313</v>
      </c>
      <c r="C743">
        <v>1685</v>
      </c>
      <c r="D743" s="9">
        <v>43306.719444444447</v>
      </c>
      <c r="E743" s="9">
        <v>44992.530555555553</v>
      </c>
      <c r="F743">
        <v>418</v>
      </c>
      <c r="G743">
        <v>377</v>
      </c>
      <c r="H743">
        <v>277</v>
      </c>
      <c r="I743">
        <v>100</v>
      </c>
      <c r="J743">
        <v>0</v>
      </c>
      <c r="K743">
        <v>377</v>
      </c>
      <c r="L743">
        <v>296</v>
      </c>
      <c r="M743">
        <v>81</v>
      </c>
      <c r="N743">
        <v>0.23499999999999999</v>
      </c>
      <c r="O743">
        <v>7.3999999999999996E-2</v>
      </c>
      <c r="P743">
        <v>0</v>
      </c>
      <c r="Q743">
        <v>0.20300000000000001</v>
      </c>
      <c r="R743">
        <v>0.65700000000000003</v>
      </c>
      <c r="S743">
        <v>0.76100000000000001</v>
      </c>
      <c r="T743">
        <v>1</v>
      </c>
      <c r="U743">
        <v>399.01499999999999</v>
      </c>
      <c r="V743" t="s">
        <v>58</v>
      </c>
      <c r="W743">
        <v>0.51700000000000002</v>
      </c>
      <c r="X743">
        <v>0.48</v>
      </c>
      <c r="Y743">
        <v>0</v>
      </c>
      <c r="Z743">
        <v>0.752</v>
      </c>
      <c r="AA743" s="19">
        <v>45732.974338969907</v>
      </c>
      <c r="AB743" t="s">
        <v>1181</v>
      </c>
    </row>
    <row r="744" spans="1:28" hidden="1" x14ac:dyDescent="0.35">
      <c r="A744" t="s">
        <v>1067</v>
      </c>
      <c r="B744" t="s">
        <v>314</v>
      </c>
      <c r="C744">
        <v>0</v>
      </c>
      <c r="D744" s="9">
        <v>44992.530555555553</v>
      </c>
      <c r="E744" s="9">
        <v>44992.530555555553</v>
      </c>
      <c r="F744" t="s">
        <v>874</v>
      </c>
      <c r="G744" t="s">
        <v>874</v>
      </c>
      <c r="H744">
        <v>1</v>
      </c>
      <c r="I744">
        <v>1</v>
      </c>
      <c r="J744">
        <v>1</v>
      </c>
      <c r="K744" t="s">
        <v>875</v>
      </c>
      <c r="L744">
        <v>1</v>
      </c>
      <c r="M744">
        <v>0</v>
      </c>
      <c r="N744" t="s">
        <v>877</v>
      </c>
      <c r="O744" t="s">
        <v>877</v>
      </c>
      <c r="P744">
        <v>0</v>
      </c>
      <c r="Q744" t="s">
        <v>877</v>
      </c>
      <c r="R744" t="s">
        <v>877</v>
      </c>
      <c r="S744" t="s">
        <v>877</v>
      </c>
      <c r="T744" t="s">
        <v>877</v>
      </c>
      <c r="U744" t="s">
        <v>877</v>
      </c>
      <c r="V744" t="s">
        <v>58</v>
      </c>
      <c r="W744" t="s">
        <v>877</v>
      </c>
      <c r="X744" t="s">
        <v>877</v>
      </c>
      <c r="Y744">
        <v>0</v>
      </c>
      <c r="Z744" t="s">
        <v>877</v>
      </c>
      <c r="AA744" s="19">
        <v>45732.974338969907</v>
      </c>
      <c r="AB744" t="s">
        <v>1181</v>
      </c>
    </row>
    <row r="745" spans="1:28" x14ac:dyDescent="0.35">
      <c r="A745" t="s">
        <v>1068</v>
      </c>
      <c r="B745" t="s">
        <v>313</v>
      </c>
      <c r="C745">
        <v>412</v>
      </c>
      <c r="D745" s="9">
        <v>43305.599305555559</v>
      </c>
      <c r="E745" s="9">
        <v>43717.642361111109</v>
      </c>
      <c r="F745">
        <v>773</v>
      </c>
      <c r="G745">
        <v>764</v>
      </c>
      <c r="H745">
        <v>336</v>
      </c>
      <c r="I745">
        <v>428</v>
      </c>
      <c r="J745">
        <v>0</v>
      </c>
      <c r="K745">
        <v>764</v>
      </c>
      <c r="L745">
        <v>741</v>
      </c>
      <c r="M745">
        <v>23</v>
      </c>
      <c r="N745">
        <v>1.298</v>
      </c>
      <c r="O745">
        <v>1.792</v>
      </c>
      <c r="P745">
        <v>0</v>
      </c>
      <c r="Q745">
        <v>2.6070000000000002</v>
      </c>
      <c r="R745">
        <v>0.84399999999999997</v>
      </c>
      <c r="S745">
        <v>0.42</v>
      </c>
      <c r="T745">
        <v>1</v>
      </c>
      <c r="U745">
        <v>8.8219999999999992</v>
      </c>
      <c r="V745" t="s">
        <v>82</v>
      </c>
      <c r="W745">
        <v>0.90900000000000003</v>
      </c>
      <c r="X745">
        <v>0.97</v>
      </c>
      <c r="Y745">
        <v>0</v>
      </c>
      <c r="Z745">
        <v>0.98499999999999999</v>
      </c>
      <c r="AA745" s="19">
        <v>45732.974403819448</v>
      </c>
      <c r="AB745" t="s">
        <v>1181</v>
      </c>
    </row>
    <row r="746" spans="1:28" hidden="1" x14ac:dyDescent="0.35">
      <c r="A746" t="s">
        <v>1068</v>
      </c>
      <c r="B746" t="s">
        <v>314</v>
      </c>
      <c r="C746">
        <v>98</v>
      </c>
      <c r="D746" s="9">
        <v>43618.668749999997</v>
      </c>
      <c r="E746" s="9">
        <v>43717.642361111109</v>
      </c>
      <c r="F746" t="s">
        <v>874</v>
      </c>
      <c r="G746" t="s">
        <v>874</v>
      </c>
      <c r="H746">
        <v>4</v>
      </c>
      <c r="I746">
        <v>60</v>
      </c>
      <c r="J746">
        <v>1</v>
      </c>
      <c r="K746" t="s">
        <v>875</v>
      </c>
      <c r="L746">
        <v>87</v>
      </c>
      <c r="M746">
        <v>-24</v>
      </c>
      <c r="N746">
        <v>9.6000000000000002E-2</v>
      </c>
      <c r="O746">
        <v>1.591</v>
      </c>
      <c r="P746">
        <v>0</v>
      </c>
      <c r="Q746">
        <v>1.1859999999999999</v>
      </c>
      <c r="R746">
        <v>0.70299999999999996</v>
      </c>
      <c r="S746">
        <v>5.7000000000000002E-2</v>
      </c>
      <c r="T746">
        <v>1</v>
      </c>
      <c r="U746">
        <v>19.393000000000001</v>
      </c>
      <c r="V746" t="s">
        <v>82</v>
      </c>
      <c r="W746">
        <v>0.96</v>
      </c>
      <c r="X746">
        <v>0.95899999999999996</v>
      </c>
      <c r="Y746">
        <v>0</v>
      </c>
      <c r="Z746">
        <v>0.755</v>
      </c>
      <c r="AA746" s="19">
        <v>45732.974414965276</v>
      </c>
      <c r="AB746" t="s">
        <v>1181</v>
      </c>
    </row>
    <row r="747" spans="1:28" x14ac:dyDescent="0.35">
      <c r="A747" t="s">
        <v>1069</v>
      </c>
      <c r="B747" t="s">
        <v>313</v>
      </c>
      <c r="C747">
        <v>404</v>
      </c>
      <c r="D747" s="9">
        <v>43497.698611111111</v>
      </c>
      <c r="E747" s="9">
        <v>43902.495138888888</v>
      </c>
      <c r="F747">
        <v>335</v>
      </c>
      <c r="G747">
        <v>324</v>
      </c>
      <c r="H747">
        <v>206</v>
      </c>
      <c r="I747">
        <v>118</v>
      </c>
      <c r="J747">
        <v>0</v>
      </c>
      <c r="K747">
        <v>324</v>
      </c>
      <c r="L747">
        <v>286</v>
      </c>
      <c r="M747">
        <v>38</v>
      </c>
      <c r="N747">
        <v>0.81399999999999995</v>
      </c>
      <c r="O747">
        <v>0.56299999999999994</v>
      </c>
      <c r="P747">
        <v>0</v>
      </c>
      <c r="Q747">
        <v>1.1319999999999999</v>
      </c>
      <c r="R747">
        <v>0.82199999999999995</v>
      </c>
      <c r="S747">
        <v>0.59099999999999997</v>
      </c>
      <c r="T747">
        <v>1</v>
      </c>
      <c r="U747">
        <v>33.569000000000003</v>
      </c>
      <c r="V747" t="s">
        <v>58</v>
      </c>
      <c r="W747">
        <v>0.94699999999999995</v>
      </c>
      <c r="X747">
        <v>0.96899999999999997</v>
      </c>
      <c r="Y747">
        <v>0</v>
      </c>
      <c r="Z747">
        <v>0.97299999999999998</v>
      </c>
      <c r="AA747" s="19">
        <v>45732.974477002317</v>
      </c>
      <c r="AB747" t="s">
        <v>1181</v>
      </c>
    </row>
    <row r="748" spans="1:28" hidden="1" x14ac:dyDescent="0.35">
      <c r="A748" t="s">
        <v>1069</v>
      </c>
      <c r="B748" t="s">
        <v>314</v>
      </c>
      <c r="C748">
        <v>98</v>
      </c>
      <c r="D748" s="9">
        <v>43803.572916666664</v>
      </c>
      <c r="E748" s="9">
        <v>43902.495138888888</v>
      </c>
      <c r="F748" t="s">
        <v>874</v>
      </c>
      <c r="G748" t="s">
        <v>874</v>
      </c>
      <c r="H748">
        <v>1</v>
      </c>
      <c r="I748">
        <v>1</v>
      </c>
      <c r="J748">
        <v>1</v>
      </c>
      <c r="K748" t="s">
        <v>875</v>
      </c>
      <c r="L748">
        <v>11</v>
      </c>
      <c r="M748">
        <v>-9</v>
      </c>
      <c r="N748" t="s">
        <v>877</v>
      </c>
      <c r="O748" t="s">
        <v>877</v>
      </c>
      <c r="P748">
        <v>0</v>
      </c>
      <c r="Q748">
        <v>0.24299999999999999</v>
      </c>
      <c r="R748" t="s">
        <v>877</v>
      </c>
      <c r="S748" t="s">
        <v>877</v>
      </c>
      <c r="T748" t="s">
        <v>877</v>
      </c>
      <c r="U748" t="s">
        <v>877</v>
      </c>
      <c r="V748" t="s">
        <v>58</v>
      </c>
      <c r="W748" t="s">
        <v>877</v>
      </c>
      <c r="X748" t="s">
        <v>877</v>
      </c>
      <c r="Y748">
        <v>0</v>
      </c>
      <c r="Z748">
        <v>0.76500000000000001</v>
      </c>
      <c r="AA748" s="19">
        <v>45732.974477094911</v>
      </c>
      <c r="AB748" t="s">
        <v>1181</v>
      </c>
    </row>
    <row r="749" spans="1:28" x14ac:dyDescent="0.35">
      <c r="A749" t="s">
        <v>1070</v>
      </c>
      <c r="B749" t="s">
        <v>313</v>
      </c>
      <c r="C749">
        <v>657</v>
      </c>
      <c r="D749" s="9">
        <v>40084.583333333336</v>
      </c>
      <c r="E749" s="9">
        <v>40742.571527777778</v>
      </c>
      <c r="F749">
        <v>429</v>
      </c>
      <c r="G749">
        <v>429</v>
      </c>
      <c r="H749">
        <v>429</v>
      </c>
      <c r="I749">
        <v>0</v>
      </c>
      <c r="J749">
        <v>0</v>
      </c>
      <c r="K749">
        <v>429</v>
      </c>
      <c r="L749">
        <v>371</v>
      </c>
      <c r="M749">
        <v>58</v>
      </c>
      <c r="N749">
        <v>1.5029999999999999</v>
      </c>
      <c r="O749">
        <v>0</v>
      </c>
      <c r="P749">
        <v>0</v>
      </c>
      <c r="Q749">
        <v>1.234</v>
      </c>
      <c r="R749">
        <v>0.82099999999999995</v>
      </c>
      <c r="S749">
        <v>1</v>
      </c>
      <c r="T749">
        <v>1</v>
      </c>
      <c r="U749">
        <v>47.002000000000002</v>
      </c>
      <c r="V749" t="s">
        <v>58</v>
      </c>
      <c r="W749">
        <v>0.879</v>
      </c>
      <c r="X749">
        <v>0</v>
      </c>
      <c r="Y749">
        <v>0</v>
      </c>
      <c r="Z749">
        <v>0.68600000000000005</v>
      </c>
      <c r="AA749" s="19">
        <v>45732.974533506946</v>
      </c>
      <c r="AB749" t="s">
        <v>1181</v>
      </c>
    </row>
    <row r="750" spans="1:28" hidden="1" x14ac:dyDescent="0.35">
      <c r="A750" t="s">
        <v>1070</v>
      </c>
      <c r="B750" t="s">
        <v>314</v>
      </c>
      <c r="C750">
        <v>0</v>
      </c>
      <c r="D750" s="9">
        <v>40742.571527777778</v>
      </c>
      <c r="E750" s="9">
        <v>40742.571527777778</v>
      </c>
      <c r="F750" t="s">
        <v>874</v>
      </c>
      <c r="G750" t="s">
        <v>874</v>
      </c>
      <c r="H750">
        <v>1</v>
      </c>
      <c r="I750">
        <v>1</v>
      </c>
      <c r="J750">
        <v>1</v>
      </c>
      <c r="K750" t="s">
        <v>875</v>
      </c>
      <c r="L750">
        <v>1</v>
      </c>
      <c r="M750">
        <v>0</v>
      </c>
      <c r="N750" t="s">
        <v>877</v>
      </c>
      <c r="O750">
        <v>0</v>
      </c>
      <c r="P750">
        <v>0</v>
      </c>
      <c r="Q750" t="s">
        <v>877</v>
      </c>
      <c r="R750" t="s">
        <v>877</v>
      </c>
      <c r="S750" t="s">
        <v>877</v>
      </c>
      <c r="T750" t="s">
        <v>877</v>
      </c>
      <c r="U750" t="s">
        <v>877</v>
      </c>
      <c r="V750" t="s">
        <v>58</v>
      </c>
      <c r="W750" t="s">
        <v>877</v>
      </c>
      <c r="X750">
        <v>0</v>
      </c>
      <c r="Y750">
        <v>0</v>
      </c>
      <c r="Z750" t="s">
        <v>877</v>
      </c>
      <c r="AA750" s="19">
        <v>45732.974533506946</v>
      </c>
      <c r="AB750" t="s">
        <v>1181</v>
      </c>
    </row>
    <row r="751" spans="1:28" x14ac:dyDescent="0.35">
      <c r="A751" t="s">
        <v>1071</v>
      </c>
      <c r="B751" t="s">
        <v>313</v>
      </c>
      <c r="C751">
        <v>126</v>
      </c>
      <c r="D751" s="9">
        <v>42745.400694444441</v>
      </c>
      <c r="E751" s="9">
        <v>42871.451388888891</v>
      </c>
      <c r="F751">
        <v>257</v>
      </c>
      <c r="G751">
        <v>248</v>
      </c>
      <c r="H751">
        <v>204</v>
      </c>
      <c r="I751">
        <v>44</v>
      </c>
      <c r="J751">
        <v>0</v>
      </c>
      <c r="K751">
        <v>248</v>
      </c>
      <c r="L751">
        <v>235</v>
      </c>
      <c r="M751">
        <v>13</v>
      </c>
      <c r="N751">
        <v>2.1739999999999999</v>
      </c>
      <c r="O751">
        <v>1.0169999999999999</v>
      </c>
      <c r="P751">
        <v>0</v>
      </c>
      <c r="Q751">
        <v>2.8719999999999999</v>
      </c>
      <c r="R751">
        <v>0.9</v>
      </c>
      <c r="S751">
        <v>0.68100000000000005</v>
      </c>
      <c r="T751">
        <v>1</v>
      </c>
      <c r="U751">
        <v>4.5259999999999998</v>
      </c>
      <c r="V751" t="s">
        <v>82</v>
      </c>
      <c r="W751">
        <v>0.89600000000000002</v>
      </c>
      <c r="X751">
        <v>0.96399999999999997</v>
      </c>
      <c r="Y751">
        <v>0</v>
      </c>
      <c r="Z751">
        <v>0.93700000000000006</v>
      </c>
      <c r="AA751" s="19">
        <v>45732.974595127314</v>
      </c>
      <c r="AB751" t="s">
        <v>1181</v>
      </c>
    </row>
    <row r="752" spans="1:28" hidden="1" x14ac:dyDescent="0.35">
      <c r="A752" t="s">
        <v>1071</v>
      </c>
      <c r="B752" t="s">
        <v>314</v>
      </c>
      <c r="C752">
        <v>97</v>
      </c>
      <c r="D752" s="9">
        <v>42774.396527777775</v>
      </c>
      <c r="E752" s="9">
        <v>42871.451388888891</v>
      </c>
      <c r="F752" t="s">
        <v>874</v>
      </c>
      <c r="G752" t="s">
        <v>874</v>
      </c>
      <c r="H752">
        <v>110</v>
      </c>
      <c r="I752">
        <v>44</v>
      </c>
      <c r="J752">
        <v>1</v>
      </c>
      <c r="K752" t="s">
        <v>875</v>
      </c>
      <c r="L752">
        <v>201</v>
      </c>
      <c r="M752">
        <v>-46</v>
      </c>
      <c r="N752">
        <v>1.522</v>
      </c>
      <c r="O752">
        <v>1.0229999999999999</v>
      </c>
      <c r="P752">
        <v>0</v>
      </c>
      <c r="Q752">
        <v>3.6379999999999999</v>
      </c>
      <c r="R752">
        <v>1.429</v>
      </c>
      <c r="S752">
        <v>0.59799999999999998</v>
      </c>
      <c r="T752">
        <v>1</v>
      </c>
      <c r="U752">
        <v>3.573</v>
      </c>
      <c r="V752" t="s">
        <v>94</v>
      </c>
      <c r="W752">
        <v>0.82299999999999995</v>
      </c>
      <c r="X752">
        <v>0.96299999999999997</v>
      </c>
      <c r="Y752">
        <v>0</v>
      </c>
      <c r="Z752">
        <v>0.97599999999999998</v>
      </c>
      <c r="AA752" s="19">
        <v>45732.974606446762</v>
      </c>
      <c r="AB752" t="s">
        <v>1181</v>
      </c>
    </row>
    <row r="753" spans="1:28" x14ac:dyDescent="0.35">
      <c r="A753" t="s">
        <v>1072</v>
      </c>
      <c r="B753" t="s">
        <v>313</v>
      </c>
      <c r="C753">
        <v>824</v>
      </c>
      <c r="D753" s="9">
        <v>39885.493750000001</v>
      </c>
      <c r="E753" s="9">
        <v>40709.598611111112</v>
      </c>
      <c r="F753">
        <v>84</v>
      </c>
      <c r="G753">
        <v>84</v>
      </c>
      <c r="H753">
        <v>78</v>
      </c>
      <c r="I753">
        <v>6</v>
      </c>
      <c r="J753">
        <v>0</v>
      </c>
      <c r="K753">
        <v>84</v>
      </c>
      <c r="L753">
        <v>78</v>
      </c>
      <c r="M753">
        <v>6</v>
      </c>
      <c r="N753">
        <v>0.187</v>
      </c>
      <c r="O753">
        <v>1.5</v>
      </c>
      <c r="P753">
        <v>0</v>
      </c>
      <c r="Q753">
        <v>0.112</v>
      </c>
      <c r="R753">
        <v>6.6000000000000003E-2</v>
      </c>
      <c r="S753">
        <v>0.111</v>
      </c>
      <c r="T753">
        <v>1</v>
      </c>
      <c r="U753">
        <v>53.570999999999998</v>
      </c>
      <c r="V753" t="s">
        <v>58</v>
      </c>
      <c r="W753">
        <v>0.42</v>
      </c>
      <c r="X753">
        <v>0.68600000000000005</v>
      </c>
      <c r="Y753">
        <v>0</v>
      </c>
      <c r="Z753">
        <v>0.27400000000000002</v>
      </c>
      <c r="AA753" s="19">
        <v>45732.974663310182</v>
      </c>
      <c r="AB753" t="s">
        <v>1181</v>
      </c>
    </row>
    <row r="754" spans="1:28" hidden="1" x14ac:dyDescent="0.35">
      <c r="A754" t="s">
        <v>1072</v>
      </c>
      <c r="B754" t="s">
        <v>314</v>
      </c>
      <c r="C754">
        <v>0</v>
      </c>
      <c r="D754" s="9">
        <v>40709.598611111112</v>
      </c>
      <c r="E754" s="9">
        <v>40709.598611111112</v>
      </c>
      <c r="F754" t="s">
        <v>874</v>
      </c>
      <c r="G754" t="s">
        <v>874</v>
      </c>
      <c r="H754">
        <v>1</v>
      </c>
      <c r="I754">
        <v>1</v>
      </c>
      <c r="J754">
        <v>1</v>
      </c>
      <c r="K754" t="s">
        <v>875</v>
      </c>
      <c r="L754">
        <v>1</v>
      </c>
      <c r="M754">
        <v>0</v>
      </c>
      <c r="N754" t="s">
        <v>877</v>
      </c>
      <c r="O754" t="s">
        <v>877</v>
      </c>
      <c r="P754">
        <v>0</v>
      </c>
      <c r="Q754" t="s">
        <v>877</v>
      </c>
      <c r="R754" t="s">
        <v>877</v>
      </c>
      <c r="S754" t="s">
        <v>877</v>
      </c>
      <c r="T754" t="s">
        <v>877</v>
      </c>
      <c r="U754" t="s">
        <v>877</v>
      </c>
      <c r="V754" t="s">
        <v>58</v>
      </c>
      <c r="W754" t="s">
        <v>877</v>
      </c>
      <c r="X754" t="s">
        <v>877</v>
      </c>
      <c r="Y754">
        <v>0</v>
      </c>
      <c r="Z754" t="s">
        <v>877</v>
      </c>
      <c r="AA754" s="19">
        <v>45732.974663310182</v>
      </c>
      <c r="AB754" t="s">
        <v>1181</v>
      </c>
    </row>
    <row r="755" spans="1:28" x14ac:dyDescent="0.35">
      <c r="A755" t="s">
        <v>1073</v>
      </c>
      <c r="B755" t="s">
        <v>313</v>
      </c>
      <c r="C755">
        <v>782</v>
      </c>
      <c r="D755" s="9">
        <v>42096.375694444447</v>
      </c>
      <c r="E755" s="9">
        <v>42879.359027777777</v>
      </c>
      <c r="F755">
        <v>780</v>
      </c>
      <c r="G755">
        <v>769</v>
      </c>
      <c r="H755">
        <v>385</v>
      </c>
      <c r="I755">
        <v>384</v>
      </c>
      <c r="J755">
        <v>0</v>
      </c>
      <c r="K755">
        <v>769</v>
      </c>
      <c r="L755">
        <v>687</v>
      </c>
      <c r="M755">
        <v>82</v>
      </c>
      <c r="N755">
        <v>0.499</v>
      </c>
      <c r="O755">
        <v>0.55800000000000005</v>
      </c>
      <c r="P755">
        <v>0</v>
      </c>
      <c r="Q755">
        <v>0.93700000000000006</v>
      </c>
      <c r="R755">
        <v>0.88600000000000001</v>
      </c>
      <c r="S755">
        <v>0.47199999999999998</v>
      </c>
      <c r="T755">
        <v>1</v>
      </c>
      <c r="U755">
        <v>87.513000000000005</v>
      </c>
      <c r="V755" t="s">
        <v>58</v>
      </c>
      <c r="W755">
        <v>0.98899999999999999</v>
      </c>
      <c r="X755">
        <v>0.82199999999999995</v>
      </c>
      <c r="Y755">
        <v>0</v>
      </c>
      <c r="Z755">
        <v>0.94199999999999995</v>
      </c>
      <c r="AA755" s="19">
        <v>45732.974727337962</v>
      </c>
      <c r="AB755" t="s">
        <v>1181</v>
      </c>
    </row>
    <row r="756" spans="1:28" hidden="1" x14ac:dyDescent="0.35">
      <c r="A756" t="s">
        <v>1073</v>
      </c>
      <c r="B756" t="s">
        <v>314</v>
      </c>
      <c r="C756">
        <v>99</v>
      </c>
      <c r="D756" s="9">
        <v>42779.597222222219</v>
      </c>
      <c r="E756" s="9">
        <v>42879.359027777777</v>
      </c>
      <c r="F756" t="s">
        <v>874</v>
      </c>
      <c r="G756" t="s">
        <v>874</v>
      </c>
      <c r="H756">
        <v>37</v>
      </c>
      <c r="I756">
        <v>62</v>
      </c>
      <c r="J756">
        <v>1</v>
      </c>
      <c r="K756" t="s">
        <v>875</v>
      </c>
      <c r="L756">
        <v>145</v>
      </c>
      <c r="M756">
        <v>-45</v>
      </c>
      <c r="N756">
        <v>0.40400000000000003</v>
      </c>
      <c r="O756">
        <v>0.92400000000000004</v>
      </c>
      <c r="P756">
        <v>0</v>
      </c>
      <c r="Q756">
        <v>1.5549999999999999</v>
      </c>
      <c r="R756">
        <v>1.171</v>
      </c>
      <c r="S756">
        <v>0.30399999999999999</v>
      </c>
      <c r="T756">
        <v>1</v>
      </c>
      <c r="U756">
        <v>52.732999999999997</v>
      </c>
      <c r="V756" t="s">
        <v>64</v>
      </c>
      <c r="W756">
        <v>0.97899999999999998</v>
      </c>
      <c r="X756">
        <v>0.95</v>
      </c>
      <c r="Y756">
        <v>0</v>
      </c>
      <c r="Z756">
        <v>0.90900000000000003</v>
      </c>
      <c r="AA756" s="19">
        <v>45732.974738495373</v>
      </c>
      <c r="AB756" t="s">
        <v>1181</v>
      </c>
    </row>
    <row r="757" spans="1:28" x14ac:dyDescent="0.35">
      <c r="A757" t="s">
        <v>1074</v>
      </c>
      <c r="B757" t="s">
        <v>313</v>
      </c>
      <c r="C757">
        <v>260</v>
      </c>
      <c r="D757" s="9">
        <v>42717.543749999997</v>
      </c>
      <c r="E757" s="9">
        <v>42978.504861111112</v>
      </c>
      <c r="F757">
        <v>322</v>
      </c>
      <c r="G757">
        <v>322</v>
      </c>
      <c r="H757">
        <v>197</v>
      </c>
      <c r="I757">
        <v>125</v>
      </c>
      <c r="J757">
        <v>0</v>
      </c>
      <c r="K757">
        <v>322</v>
      </c>
      <c r="L757">
        <v>292</v>
      </c>
      <c r="M757">
        <v>30</v>
      </c>
      <c r="N757">
        <v>1.9610000000000001</v>
      </c>
      <c r="O757">
        <v>1.909</v>
      </c>
      <c r="P757">
        <v>0</v>
      </c>
      <c r="Q757">
        <v>5.1669999999999998</v>
      </c>
      <c r="R757">
        <v>1.335</v>
      </c>
      <c r="S757">
        <v>0.50700000000000001</v>
      </c>
      <c r="T757">
        <v>1</v>
      </c>
      <c r="U757">
        <v>5.806</v>
      </c>
      <c r="V757" t="s">
        <v>94</v>
      </c>
      <c r="W757">
        <v>0.67300000000000004</v>
      </c>
      <c r="X757">
        <v>0.86299999999999999</v>
      </c>
      <c r="Y757">
        <v>0</v>
      </c>
      <c r="Z757">
        <v>0.87</v>
      </c>
      <c r="AA757" s="19">
        <v>45732.974801539349</v>
      </c>
      <c r="AB757" t="s">
        <v>1181</v>
      </c>
    </row>
    <row r="758" spans="1:28" hidden="1" x14ac:dyDescent="0.35">
      <c r="A758" t="s">
        <v>1074</v>
      </c>
      <c r="B758" t="s">
        <v>314</v>
      </c>
      <c r="C758">
        <v>84</v>
      </c>
      <c r="D758" s="9">
        <v>42893.696527777778</v>
      </c>
      <c r="E758" s="9">
        <v>42978.504861111112</v>
      </c>
      <c r="F758" t="s">
        <v>874</v>
      </c>
      <c r="G758" t="s">
        <v>874</v>
      </c>
      <c r="H758">
        <v>196</v>
      </c>
      <c r="I758">
        <v>125</v>
      </c>
      <c r="J758">
        <v>1</v>
      </c>
      <c r="K758" t="s">
        <v>875</v>
      </c>
      <c r="L758">
        <v>292</v>
      </c>
      <c r="M758">
        <v>28</v>
      </c>
      <c r="N758">
        <v>2.972</v>
      </c>
      <c r="O758">
        <v>1.915</v>
      </c>
      <c r="P758">
        <v>0</v>
      </c>
      <c r="Q758">
        <v>5.1820000000000004</v>
      </c>
      <c r="R758">
        <v>1.06</v>
      </c>
      <c r="S758">
        <v>0.60799999999999998</v>
      </c>
      <c r="T758">
        <v>1</v>
      </c>
      <c r="U758">
        <v>5.7889999999999997</v>
      </c>
      <c r="V758" t="s">
        <v>94</v>
      </c>
      <c r="W758">
        <v>0.93500000000000005</v>
      </c>
      <c r="X758">
        <v>0.86399999999999999</v>
      </c>
      <c r="Y758">
        <v>0</v>
      </c>
      <c r="Z758">
        <v>0.86899999999999999</v>
      </c>
      <c r="AA758" s="19">
        <v>45732.974813287037</v>
      </c>
      <c r="AB758" t="s">
        <v>1181</v>
      </c>
    </row>
    <row r="759" spans="1:28" x14ac:dyDescent="0.35">
      <c r="A759" t="s">
        <v>1075</v>
      </c>
      <c r="B759" t="s">
        <v>313</v>
      </c>
      <c r="C759">
        <v>698</v>
      </c>
      <c r="D759" s="9">
        <v>40123.506249999999</v>
      </c>
      <c r="E759" s="9">
        <v>40821.539583333331</v>
      </c>
      <c r="F759">
        <v>83</v>
      </c>
      <c r="G759">
        <v>83</v>
      </c>
      <c r="H759">
        <v>20</v>
      </c>
      <c r="I759">
        <v>63</v>
      </c>
      <c r="J759">
        <v>0</v>
      </c>
      <c r="K759">
        <v>83</v>
      </c>
      <c r="L759">
        <v>53</v>
      </c>
      <c r="M759">
        <v>30</v>
      </c>
      <c r="N759">
        <v>2.3E-2</v>
      </c>
      <c r="O759">
        <v>0.188</v>
      </c>
      <c r="P759">
        <v>0</v>
      </c>
      <c r="Q759">
        <v>8.3000000000000004E-2</v>
      </c>
      <c r="R759">
        <v>0.39300000000000002</v>
      </c>
      <c r="S759">
        <v>0.109</v>
      </c>
      <c r="T759">
        <v>1</v>
      </c>
      <c r="U759">
        <v>361.44600000000003</v>
      </c>
      <c r="V759" t="s">
        <v>58</v>
      </c>
      <c r="W759">
        <v>0.72099999999999997</v>
      </c>
      <c r="X759">
        <v>0.80300000000000005</v>
      </c>
      <c r="Y759">
        <v>0</v>
      </c>
      <c r="Z759">
        <v>0.70599999999999996</v>
      </c>
      <c r="AA759" s="19">
        <v>45732.974871712962</v>
      </c>
      <c r="AB759" t="s">
        <v>1181</v>
      </c>
    </row>
    <row r="760" spans="1:28" hidden="1" x14ac:dyDescent="0.35">
      <c r="A760" t="s">
        <v>1075</v>
      </c>
      <c r="B760" t="s">
        <v>314</v>
      </c>
      <c r="C760">
        <v>57</v>
      </c>
      <c r="D760" s="9">
        <v>40764.473611111112</v>
      </c>
      <c r="E760" s="9">
        <v>40821.539583333331</v>
      </c>
      <c r="F760" t="s">
        <v>874</v>
      </c>
      <c r="G760" t="s">
        <v>874</v>
      </c>
      <c r="H760">
        <v>3</v>
      </c>
      <c r="I760">
        <v>1</v>
      </c>
      <c r="J760">
        <v>1</v>
      </c>
      <c r="K760" t="s">
        <v>875</v>
      </c>
      <c r="L760">
        <v>3</v>
      </c>
      <c r="M760">
        <v>1</v>
      </c>
      <c r="N760">
        <v>3.7999999999999999E-2</v>
      </c>
      <c r="O760" t="s">
        <v>877</v>
      </c>
      <c r="P760">
        <v>0</v>
      </c>
      <c r="Q760">
        <v>3.4000000000000002E-2</v>
      </c>
      <c r="R760" t="s">
        <v>877</v>
      </c>
      <c r="S760" t="s">
        <v>877</v>
      </c>
      <c r="T760" t="s">
        <v>877</v>
      </c>
      <c r="U760" t="s">
        <v>877</v>
      </c>
      <c r="V760" t="s">
        <v>58</v>
      </c>
      <c r="W760">
        <v>0.996</v>
      </c>
      <c r="X760" t="s">
        <v>877</v>
      </c>
      <c r="Y760">
        <v>0</v>
      </c>
      <c r="Z760">
        <v>1</v>
      </c>
      <c r="AA760" s="19">
        <v>45732.974871712962</v>
      </c>
      <c r="AB760" t="s">
        <v>1181</v>
      </c>
    </row>
    <row r="761" spans="1:28" x14ac:dyDescent="0.35">
      <c r="A761" t="s">
        <v>1076</v>
      </c>
      <c r="B761" t="s">
        <v>313</v>
      </c>
      <c r="C761">
        <v>733</v>
      </c>
      <c r="D761" s="9">
        <v>43798.302777777775</v>
      </c>
      <c r="E761" s="9">
        <v>44531.551388888889</v>
      </c>
      <c r="F761">
        <v>219</v>
      </c>
      <c r="G761">
        <v>194</v>
      </c>
      <c r="H761">
        <v>193</v>
      </c>
      <c r="I761">
        <v>1</v>
      </c>
      <c r="J761">
        <v>0</v>
      </c>
      <c r="K761">
        <v>194</v>
      </c>
      <c r="L761">
        <v>161</v>
      </c>
      <c r="M761">
        <v>33</v>
      </c>
      <c r="N761">
        <v>2.13</v>
      </c>
      <c r="O761">
        <v>0</v>
      </c>
      <c r="P761">
        <v>0</v>
      </c>
      <c r="Q761">
        <v>0.154</v>
      </c>
      <c r="R761">
        <v>7.1999999999999995E-2</v>
      </c>
      <c r="S761">
        <v>1</v>
      </c>
      <c r="T761">
        <v>1</v>
      </c>
      <c r="U761">
        <v>214.286</v>
      </c>
      <c r="V761" t="s">
        <v>58</v>
      </c>
      <c r="W761">
        <v>0.66400000000000003</v>
      </c>
      <c r="X761">
        <v>0</v>
      </c>
      <c r="Y761">
        <v>0</v>
      </c>
      <c r="Z761">
        <v>0.191</v>
      </c>
      <c r="AA761" s="19">
        <v>45732.974926064817</v>
      </c>
      <c r="AB761" t="s">
        <v>1181</v>
      </c>
    </row>
    <row r="762" spans="1:28" hidden="1" x14ac:dyDescent="0.35">
      <c r="A762" t="s">
        <v>1076</v>
      </c>
      <c r="B762" t="s">
        <v>314</v>
      </c>
      <c r="C762">
        <v>0</v>
      </c>
      <c r="D762" s="9">
        <v>44531.550694444442</v>
      </c>
      <c r="E762" s="9">
        <v>44531.551388888889</v>
      </c>
      <c r="F762" t="s">
        <v>874</v>
      </c>
      <c r="G762" t="s">
        <v>874</v>
      </c>
      <c r="H762">
        <v>1</v>
      </c>
      <c r="I762">
        <v>1</v>
      </c>
      <c r="J762">
        <v>1</v>
      </c>
      <c r="K762" t="s">
        <v>875</v>
      </c>
      <c r="L762">
        <v>7</v>
      </c>
      <c r="M762">
        <v>-6</v>
      </c>
      <c r="N762" t="s">
        <v>877</v>
      </c>
      <c r="O762" t="s">
        <v>877</v>
      </c>
      <c r="P762">
        <v>0</v>
      </c>
      <c r="Q762" t="s">
        <v>877</v>
      </c>
      <c r="R762" t="s">
        <v>877</v>
      </c>
      <c r="S762" t="s">
        <v>877</v>
      </c>
      <c r="T762" t="s">
        <v>877</v>
      </c>
      <c r="U762" t="s">
        <v>877</v>
      </c>
      <c r="V762" t="s">
        <v>58</v>
      </c>
      <c r="W762" t="s">
        <v>877</v>
      </c>
      <c r="X762" t="s">
        <v>877</v>
      </c>
      <c r="Y762">
        <v>0</v>
      </c>
      <c r="Z762" t="s">
        <v>877</v>
      </c>
      <c r="AA762" s="19">
        <v>45732.974926064817</v>
      </c>
      <c r="AB762" t="s">
        <v>1181</v>
      </c>
    </row>
    <row r="763" spans="1:28" x14ac:dyDescent="0.35">
      <c r="A763" t="s">
        <v>1077</v>
      </c>
      <c r="B763" t="s">
        <v>313</v>
      </c>
      <c r="C763">
        <v>768</v>
      </c>
      <c r="D763" s="9">
        <v>42668.616666666669</v>
      </c>
      <c r="E763" s="9">
        <v>43437.599305555559</v>
      </c>
      <c r="F763">
        <v>371</v>
      </c>
      <c r="G763">
        <v>369</v>
      </c>
      <c r="H763">
        <v>304</v>
      </c>
      <c r="I763">
        <v>65</v>
      </c>
      <c r="J763">
        <v>0</v>
      </c>
      <c r="K763">
        <v>369</v>
      </c>
      <c r="L763">
        <v>246</v>
      </c>
      <c r="M763">
        <v>123</v>
      </c>
      <c r="N763">
        <v>0.41299999999999998</v>
      </c>
      <c r="O763">
        <v>7.5999999999999998E-2</v>
      </c>
      <c r="P763">
        <v>0</v>
      </c>
      <c r="Q763">
        <v>0.315</v>
      </c>
      <c r="R763">
        <v>0.64400000000000002</v>
      </c>
      <c r="S763">
        <v>0.84499999999999997</v>
      </c>
      <c r="T763">
        <v>1</v>
      </c>
      <c r="U763">
        <v>390.476</v>
      </c>
      <c r="V763" t="s">
        <v>58</v>
      </c>
      <c r="W763">
        <v>0.98199999999999998</v>
      </c>
      <c r="X763">
        <v>0.86</v>
      </c>
      <c r="Y763">
        <v>0</v>
      </c>
      <c r="Z763">
        <v>0.98199999999999998</v>
      </c>
      <c r="AA763" s="19">
        <v>45732.974988726855</v>
      </c>
      <c r="AB763" t="s">
        <v>1181</v>
      </c>
    </row>
    <row r="764" spans="1:28" hidden="1" x14ac:dyDescent="0.35">
      <c r="A764" t="s">
        <v>1077</v>
      </c>
      <c r="B764" t="s">
        <v>314</v>
      </c>
      <c r="C764">
        <v>98</v>
      </c>
      <c r="D764" s="9">
        <v>43339.486111111109</v>
      </c>
      <c r="E764" s="9">
        <v>43437.599305555559</v>
      </c>
      <c r="F764" t="s">
        <v>874</v>
      </c>
      <c r="G764" t="s">
        <v>874</v>
      </c>
      <c r="H764">
        <v>18</v>
      </c>
      <c r="I764">
        <v>9</v>
      </c>
      <c r="J764">
        <v>1</v>
      </c>
      <c r="K764" t="s">
        <v>875</v>
      </c>
      <c r="L764">
        <v>29</v>
      </c>
      <c r="M764">
        <v>-3</v>
      </c>
      <c r="N764">
        <v>0.27100000000000002</v>
      </c>
      <c r="O764">
        <v>0.06</v>
      </c>
      <c r="P764">
        <v>0</v>
      </c>
      <c r="Q764">
        <v>0.38400000000000001</v>
      </c>
      <c r="R764">
        <v>1.1599999999999999</v>
      </c>
      <c r="S764">
        <v>0.81899999999999995</v>
      </c>
      <c r="T764">
        <v>1</v>
      </c>
      <c r="U764">
        <v>320.31200000000001</v>
      </c>
      <c r="V764" t="s">
        <v>64</v>
      </c>
      <c r="W764">
        <v>0.48299999999999998</v>
      </c>
      <c r="X764">
        <v>0.45600000000000002</v>
      </c>
      <c r="Y764">
        <v>0</v>
      </c>
      <c r="Z764">
        <v>0.70199999999999996</v>
      </c>
      <c r="AA764" s="19">
        <v>45732.974999155093</v>
      </c>
      <c r="AB764" t="s">
        <v>1181</v>
      </c>
    </row>
    <row r="765" spans="1:28" x14ac:dyDescent="0.35">
      <c r="A765" t="s">
        <v>1078</v>
      </c>
      <c r="B765" t="s">
        <v>313</v>
      </c>
      <c r="C765">
        <v>140</v>
      </c>
      <c r="D765" s="9">
        <v>42543.477083333331</v>
      </c>
      <c r="E765" s="9">
        <v>42683.612500000003</v>
      </c>
      <c r="F765">
        <v>745</v>
      </c>
      <c r="G765">
        <v>731</v>
      </c>
      <c r="H765">
        <v>393</v>
      </c>
      <c r="I765">
        <v>338</v>
      </c>
      <c r="J765">
        <v>0</v>
      </c>
      <c r="K765">
        <v>731</v>
      </c>
      <c r="L765">
        <v>650</v>
      </c>
      <c r="M765">
        <v>81</v>
      </c>
      <c r="N765">
        <v>3.4260000000000002</v>
      </c>
      <c r="O765">
        <v>5.1159999999999997</v>
      </c>
      <c r="P765">
        <v>0</v>
      </c>
      <c r="Q765">
        <v>9.1839999999999993</v>
      </c>
      <c r="R765">
        <v>1.075</v>
      </c>
      <c r="S765">
        <v>0.40100000000000002</v>
      </c>
      <c r="T765">
        <v>1</v>
      </c>
      <c r="U765">
        <v>8.82</v>
      </c>
      <c r="V765" t="s">
        <v>94</v>
      </c>
      <c r="W765">
        <v>0.71799999999999997</v>
      </c>
      <c r="X765">
        <v>0.91400000000000003</v>
      </c>
      <c r="Y765">
        <v>0</v>
      </c>
      <c r="Z765">
        <v>0.96699999999999997</v>
      </c>
      <c r="AA765" s="19">
        <v>45732.97506434028</v>
      </c>
      <c r="AB765" t="s">
        <v>1181</v>
      </c>
    </row>
    <row r="766" spans="1:28" hidden="1" x14ac:dyDescent="0.35">
      <c r="A766" t="s">
        <v>1078</v>
      </c>
      <c r="B766" t="s">
        <v>314</v>
      </c>
      <c r="C766">
        <v>99</v>
      </c>
      <c r="D766" s="9">
        <v>42583.613888888889</v>
      </c>
      <c r="E766" s="9">
        <v>42683.612500000003</v>
      </c>
      <c r="F766" t="s">
        <v>874</v>
      </c>
      <c r="G766" t="s">
        <v>874</v>
      </c>
      <c r="H766">
        <v>391</v>
      </c>
      <c r="I766">
        <v>337</v>
      </c>
      <c r="J766">
        <v>1</v>
      </c>
      <c r="K766" t="s">
        <v>875</v>
      </c>
      <c r="L766">
        <v>649</v>
      </c>
      <c r="M766">
        <v>78</v>
      </c>
      <c r="N766">
        <v>3.4180000000000001</v>
      </c>
      <c r="O766">
        <v>5.4119999999999999</v>
      </c>
      <c r="P766">
        <v>0</v>
      </c>
      <c r="Q766">
        <v>9.2620000000000005</v>
      </c>
      <c r="R766">
        <v>1.0489999999999999</v>
      </c>
      <c r="S766">
        <v>0.38700000000000001</v>
      </c>
      <c r="T766">
        <v>1</v>
      </c>
      <c r="U766">
        <v>8.7449999999999992</v>
      </c>
      <c r="V766" t="s">
        <v>94</v>
      </c>
      <c r="W766">
        <v>0.71699999999999997</v>
      </c>
      <c r="X766">
        <v>0.95</v>
      </c>
      <c r="Y766">
        <v>0</v>
      </c>
      <c r="Z766">
        <v>0.96899999999999997</v>
      </c>
      <c r="AA766" s="19">
        <v>45732.97507709491</v>
      </c>
      <c r="AB766" t="s">
        <v>1181</v>
      </c>
    </row>
    <row r="767" spans="1:28" x14ac:dyDescent="0.35">
      <c r="A767" t="s">
        <v>1079</v>
      </c>
      <c r="B767" t="s">
        <v>313</v>
      </c>
      <c r="C767">
        <v>147</v>
      </c>
      <c r="D767" s="9">
        <v>43160.449305555558</v>
      </c>
      <c r="E767" s="9">
        <v>43307.456250000003</v>
      </c>
      <c r="F767">
        <v>176</v>
      </c>
      <c r="G767">
        <v>158</v>
      </c>
      <c r="H767">
        <v>148</v>
      </c>
      <c r="I767">
        <v>10</v>
      </c>
      <c r="J767">
        <v>0</v>
      </c>
      <c r="K767">
        <v>158</v>
      </c>
      <c r="L767">
        <v>87</v>
      </c>
      <c r="M767">
        <v>71</v>
      </c>
      <c r="N767">
        <v>0.92100000000000004</v>
      </c>
      <c r="O767">
        <v>0.11799999999999999</v>
      </c>
      <c r="P767">
        <v>0</v>
      </c>
      <c r="Q767">
        <v>0.60099999999999998</v>
      </c>
      <c r="R767">
        <v>0.57799999999999996</v>
      </c>
      <c r="S767">
        <v>0.88600000000000001</v>
      </c>
      <c r="T767">
        <v>1</v>
      </c>
      <c r="U767">
        <v>118.136</v>
      </c>
      <c r="V767" t="s">
        <v>58</v>
      </c>
      <c r="W767">
        <v>0.82</v>
      </c>
      <c r="X767">
        <v>0.92200000000000004</v>
      </c>
      <c r="Y767">
        <v>0</v>
      </c>
      <c r="Z767">
        <v>0.98499999999999999</v>
      </c>
      <c r="AA767" s="19">
        <v>45732.975137499998</v>
      </c>
      <c r="AB767" t="s">
        <v>1181</v>
      </c>
    </row>
    <row r="768" spans="1:28" hidden="1" x14ac:dyDescent="0.35">
      <c r="A768" t="s">
        <v>1079</v>
      </c>
      <c r="B768" t="s">
        <v>314</v>
      </c>
      <c r="C768">
        <v>99</v>
      </c>
      <c r="D768" s="9">
        <v>43208.390277777777</v>
      </c>
      <c r="E768" s="9">
        <v>43307.456250000003</v>
      </c>
      <c r="F768" t="s">
        <v>874</v>
      </c>
      <c r="G768" t="s">
        <v>874</v>
      </c>
      <c r="H768">
        <v>46</v>
      </c>
      <c r="I768">
        <v>7</v>
      </c>
      <c r="J768">
        <v>1</v>
      </c>
      <c r="K768" t="s">
        <v>875</v>
      </c>
      <c r="L768">
        <v>58</v>
      </c>
      <c r="M768">
        <v>-4</v>
      </c>
      <c r="N768">
        <v>0.45200000000000001</v>
      </c>
      <c r="O768">
        <v>0.13500000000000001</v>
      </c>
      <c r="P768">
        <v>0</v>
      </c>
      <c r="Q768">
        <v>0.53500000000000003</v>
      </c>
      <c r="R768">
        <v>0.91100000000000003</v>
      </c>
      <c r="S768">
        <v>0.77</v>
      </c>
      <c r="T768">
        <v>1</v>
      </c>
      <c r="U768">
        <v>132.71</v>
      </c>
      <c r="V768" t="s">
        <v>58</v>
      </c>
      <c r="W768">
        <v>0.93799999999999994</v>
      </c>
      <c r="X768">
        <v>0.82</v>
      </c>
      <c r="Y768">
        <v>0</v>
      </c>
      <c r="Z768">
        <v>0.98499999999999999</v>
      </c>
      <c r="AA768" s="19">
        <v>45732.975147986108</v>
      </c>
      <c r="AB768" t="s">
        <v>1181</v>
      </c>
    </row>
    <row r="769" spans="1:28" x14ac:dyDescent="0.35">
      <c r="A769" t="s">
        <v>1080</v>
      </c>
      <c r="B769" t="s">
        <v>313</v>
      </c>
      <c r="C769">
        <v>452</v>
      </c>
      <c r="D769" s="9">
        <v>41753.538888888892</v>
      </c>
      <c r="E769" s="9">
        <v>42205.634027777778</v>
      </c>
      <c r="F769">
        <v>54</v>
      </c>
      <c r="G769">
        <v>54</v>
      </c>
      <c r="H769">
        <v>23</v>
      </c>
      <c r="I769">
        <v>31</v>
      </c>
      <c r="J769">
        <v>0</v>
      </c>
      <c r="K769">
        <v>54</v>
      </c>
      <c r="L769">
        <v>39</v>
      </c>
      <c r="M769">
        <v>15</v>
      </c>
      <c r="N769">
        <v>0.32100000000000001</v>
      </c>
      <c r="O769">
        <v>1.772</v>
      </c>
      <c r="P769">
        <v>0</v>
      </c>
      <c r="Q769">
        <v>5.7000000000000002E-2</v>
      </c>
      <c r="R769">
        <v>2.7E-2</v>
      </c>
      <c r="S769">
        <v>0.153</v>
      </c>
      <c r="T769">
        <v>1</v>
      </c>
      <c r="U769">
        <v>263.15800000000002</v>
      </c>
      <c r="V769" t="s">
        <v>58</v>
      </c>
      <c r="W769">
        <v>0.78200000000000003</v>
      </c>
      <c r="X769">
        <v>0.872</v>
      </c>
      <c r="Y769">
        <v>0</v>
      </c>
      <c r="Z769">
        <v>0.246</v>
      </c>
      <c r="AA769" s="19">
        <v>45732.975204131944</v>
      </c>
      <c r="AB769" t="s">
        <v>1181</v>
      </c>
    </row>
    <row r="770" spans="1:28" hidden="1" x14ac:dyDescent="0.35">
      <c r="A770" t="s">
        <v>1080</v>
      </c>
      <c r="B770" t="s">
        <v>314</v>
      </c>
      <c r="C770">
        <v>0</v>
      </c>
      <c r="D770" s="9">
        <v>42205.633333333331</v>
      </c>
      <c r="E770" s="9">
        <v>42205.634027777778</v>
      </c>
      <c r="F770" t="s">
        <v>874</v>
      </c>
      <c r="G770" t="s">
        <v>874</v>
      </c>
      <c r="H770">
        <v>1</v>
      </c>
      <c r="I770">
        <v>1</v>
      </c>
      <c r="J770">
        <v>1</v>
      </c>
      <c r="K770" t="s">
        <v>875</v>
      </c>
      <c r="L770">
        <v>2</v>
      </c>
      <c r="M770">
        <v>-1</v>
      </c>
      <c r="N770" t="s">
        <v>877</v>
      </c>
      <c r="O770" t="s">
        <v>877</v>
      </c>
      <c r="P770">
        <v>0</v>
      </c>
      <c r="Q770">
        <v>1</v>
      </c>
      <c r="R770" t="s">
        <v>877</v>
      </c>
      <c r="S770" t="s">
        <v>877</v>
      </c>
      <c r="T770" t="s">
        <v>877</v>
      </c>
      <c r="U770" t="s">
        <v>877</v>
      </c>
      <c r="V770" t="s">
        <v>58</v>
      </c>
      <c r="W770" t="s">
        <v>877</v>
      </c>
      <c r="X770" t="s">
        <v>877</v>
      </c>
      <c r="Y770">
        <v>0</v>
      </c>
      <c r="Z770">
        <v>1</v>
      </c>
      <c r="AA770" s="19">
        <v>45732.975204131944</v>
      </c>
      <c r="AB770" t="s">
        <v>1181</v>
      </c>
    </row>
    <row r="771" spans="1:28" x14ac:dyDescent="0.35">
      <c r="A771" t="s">
        <v>1081</v>
      </c>
      <c r="B771" t="s">
        <v>313</v>
      </c>
      <c r="C771">
        <v>1442</v>
      </c>
      <c r="D771" s="9">
        <v>41116.609027777777</v>
      </c>
      <c r="E771" s="9">
        <v>42559.590277777781</v>
      </c>
      <c r="F771">
        <v>720</v>
      </c>
      <c r="G771">
        <v>720</v>
      </c>
      <c r="H771">
        <v>320</v>
      </c>
      <c r="I771">
        <v>400</v>
      </c>
      <c r="J771">
        <v>0</v>
      </c>
      <c r="K771">
        <v>720</v>
      </c>
      <c r="L771">
        <v>710</v>
      </c>
      <c r="M771">
        <v>10</v>
      </c>
      <c r="N771">
        <v>0.65500000000000003</v>
      </c>
      <c r="O771">
        <v>0.83299999999999996</v>
      </c>
      <c r="P771">
        <v>0</v>
      </c>
      <c r="Q771">
        <v>1.1599999999999999</v>
      </c>
      <c r="R771">
        <v>0.78</v>
      </c>
      <c r="S771">
        <v>0.44</v>
      </c>
      <c r="T771">
        <v>1</v>
      </c>
      <c r="U771">
        <v>8.6210000000000004</v>
      </c>
      <c r="V771" t="s">
        <v>82</v>
      </c>
      <c r="W771">
        <v>0.71099999999999997</v>
      </c>
      <c r="X771">
        <v>0.751</v>
      </c>
      <c r="Y771">
        <v>0</v>
      </c>
      <c r="Z771">
        <v>0.72299999999999998</v>
      </c>
      <c r="AA771" s="19">
        <v>45732.975264224537</v>
      </c>
      <c r="AB771" t="s">
        <v>1181</v>
      </c>
    </row>
    <row r="772" spans="1:28" hidden="1" x14ac:dyDescent="0.35">
      <c r="A772" t="s">
        <v>1081</v>
      </c>
      <c r="B772" t="s">
        <v>314</v>
      </c>
      <c r="C772">
        <v>0</v>
      </c>
      <c r="D772" s="9">
        <v>42559.590277777781</v>
      </c>
      <c r="E772" s="9">
        <v>42559.590277777781</v>
      </c>
      <c r="F772" t="s">
        <v>874</v>
      </c>
      <c r="G772" t="s">
        <v>874</v>
      </c>
      <c r="H772">
        <v>1</v>
      </c>
      <c r="I772">
        <v>1</v>
      </c>
      <c r="J772">
        <v>1</v>
      </c>
      <c r="K772" t="s">
        <v>875</v>
      </c>
      <c r="L772">
        <v>1</v>
      </c>
      <c r="M772">
        <v>0</v>
      </c>
      <c r="N772" t="s">
        <v>877</v>
      </c>
      <c r="O772" t="s">
        <v>877</v>
      </c>
      <c r="P772">
        <v>0</v>
      </c>
      <c r="Q772" t="s">
        <v>877</v>
      </c>
      <c r="R772" t="s">
        <v>877</v>
      </c>
      <c r="S772" t="s">
        <v>877</v>
      </c>
      <c r="T772" t="s">
        <v>877</v>
      </c>
      <c r="U772" t="s">
        <v>877</v>
      </c>
      <c r="V772" t="s">
        <v>82</v>
      </c>
      <c r="W772" t="s">
        <v>877</v>
      </c>
      <c r="X772" t="s">
        <v>877</v>
      </c>
      <c r="Y772">
        <v>0</v>
      </c>
      <c r="Z772" t="s">
        <v>877</v>
      </c>
      <c r="AA772" s="19">
        <v>45732.975264247689</v>
      </c>
      <c r="AB772" t="s">
        <v>1181</v>
      </c>
    </row>
    <row r="773" spans="1:28" x14ac:dyDescent="0.35">
      <c r="A773" t="s">
        <v>151</v>
      </c>
      <c r="B773" t="s">
        <v>313</v>
      </c>
      <c r="C773">
        <v>1199</v>
      </c>
      <c r="D773" s="9">
        <v>40414.456944444442</v>
      </c>
      <c r="E773" s="9">
        <v>41614.39166666667</v>
      </c>
      <c r="F773">
        <v>250</v>
      </c>
      <c r="G773">
        <v>250</v>
      </c>
      <c r="H773">
        <v>43</v>
      </c>
      <c r="I773">
        <v>207</v>
      </c>
      <c r="J773">
        <v>0</v>
      </c>
      <c r="K773">
        <v>250</v>
      </c>
      <c r="L773">
        <v>246</v>
      </c>
      <c r="M773">
        <v>4</v>
      </c>
      <c r="N773">
        <v>0.28399999999999997</v>
      </c>
      <c r="O773">
        <v>2.27</v>
      </c>
      <c r="P773">
        <v>0</v>
      </c>
      <c r="Q773">
        <v>0.17299999999999999</v>
      </c>
      <c r="R773">
        <v>6.8000000000000005E-2</v>
      </c>
      <c r="S773">
        <v>0.111</v>
      </c>
      <c r="T773">
        <v>1</v>
      </c>
      <c r="U773">
        <v>23.120999999999999</v>
      </c>
      <c r="V773" t="s">
        <v>82</v>
      </c>
      <c r="W773">
        <v>0.83299999999999996</v>
      </c>
      <c r="X773">
        <v>0.79400000000000004</v>
      </c>
      <c r="Y773">
        <v>0</v>
      </c>
      <c r="Z773">
        <v>0.16600000000000001</v>
      </c>
      <c r="AA773" s="19">
        <v>45732.975321238424</v>
      </c>
      <c r="AB773" t="s">
        <v>1181</v>
      </c>
    </row>
    <row r="774" spans="1:28" hidden="1" x14ac:dyDescent="0.35">
      <c r="A774" t="s">
        <v>151</v>
      </c>
      <c r="B774" t="s">
        <v>314</v>
      </c>
      <c r="C774">
        <v>0</v>
      </c>
      <c r="D774" s="9">
        <v>41614.390277777777</v>
      </c>
      <c r="E774" s="9">
        <v>41614.39166666667</v>
      </c>
      <c r="F774" t="s">
        <v>874</v>
      </c>
      <c r="G774" t="s">
        <v>874</v>
      </c>
      <c r="H774">
        <v>1</v>
      </c>
      <c r="I774">
        <v>1</v>
      </c>
      <c r="J774">
        <v>1</v>
      </c>
      <c r="K774" t="s">
        <v>875</v>
      </c>
      <c r="L774">
        <v>6</v>
      </c>
      <c r="M774">
        <v>-5</v>
      </c>
      <c r="N774" t="s">
        <v>877</v>
      </c>
      <c r="O774" t="s">
        <v>877</v>
      </c>
      <c r="P774">
        <v>0</v>
      </c>
      <c r="Q774">
        <v>3</v>
      </c>
      <c r="R774" t="s">
        <v>877</v>
      </c>
      <c r="S774" t="s">
        <v>877</v>
      </c>
      <c r="T774" t="s">
        <v>877</v>
      </c>
      <c r="U774" t="s">
        <v>877</v>
      </c>
      <c r="V774" t="s">
        <v>82</v>
      </c>
      <c r="W774" t="s">
        <v>877</v>
      </c>
      <c r="X774" t="s">
        <v>877</v>
      </c>
      <c r="Y774">
        <v>0</v>
      </c>
      <c r="Z774">
        <v>0.68600000000000005</v>
      </c>
      <c r="AA774" s="19">
        <v>45732.975321296297</v>
      </c>
      <c r="AB774" t="s">
        <v>1181</v>
      </c>
    </row>
    <row r="775" spans="1:28" x14ac:dyDescent="0.35">
      <c r="A775" t="s">
        <v>1082</v>
      </c>
      <c r="B775" t="s">
        <v>313</v>
      </c>
      <c r="C775">
        <v>127</v>
      </c>
      <c r="D775" s="9">
        <v>40525.606249999997</v>
      </c>
      <c r="E775" s="9">
        <v>40652.959027777775</v>
      </c>
      <c r="F775">
        <v>92</v>
      </c>
      <c r="G775">
        <v>92</v>
      </c>
      <c r="H775">
        <v>3</v>
      </c>
      <c r="I775">
        <v>89</v>
      </c>
      <c r="J775">
        <v>0</v>
      </c>
      <c r="K775">
        <v>92</v>
      </c>
      <c r="L775">
        <v>92</v>
      </c>
      <c r="M775">
        <v>0</v>
      </c>
      <c r="N775">
        <v>1.5</v>
      </c>
      <c r="O775">
        <v>0.67900000000000005</v>
      </c>
      <c r="P775">
        <v>0</v>
      </c>
      <c r="Q775">
        <v>0.70199999999999996</v>
      </c>
      <c r="R775">
        <v>0.32200000000000001</v>
      </c>
      <c r="S775">
        <v>0.68799999999999994</v>
      </c>
      <c r="T775">
        <v>1</v>
      </c>
      <c r="U775">
        <v>0</v>
      </c>
      <c r="V775" t="s">
        <v>82</v>
      </c>
      <c r="W775">
        <v>0.75</v>
      </c>
      <c r="X775">
        <v>0.67400000000000004</v>
      </c>
      <c r="Y775">
        <v>0</v>
      </c>
      <c r="Z775">
        <v>0.90800000000000003</v>
      </c>
      <c r="AA775" s="19">
        <v>45732.975380763892</v>
      </c>
      <c r="AB775" t="s">
        <v>1181</v>
      </c>
    </row>
    <row r="776" spans="1:28" hidden="1" x14ac:dyDescent="0.35">
      <c r="A776" t="s">
        <v>1082</v>
      </c>
      <c r="B776" t="s">
        <v>314</v>
      </c>
      <c r="C776">
        <v>98</v>
      </c>
      <c r="D776" s="9">
        <v>40554.434027777781</v>
      </c>
      <c r="E776" s="9">
        <v>40652.959027777775</v>
      </c>
      <c r="F776" t="s">
        <v>874</v>
      </c>
      <c r="G776" t="s">
        <v>874</v>
      </c>
      <c r="H776">
        <v>3</v>
      </c>
      <c r="I776">
        <v>16</v>
      </c>
      <c r="J776">
        <v>1</v>
      </c>
      <c r="K776" t="s">
        <v>875</v>
      </c>
      <c r="L776">
        <v>54</v>
      </c>
      <c r="M776">
        <v>-34</v>
      </c>
      <c r="N776">
        <v>0.75</v>
      </c>
      <c r="O776">
        <v>0.28999999999999998</v>
      </c>
      <c r="P776">
        <v>0</v>
      </c>
      <c r="Q776">
        <v>0.52600000000000002</v>
      </c>
      <c r="R776">
        <v>0.50600000000000001</v>
      </c>
      <c r="S776">
        <v>0.72099999999999997</v>
      </c>
      <c r="T776">
        <v>1</v>
      </c>
      <c r="U776">
        <v>0</v>
      </c>
      <c r="V776" t="s">
        <v>82</v>
      </c>
      <c r="W776">
        <v>0.75</v>
      </c>
      <c r="X776">
        <v>0.879</v>
      </c>
      <c r="Y776">
        <v>0</v>
      </c>
      <c r="Z776">
        <v>0.81100000000000005</v>
      </c>
      <c r="AA776" s="19">
        <v>45732.975391145832</v>
      </c>
      <c r="AB776" t="s">
        <v>1181</v>
      </c>
    </row>
    <row r="777" spans="1:28" x14ac:dyDescent="0.35">
      <c r="A777" t="s">
        <v>1083</v>
      </c>
      <c r="B777" t="s">
        <v>313</v>
      </c>
      <c r="C777">
        <v>2038</v>
      </c>
      <c r="D777" s="9">
        <v>41578.519444444442</v>
      </c>
      <c r="E777" s="9">
        <v>43616.624305555553</v>
      </c>
      <c r="F777">
        <v>748</v>
      </c>
      <c r="G777">
        <v>748</v>
      </c>
      <c r="H777">
        <v>0</v>
      </c>
      <c r="I777">
        <v>748</v>
      </c>
      <c r="J777">
        <v>0</v>
      </c>
      <c r="K777">
        <v>748</v>
      </c>
      <c r="L777">
        <v>57</v>
      </c>
      <c r="M777">
        <v>691</v>
      </c>
      <c r="N777">
        <v>0</v>
      </c>
      <c r="O777">
        <v>0.42899999999999999</v>
      </c>
      <c r="P777">
        <v>0</v>
      </c>
      <c r="Q777">
        <v>9.6000000000000002E-2</v>
      </c>
      <c r="R777">
        <v>0.224</v>
      </c>
      <c r="S777">
        <v>0</v>
      </c>
      <c r="T777">
        <v>1</v>
      </c>
      <c r="U777">
        <v>7197.9170000000004</v>
      </c>
      <c r="V777" t="s">
        <v>58</v>
      </c>
      <c r="W777">
        <v>0</v>
      </c>
      <c r="X777">
        <v>0.97399999999999998</v>
      </c>
      <c r="Y777">
        <v>0</v>
      </c>
      <c r="Z777">
        <v>0.94299999999999995</v>
      </c>
      <c r="AA777" s="19">
        <v>45732.975449618054</v>
      </c>
      <c r="AB777" t="s">
        <v>1181</v>
      </c>
    </row>
    <row r="778" spans="1:28" hidden="1" x14ac:dyDescent="0.35">
      <c r="A778" t="s">
        <v>1083</v>
      </c>
      <c r="B778" t="s">
        <v>314</v>
      </c>
      <c r="C778">
        <v>93</v>
      </c>
      <c r="D778" s="9">
        <v>43523.609027777777</v>
      </c>
      <c r="E778" s="9">
        <v>43616.624305555553</v>
      </c>
      <c r="F778" t="s">
        <v>874</v>
      </c>
      <c r="G778" t="s">
        <v>874</v>
      </c>
      <c r="H778">
        <v>1</v>
      </c>
      <c r="I778">
        <v>9</v>
      </c>
      <c r="J778">
        <v>1</v>
      </c>
      <c r="K778" t="s">
        <v>875</v>
      </c>
      <c r="L778">
        <v>2</v>
      </c>
      <c r="M778">
        <v>6</v>
      </c>
      <c r="N778">
        <v>0</v>
      </c>
      <c r="O778">
        <v>6.8000000000000005E-2</v>
      </c>
      <c r="P778">
        <v>0</v>
      </c>
      <c r="Q778">
        <v>1.9E-2</v>
      </c>
      <c r="R778">
        <v>0.27900000000000003</v>
      </c>
      <c r="S778">
        <v>0</v>
      </c>
      <c r="T778">
        <v>1</v>
      </c>
      <c r="U778">
        <v>36368.421000000002</v>
      </c>
      <c r="V778" t="s">
        <v>58</v>
      </c>
      <c r="W778">
        <v>0</v>
      </c>
      <c r="X778">
        <v>0.92500000000000004</v>
      </c>
      <c r="Y778">
        <v>0</v>
      </c>
      <c r="Z778">
        <v>1</v>
      </c>
      <c r="AA778" s="19">
        <v>45732.975458125002</v>
      </c>
      <c r="AB778" t="s">
        <v>1181</v>
      </c>
    </row>
    <row r="779" spans="1:28" x14ac:dyDescent="0.35">
      <c r="A779" t="s">
        <v>1084</v>
      </c>
      <c r="B779" t="s">
        <v>313</v>
      </c>
      <c r="C779">
        <v>59</v>
      </c>
      <c r="D779" s="9">
        <v>40812.768055555556</v>
      </c>
      <c r="E779" s="9">
        <v>40872.747916666667</v>
      </c>
      <c r="F779">
        <v>66</v>
      </c>
      <c r="G779">
        <v>66</v>
      </c>
      <c r="H779">
        <v>53</v>
      </c>
      <c r="I779">
        <v>13</v>
      </c>
      <c r="J779">
        <v>0</v>
      </c>
      <c r="K779">
        <v>66</v>
      </c>
      <c r="L779">
        <v>59</v>
      </c>
      <c r="M779">
        <v>7</v>
      </c>
      <c r="N779">
        <v>1.05</v>
      </c>
      <c r="O779">
        <v>0.17</v>
      </c>
      <c r="P779">
        <v>0</v>
      </c>
      <c r="Q779">
        <v>1.1830000000000001</v>
      </c>
      <c r="R779">
        <v>0.97</v>
      </c>
      <c r="S779">
        <v>0.86099999999999999</v>
      </c>
      <c r="T779">
        <v>1</v>
      </c>
      <c r="U779">
        <v>5.9169999999999998</v>
      </c>
      <c r="V779" t="s">
        <v>82</v>
      </c>
      <c r="W779">
        <v>0.752</v>
      </c>
      <c r="X779">
        <v>0.78200000000000003</v>
      </c>
      <c r="Y779">
        <v>0</v>
      </c>
      <c r="Z779">
        <v>0.76400000000000001</v>
      </c>
      <c r="AA779" s="19">
        <v>45732.975515312501</v>
      </c>
      <c r="AB779" t="s">
        <v>1181</v>
      </c>
    </row>
    <row r="780" spans="1:28" hidden="1" x14ac:dyDescent="0.35">
      <c r="A780" t="s">
        <v>1084</v>
      </c>
      <c r="B780" t="s">
        <v>314</v>
      </c>
      <c r="C780">
        <v>59</v>
      </c>
      <c r="D780" s="9">
        <v>40812.768055555556</v>
      </c>
      <c r="E780" s="9">
        <v>40872.747916666667</v>
      </c>
      <c r="F780" t="s">
        <v>874</v>
      </c>
      <c r="G780" t="s">
        <v>874</v>
      </c>
      <c r="H780">
        <v>53</v>
      </c>
      <c r="I780">
        <v>13</v>
      </c>
      <c r="J780">
        <v>1</v>
      </c>
      <c r="K780" t="s">
        <v>875</v>
      </c>
      <c r="L780">
        <v>59</v>
      </c>
      <c r="M780">
        <v>6</v>
      </c>
      <c r="N780">
        <v>1.0409999999999999</v>
      </c>
      <c r="O780">
        <v>0.16900000000000001</v>
      </c>
      <c r="P780">
        <v>0</v>
      </c>
      <c r="Q780">
        <v>1.19</v>
      </c>
      <c r="R780">
        <v>0.98299999999999998</v>
      </c>
      <c r="S780">
        <v>0.86</v>
      </c>
      <c r="T780">
        <v>1</v>
      </c>
      <c r="U780">
        <v>5.8819999999999997</v>
      </c>
      <c r="V780" t="s">
        <v>82</v>
      </c>
      <c r="W780">
        <v>0.747</v>
      </c>
      <c r="X780">
        <v>0.78600000000000003</v>
      </c>
      <c r="Y780">
        <v>0</v>
      </c>
      <c r="Z780">
        <v>0.76500000000000001</v>
      </c>
      <c r="AA780" s="19">
        <v>45732.975525925925</v>
      </c>
      <c r="AB780" t="s">
        <v>1181</v>
      </c>
    </row>
    <row r="781" spans="1:28" x14ac:dyDescent="0.35">
      <c r="A781" t="s">
        <v>1085</v>
      </c>
      <c r="B781" t="s">
        <v>313</v>
      </c>
      <c r="C781">
        <v>386</v>
      </c>
      <c r="D781" s="9">
        <v>43430.458333333336</v>
      </c>
      <c r="E781" s="9">
        <v>43816.665277777778</v>
      </c>
      <c r="F781">
        <v>856</v>
      </c>
      <c r="G781">
        <v>847</v>
      </c>
      <c r="H781">
        <v>618</v>
      </c>
      <c r="I781">
        <v>229</v>
      </c>
      <c r="J781">
        <v>0</v>
      </c>
      <c r="K781">
        <v>847</v>
      </c>
      <c r="L781">
        <v>794</v>
      </c>
      <c r="M781">
        <v>53</v>
      </c>
      <c r="N781">
        <v>4.1890000000000001</v>
      </c>
      <c r="O781">
        <v>1.056</v>
      </c>
      <c r="P781">
        <v>0</v>
      </c>
      <c r="Q781">
        <v>3.4049999999999998</v>
      </c>
      <c r="R781">
        <v>0.64900000000000002</v>
      </c>
      <c r="S781">
        <v>0.79900000000000004</v>
      </c>
      <c r="T781">
        <v>1</v>
      </c>
      <c r="U781">
        <v>15.565</v>
      </c>
      <c r="V781" t="s">
        <v>82</v>
      </c>
      <c r="W781">
        <v>0.85099999999999998</v>
      </c>
      <c r="X781">
        <v>0.78700000000000003</v>
      </c>
      <c r="Y781">
        <v>0</v>
      </c>
      <c r="Z781">
        <v>0.84599999999999997</v>
      </c>
      <c r="AA781" s="19">
        <v>45732.975589618058</v>
      </c>
      <c r="AB781" t="s">
        <v>1181</v>
      </c>
    </row>
    <row r="782" spans="1:28" hidden="1" x14ac:dyDescent="0.35">
      <c r="A782" t="s">
        <v>1085</v>
      </c>
      <c r="B782" t="s">
        <v>314</v>
      </c>
      <c r="C782">
        <v>98</v>
      </c>
      <c r="D782" s="9">
        <v>43718.354166666664</v>
      </c>
      <c r="E782" s="9">
        <v>43816.665277777778</v>
      </c>
      <c r="F782" t="s">
        <v>874</v>
      </c>
      <c r="G782" t="s">
        <v>874</v>
      </c>
      <c r="H782">
        <v>2</v>
      </c>
      <c r="I782">
        <v>3</v>
      </c>
      <c r="J782">
        <v>1</v>
      </c>
      <c r="K782" t="s">
        <v>875</v>
      </c>
      <c r="L782">
        <v>6</v>
      </c>
      <c r="M782">
        <v>0</v>
      </c>
      <c r="N782">
        <v>1.2999999999999999E-2</v>
      </c>
      <c r="O782">
        <v>3.1E-2</v>
      </c>
      <c r="P782">
        <v>0</v>
      </c>
      <c r="Q782">
        <v>4.9000000000000002E-2</v>
      </c>
      <c r="R782">
        <v>1.1140000000000001</v>
      </c>
      <c r="S782">
        <v>0.29499999999999998</v>
      </c>
      <c r="T782">
        <v>1</v>
      </c>
      <c r="U782">
        <v>1081.633</v>
      </c>
      <c r="V782" t="s">
        <v>64</v>
      </c>
      <c r="W782">
        <v>1</v>
      </c>
      <c r="X782">
        <v>0.995</v>
      </c>
      <c r="Y782">
        <v>0</v>
      </c>
      <c r="Z782">
        <v>0.97299999999999998</v>
      </c>
      <c r="AA782" s="19">
        <v>45732.97560020833</v>
      </c>
      <c r="AB782" t="s">
        <v>1181</v>
      </c>
    </row>
    <row r="783" spans="1:28" x14ac:dyDescent="0.35">
      <c r="A783" t="s">
        <v>1086</v>
      </c>
      <c r="B783" t="s">
        <v>313</v>
      </c>
      <c r="C783">
        <v>743</v>
      </c>
      <c r="D783" s="9">
        <v>42653.726388888892</v>
      </c>
      <c r="E783" s="9">
        <v>43397.715277777781</v>
      </c>
      <c r="F783">
        <v>135</v>
      </c>
      <c r="G783">
        <v>135</v>
      </c>
      <c r="H783">
        <v>63</v>
      </c>
      <c r="I783">
        <v>72</v>
      </c>
      <c r="J783">
        <v>0</v>
      </c>
      <c r="K783">
        <v>135</v>
      </c>
      <c r="L783">
        <v>107</v>
      </c>
      <c r="M783">
        <v>28</v>
      </c>
      <c r="N783">
        <v>0.124</v>
      </c>
      <c r="O783">
        <v>0.10299999999999999</v>
      </c>
      <c r="P783">
        <v>0</v>
      </c>
      <c r="Q783">
        <v>0.16700000000000001</v>
      </c>
      <c r="R783">
        <v>0.73599999999999999</v>
      </c>
      <c r="S783">
        <v>0.54600000000000004</v>
      </c>
      <c r="T783">
        <v>1</v>
      </c>
      <c r="U783">
        <v>167.66499999999999</v>
      </c>
      <c r="V783" t="s">
        <v>58</v>
      </c>
      <c r="W783">
        <v>0.95099999999999996</v>
      </c>
      <c r="X783">
        <v>0.97699999999999998</v>
      </c>
      <c r="Y783">
        <v>0</v>
      </c>
      <c r="Z783">
        <v>0.98499999999999999</v>
      </c>
      <c r="AA783" s="19">
        <v>45732.975655810187</v>
      </c>
      <c r="AB783" t="s">
        <v>1181</v>
      </c>
    </row>
    <row r="784" spans="1:28" hidden="1" x14ac:dyDescent="0.35">
      <c r="A784" t="s">
        <v>1086</v>
      </c>
      <c r="B784" t="s">
        <v>314</v>
      </c>
      <c r="C784">
        <v>1</v>
      </c>
      <c r="D784" s="9">
        <v>43396.714583333334</v>
      </c>
      <c r="E784" s="9">
        <v>43397.715277777781</v>
      </c>
      <c r="F784" t="s">
        <v>874</v>
      </c>
      <c r="G784" t="s">
        <v>874</v>
      </c>
      <c r="H784">
        <v>1</v>
      </c>
      <c r="I784">
        <v>2</v>
      </c>
      <c r="J784">
        <v>1</v>
      </c>
      <c r="K784" t="s">
        <v>875</v>
      </c>
      <c r="L784">
        <v>1</v>
      </c>
      <c r="M784">
        <v>1</v>
      </c>
      <c r="N784" t="s">
        <v>877</v>
      </c>
      <c r="O784">
        <v>0.5</v>
      </c>
      <c r="P784">
        <v>0</v>
      </c>
      <c r="Q784" t="s">
        <v>877</v>
      </c>
      <c r="R784" t="s">
        <v>877</v>
      </c>
      <c r="S784" t="s">
        <v>877</v>
      </c>
      <c r="T784" t="s">
        <v>877</v>
      </c>
      <c r="U784" t="s">
        <v>877</v>
      </c>
      <c r="V784" t="s">
        <v>58</v>
      </c>
      <c r="W784" t="s">
        <v>877</v>
      </c>
      <c r="X784">
        <v>1</v>
      </c>
      <c r="Y784">
        <v>0</v>
      </c>
      <c r="Z784" t="s">
        <v>877</v>
      </c>
      <c r="AA784" s="19">
        <v>45732.975655810187</v>
      </c>
      <c r="AB784" t="s">
        <v>1181</v>
      </c>
    </row>
    <row r="785" spans="1:28" x14ac:dyDescent="0.35">
      <c r="A785" t="s">
        <v>1087</v>
      </c>
      <c r="B785" t="s">
        <v>313</v>
      </c>
      <c r="C785">
        <v>577</v>
      </c>
      <c r="D785" s="9">
        <v>42580.604861111111</v>
      </c>
      <c r="E785" s="9">
        <v>43157.686111111114</v>
      </c>
      <c r="F785">
        <v>149</v>
      </c>
      <c r="G785">
        <v>145</v>
      </c>
      <c r="H785">
        <v>134</v>
      </c>
      <c r="I785">
        <v>11</v>
      </c>
      <c r="J785">
        <v>0</v>
      </c>
      <c r="K785">
        <v>145</v>
      </c>
      <c r="L785">
        <v>72</v>
      </c>
      <c r="M785">
        <v>73</v>
      </c>
      <c r="N785">
        <v>0.28699999999999998</v>
      </c>
      <c r="O785">
        <v>3.7999999999999999E-2</v>
      </c>
      <c r="P785">
        <v>0</v>
      </c>
      <c r="Q785">
        <v>0.246</v>
      </c>
      <c r="R785">
        <v>0.75700000000000001</v>
      </c>
      <c r="S785">
        <v>0.88300000000000001</v>
      </c>
      <c r="T785">
        <v>1</v>
      </c>
      <c r="U785">
        <v>296.74799999999999</v>
      </c>
      <c r="V785" t="s">
        <v>58</v>
      </c>
      <c r="W785">
        <v>0.80800000000000005</v>
      </c>
      <c r="X785">
        <v>0.81799999999999995</v>
      </c>
      <c r="Y785">
        <v>0</v>
      </c>
      <c r="Z785">
        <v>0.85699999999999998</v>
      </c>
      <c r="AA785" s="19">
        <v>45732.975717060188</v>
      </c>
      <c r="AB785" t="s">
        <v>1181</v>
      </c>
    </row>
    <row r="786" spans="1:28" hidden="1" x14ac:dyDescent="0.35">
      <c r="A786" t="s">
        <v>1087</v>
      </c>
      <c r="B786" t="s">
        <v>314</v>
      </c>
      <c r="C786">
        <v>94</v>
      </c>
      <c r="D786" s="9">
        <v>43063.666666666664</v>
      </c>
      <c r="E786" s="9">
        <v>43157.686111111114</v>
      </c>
      <c r="F786" t="s">
        <v>874</v>
      </c>
      <c r="G786" t="s">
        <v>874</v>
      </c>
      <c r="H786">
        <v>65</v>
      </c>
      <c r="I786">
        <v>2</v>
      </c>
      <c r="J786">
        <v>1</v>
      </c>
      <c r="K786" t="s">
        <v>875</v>
      </c>
      <c r="L786">
        <v>10</v>
      </c>
      <c r="M786">
        <v>58</v>
      </c>
      <c r="N786">
        <v>0.54300000000000004</v>
      </c>
      <c r="O786">
        <v>1.0999999999999999E-2</v>
      </c>
      <c r="P786">
        <v>0</v>
      </c>
      <c r="Q786">
        <v>0.104</v>
      </c>
      <c r="R786">
        <v>0.188</v>
      </c>
      <c r="S786">
        <v>0.98</v>
      </c>
      <c r="T786">
        <v>1</v>
      </c>
      <c r="U786">
        <v>701.923</v>
      </c>
      <c r="V786" t="s">
        <v>58</v>
      </c>
      <c r="W786">
        <v>0.86299999999999999</v>
      </c>
      <c r="X786">
        <v>1</v>
      </c>
      <c r="Y786">
        <v>0</v>
      </c>
      <c r="Z786">
        <v>0.77900000000000003</v>
      </c>
      <c r="AA786" s="19">
        <v>45732.97572736111</v>
      </c>
      <c r="AB786" t="s">
        <v>1181</v>
      </c>
    </row>
    <row r="787" spans="1:28" x14ac:dyDescent="0.35">
      <c r="A787" t="s">
        <v>1088</v>
      </c>
      <c r="B787" t="s">
        <v>313</v>
      </c>
      <c r="C787">
        <v>1422</v>
      </c>
      <c r="D787" s="9">
        <v>40652.493750000001</v>
      </c>
      <c r="E787" s="9">
        <v>42075.35</v>
      </c>
      <c r="F787">
        <v>167</v>
      </c>
      <c r="G787">
        <v>167</v>
      </c>
      <c r="H787">
        <v>150</v>
      </c>
      <c r="I787">
        <v>17</v>
      </c>
      <c r="J787">
        <v>0</v>
      </c>
      <c r="K787">
        <v>167</v>
      </c>
      <c r="L787">
        <v>159</v>
      </c>
      <c r="M787">
        <v>8</v>
      </c>
      <c r="N787">
        <v>0.14399999999999999</v>
      </c>
      <c r="O787">
        <v>2.3580000000000001</v>
      </c>
      <c r="P787">
        <v>0</v>
      </c>
      <c r="Q787">
        <v>0.12</v>
      </c>
      <c r="R787">
        <v>4.8000000000000001E-2</v>
      </c>
      <c r="S787">
        <v>5.8000000000000003E-2</v>
      </c>
      <c r="T787">
        <v>1</v>
      </c>
      <c r="U787">
        <v>66.667000000000002</v>
      </c>
      <c r="V787" t="s">
        <v>58</v>
      </c>
      <c r="W787">
        <v>0.88200000000000001</v>
      </c>
      <c r="X787">
        <v>0.878</v>
      </c>
      <c r="Y787">
        <v>0</v>
      </c>
      <c r="Z787">
        <v>0.86599999999999999</v>
      </c>
      <c r="AA787" s="19">
        <v>45732.975788877317</v>
      </c>
      <c r="AB787" t="s">
        <v>1181</v>
      </c>
    </row>
    <row r="788" spans="1:28" hidden="1" x14ac:dyDescent="0.35">
      <c r="A788" t="s">
        <v>1088</v>
      </c>
      <c r="B788" t="s">
        <v>314</v>
      </c>
      <c r="C788">
        <v>85</v>
      </c>
      <c r="D788" s="9">
        <v>41989.561805555553</v>
      </c>
      <c r="E788" s="9">
        <v>42075.35</v>
      </c>
      <c r="F788" t="s">
        <v>874</v>
      </c>
      <c r="G788" t="s">
        <v>874</v>
      </c>
      <c r="H788">
        <v>2</v>
      </c>
      <c r="I788">
        <v>17</v>
      </c>
      <c r="J788">
        <v>1</v>
      </c>
      <c r="K788" t="s">
        <v>875</v>
      </c>
      <c r="L788">
        <v>12</v>
      </c>
      <c r="M788">
        <v>6</v>
      </c>
      <c r="N788">
        <v>3.2000000000000001E-2</v>
      </c>
      <c r="O788">
        <v>2.1480000000000001</v>
      </c>
      <c r="P788">
        <v>0</v>
      </c>
      <c r="Q788">
        <v>0.14099999999999999</v>
      </c>
      <c r="R788">
        <v>6.5000000000000002E-2</v>
      </c>
      <c r="S788">
        <v>1.4999999999999999E-2</v>
      </c>
      <c r="T788">
        <v>1</v>
      </c>
      <c r="U788">
        <v>56.738</v>
      </c>
      <c r="V788" t="s">
        <v>58</v>
      </c>
      <c r="W788">
        <v>1</v>
      </c>
      <c r="X788">
        <v>0.84799999999999998</v>
      </c>
      <c r="Y788">
        <v>0</v>
      </c>
      <c r="Z788">
        <v>0.51500000000000001</v>
      </c>
      <c r="AA788" s="19">
        <v>45732.975799247688</v>
      </c>
      <c r="AB788" t="s">
        <v>1181</v>
      </c>
    </row>
    <row r="789" spans="1:28" x14ac:dyDescent="0.35">
      <c r="A789" t="s">
        <v>1089</v>
      </c>
      <c r="B789" t="s">
        <v>313</v>
      </c>
      <c r="C789">
        <v>551</v>
      </c>
      <c r="D789" s="9">
        <v>42937.44027777778</v>
      </c>
      <c r="E789" s="9">
        <v>43488.448611111111</v>
      </c>
      <c r="F789">
        <v>895</v>
      </c>
      <c r="G789">
        <v>889</v>
      </c>
      <c r="H789">
        <v>410</v>
      </c>
      <c r="I789">
        <v>479</v>
      </c>
      <c r="J789">
        <v>0</v>
      </c>
      <c r="K789">
        <v>889</v>
      </c>
      <c r="L789">
        <v>778</v>
      </c>
      <c r="M789">
        <v>111</v>
      </c>
      <c r="N789">
        <v>0.77800000000000002</v>
      </c>
      <c r="O789">
        <v>0.81599999999999995</v>
      </c>
      <c r="P789">
        <v>0</v>
      </c>
      <c r="Q789">
        <v>1.3109999999999999</v>
      </c>
      <c r="R789">
        <v>0.82199999999999995</v>
      </c>
      <c r="S789">
        <v>0.48799999999999999</v>
      </c>
      <c r="T789">
        <v>1</v>
      </c>
      <c r="U789">
        <v>84.668000000000006</v>
      </c>
      <c r="V789" t="s">
        <v>58</v>
      </c>
      <c r="W789">
        <v>0.99</v>
      </c>
      <c r="X789">
        <v>0.92400000000000004</v>
      </c>
      <c r="Y789">
        <v>0</v>
      </c>
      <c r="Z789">
        <v>0.98099999999999998</v>
      </c>
      <c r="AA789" s="19">
        <v>45732.975863738429</v>
      </c>
      <c r="AB789" t="s">
        <v>1181</v>
      </c>
    </row>
    <row r="790" spans="1:28" hidden="1" x14ac:dyDescent="0.35">
      <c r="A790" t="s">
        <v>1089</v>
      </c>
      <c r="B790" t="s">
        <v>314</v>
      </c>
      <c r="C790">
        <v>99</v>
      </c>
      <c r="D790" s="9">
        <v>43389.40902777778</v>
      </c>
      <c r="E790" s="9">
        <v>43488.448611111111</v>
      </c>
      <c r="F790" t="s">
        <v>874</v>
      </c>
      <c r="G790" t="s">
        <v>874</v>
      </c>
      <c r="H790">
        <v>83</v>
      </c>
      <c r="I790">
        <v>86</v>
      </c>
      <c r="J790">
        <v>1</v>
      </c>
      <c r="K790" t="s">
        <v>875</v>
      </c>
      <c r="L790">
        <v>187</v>
      </c>
      <c r="M790">
        <v>-17</v>
      </c>
      <c r="N790">
        <v>0.93</v>
      </c>
      <c r="O790">
        <v>1.153</v>
      </c>
      <c r="P790">
        <v>0</v>
      </c>
      <c r="Q790">
        <v>1.591</v>
      </c>
      <c r="R790">
        <v>0.76400000000000001</v>
      </c>
      <c r="S790">
        <v>0.44600000000000001</v>
      </c>
      <c r="T790">
        <v>1</v>
      </c>
      <c r="U790">
        <v>69.766999999999996</v>
      </c>
      <c r="V790" t="s">
        <v>58</v>
      </c>
      <c r="W790">
        <v>0.96399999999999997</v>
      </c>
      <c r="X790">
        <v>0.89800000000000002</v>
      </c>
      <c r="Y790">
        <v>0</v>
      </c>
      <c r="Z790">
        <v>0.95</v>
      </c>
      <c r="AA790" s="19">
        <v>45732.975875243057</v>
      </c>
      <c r="AB790" t="s">
        <v>1181</v>
      </c>
    </row>
    <row r="791" spans="1:28" x14ac:dyDescent="0.35">
      <c r="A791" t="s">
        <v>1090</v>
      </c>
      <c r="B791" t="s">
        <v>313</v>
      </c>
      <c r="C791">
        <v>1016</v>
      </c>
      <c r="D791" s="9">
        <v>40303.40625</v>
      </c>
      <c r="E791" s="9">
        <v>41320.379166666666</v>
      </c>
      <c r="F791">
        <v>160</v>
      </c>
      <c r="G791">
        <v>160</v>
      </c>
      <c r="H791">
        <v>157</v>
      </c>
      <c r="I791">
        <v>3</v>
      </c>
      <c r="J791">
        <v>0</v>
      </c>
      <c r="K791">
        <v>160</v>
      </c>
      <c r="L791">
        <v>160</v>
      </c>
      <c r="M791">
        <v>0</v>
      </c>
      <c r="N791">
        <v>0.159</v>
      </c>
      <c r="O791">
        <v>2E-3</v>
      </c>
      <c r="P791">
        <v>0</v>
      </c>
      <c r="Q791">
        <v>0.15</v>
      </c>
      <c r="R791">
        <v>0.93200000000000005</v>
      </c>
      <c r="S791">
        <v>0.98799999999999999</v>
      </c>
      <c r="T791">
        <v>1</v>
      </c>
      <c r="U791">
        <v>0</v>
      </c>
      <c r="V791" t="s">
        <v>82</v>
      </c>
      <c r="W791">
        <v>0.84399999999999997</v>
      </c>
      <c r="X791">
        <v>0.76</v>
      </c>
      <c r="Y791">
        <v>0</v>
      </c>
      <c r="Z791">
        <v>0.85699999999999998</v>
      </c>
      <c r="AA791" s="19">
        <v>45732.975936354167</v>
      </c>
      <c r="AB791" t="s">
        <v>1181</v>
      </c>
    </row>
    <row r="792" spans="1:28" hidden="1" x14ac:dyDescent="0.35">
      <c r="A792" t="s">
        <v>1090</v>
      </c>
      <c r="B792" t="s">
        <v>314</v>
      </c>
      <c r="C792">
        <v>99</v>
      </c>
      <c r="D792" s="9">
        <v>41220.48541666667</v>
      </c>
      <c r="E792" s="9">
        <v>41320.379166666666</v>
      </c>
      <c r="F792" t="s">
        <v>874</v>
      </c>
      <c r="G792" t="s">
        <v>874</v>
      </c>
      <c r="H792">
        <v>7</v>
      </c>
      <c r="I792">
        <v>1</v>
      </c>
      <c r="J792">
        <v>1</v>
      </c>
      <c r="K792" t="s">
        <v>875</v>
      </c>
      <c r="L792">
        <v>8</v>
      </c>
      <c r="M792">
        <v>-1</v>
      </c>
      <c r="N792">
        <v>6.2E-2</v>
      </c>
      <c r="O792" t="s">
        <v>877</v>
      </c>
      <c r="P792">
        <v>0</v>
      </c>
      <c r="Q792">
        <v>0.14899999999999999</v>
      </c>
      <c r="R792" t="s">
        <v>877</v>
      </c>
      <c r="S792" t="s">
        <v>877</v>
      </c>
      <c r="T792" t="s">
        <v>877</v>
      </c>
      <c r="U792" t="s">
        <v>877</v>
      </c>
      <c r="V792" t="s">
        <v>82</v>
      </c>
      <c r="W792">
        <v>0.874</v>
      </c>
      <c r="X792" t="s">
        <v>877</v>
      </c>
      <c r="Y792">
        <v>0</v>
      </c>
      <c r="Z792">
        <v>0.79</v>
      </c>
      <c r="AA792" s="19">
        <v>45732.975936354167</v>
      </c>
      <c r="AB792" t="s">
        <v>1181</v>
      </c>
    </row>
    <row r="793" spans="1:28" x14ac:dyDescent="0.35">
      <c r="A793" t="s">
        <v>1091</v>
      </c>
      <c r="B793" t="s">
        <v>313</v>
      </c>
      <c r="C793">
        <v>1869</v>
      </c>
      <c r="D793" s="9">
        <v>39874.666666666664</v>
      </c>
      <c r="E793" s="9">
        <v>41744.45416666667</v>
      </c>
      <c r="F793">
        <v>487</v>
      </c>
      <c r="G793">
        <v>487</v>
      </c>
      <c r="H793">
        <v>458</v>
      </c>
      <c r="I793">
        <v>29</v>
      </c>
      <c r="J793">
        <v>0</v>
      </c>
      <c r="K793">
        <v>487</v>
      </c>
      <c r="L793">
        <v>469</v>
      </c>
      <c r="M793">
        <v>18</v>
      </c>
      <c r="N793">
        <v>0.33400000000000002</v>
      </c>
      <c r="O793">
        <v>1.7999999999999999E-2</v>
      </c>
      <c r="P793">
        <v>0</v>
      </c>
      <c r="Q793">
        <v>0.32800000000000001</v>
      </c>
      <c r="R793">
        <v>0.93200000000000005</v>
      </c>
      <c r="S793">
        <v>0.94899999999999995</v>
      </c>
      <c r="T793">
        <v>1</v>
      </c>
      <c r="U793">
        <v>54.878</v>
      </c>
      <c r="V793" t="s">
        <v>58</v>
      </c>
      <c r="W793">
        <v>0.76500000000000001</v>
      </c>
      <c r="X793">
        <v>0.59699999999999998</v>
      </c>
      <c r="Y793">
        <v>0</v>
      </c>
      <c r="Z793">
        <v>0.78800000000000003</v>
      </c>
      <c r="AA793" s="19">
        <v>45732.975994814813</v>
      </c>
      <c r="AB793" t="s">
        <v>1181</v>
      </c>
    </row>
    <row r="794" spans="1:28" hidden="1" x14ac:dyDescent="0.35">
      <c r="A794" t="s">
        <v>1091</v>
      </c>
      <c r="B794" t="s">
        <v>314</v>
      </c>
      <c r="C794">
        <v>0</v>
      </c>
      <c r="D794" s="9">
        <v>41744.427777777775</v>
      </c>
      <c r="E794" s="9">
        <v>41744.45416666667</v>
      </c>
      <c r="F794" t="s">
        <v>874</v>
      </c>
      <c r="G794" t="s">
        <v>874</v>
      </c>
      <c r="H794">
        <v>1</v>
      </c>
      <c r="I794">
        <v>1</v>
      </c>
      <c r="J794">
        <v>1</v>
      </c>
      <c r="K794" t="s">
        <v>875</v>
      </c>
      <c r="L794">
        <v>11</v>
      </c>
      <c r="M794">
        <v>-10</v>
      </c>
      <c r="N794" t="s">
        <v>877</v>
      </c>
      <c r="O794" t="s">
        <v>877</v>
      </c>
      <c r="P794">
        <v>0</v>
      </c>
      <c r="Q794">
        <v>5.5</v>
      </c>
      <c r="R794" t="s">
        <v>877</v>
      </c>
      <c r="S794" t="s">
        <v>877</v>
      </c>
      <c r="T794" t="s">
        <v>877</v>
      </c>
      <c r="U794" t="s">
        <v>877</v>
      </c>
      <c r="V794" t="s">
        <v>58</v>
      </c>
      <c r="W794" t="s">
        <v>877</v>
      </c>
      <c r="X794" t="s">
        <v>877</v>
      </c>
      <c r="Y794">
        <v>0</v>
      </c>
      <c r="Z794">
        <v>0.25</v>
      </c>
      <c r="AA794" s="19">
        <v>45732.975994814813</v>
      </c>
      <c r="AB794" t="s">
        <v>1181</v>
      </c>
    </row>
    <row r="795" spans="1:28" x14ac:dyDescent="0.35">
      <c r="A795" t="s">
        <v>1092</v>
      </c>
      <c r="B795" t="s">
        <v>313</v>
      </c>
      <c r="C795">
        <v>581</v>
      </c>
      <c r="D795" s="9">
        <v>40694.530555555553</v>
      </c>
      <c r="E795" s="9">
        <v>41276.429861111108</v>
      </c>
      <c r="F795">
        <v>61</v>
      </c>
      <c r="G795">
        <v>61</v>
      </c>
      <c r="H795">
        <v>55</v>
      </c>
      <c r="I795">
        <v>6</v>
      </c>
      <c r="J795">
        <v>0</v>
      </c>
      <c r="K795">
        <v>61</v>
      </c>
      <c r="L795">
        <v>61</v>
      </c>
      <c r="M795">
        <v>0</v>
      </c>
      <c r="N795">
        <v>0.34699999999999998</v>
      </c>
      <c r="O795">
        <v>3.5000000000000003E-2</v>
      </c>
      <c r="P795">
        <v>0</v>
      </c>
      <c r="Q795">
        <v>0.104</v>
      </c>
      <c r="R795">
        <v>0.27200000000000002</v>
      </c>
      <c r="S795">
        <v>0.90800000000000003</v>
      </c>
      <c r="T795">
        <v>1</v>
      </c>
      <c r="U795">
        <v>0</v>
      </c>
      <c r="V795" t="s">
        <v>82</v>
      </c>
      <c r="W795">
        <v>0.73699999999999999</v>
      </c>
      <c r="X795">
        <v>0.61599999999999999</v>
      </c>
      <c r="Y795">
        <v>0</v>
      </c>
      <c r="Z795">
        <v>0.52300000000000002</v>
      </c>
      <c r="AA795" s="19">
        <v>45732.976050324076</v>
      </c>
      <c r="AB795" t="s">
        <v>1181</v>
      </c>
    </row>
    <row r="796" spans="1:28" hidden="1" x14ac:dyDescent="0.35">
      <c r="A796" t="s">
        <v>1092</v>
      </c>
      <c r="B796" t="s">
        <v>314</v>
      </c>
      <c r="C796">
        <v>0</v>
      </c>
      <c r="D796" s="9">
        <v>41276.429166666669</v>
      </c>
      <c r="E796" s="9">
        <v>41276.429861111108</v>
      </c>
      <c r="F796" t="s">
        <v>874</v>
      </c>
      <c r="G796" t="s">
        <v>874</v>
      </c>
      <c r="H796">
        <v>1</v>
      </c>
      <c r="I796">
        <v>1</v>
      </c>
      <c r="J796">
        <v>1</v>
      </c>
      <c r="K796" t="s">
        <v>875</v>
      </c>
      <c r="L796">
        <v>4</v>
      </c>
      <c r="M796">
        <v>-3</v>
      </c>
      <c r="N796" t="s">
        <v>877</v>
      </c>
      <c r="O796" t="s">
        <v>877</v>
      </c>
      <c r="P796">
        <v>0</v>
      </c>
      <c r="Q796" t="s">
        <v>877</v>
      </c>
      <c r="R796" t="s">
        <v>877</v>
      </c>
      <c r="S796" t="s">
        <v>877</v>
      </c>
      <c r="T796" t="s">
        <v>877</v>
      </c>
      <c r="U796" t="s">
        <v>877</v>
      </c>
      <c r="V796" t="s">
        <v>82</v>
      </c>
      <c r="W796" t="s">
        <v>877</v>
      </c>
      <c r="X796" t="s">
        <v>877</v>
      </c>
      <c r="Y796">
        <v>0</v>
      </c>
      <c r="Z796" t="s">
        <v>877</v>
      </c>
      <c r="AA796" s="19">
        <v>45732.976050324076</v>
      </c>
      <c r="AB796" t="s">
        <v>1181</v>
      </c>
    </row>
    <row r="797" spans="1:28" x14ac:dyDescent="0.35">
      <c r="A797" t="s">
        <v>1093</v>
      </c>
      <c r="B797" t="s">
        <v>313</v>
      </c>
      <c r="C797">
        <v>658</v>
      </c>
      <c r="D797" s="9">
        <v>40497.397916666669</v>
      </c>
      <c r="E797" s="9">
        <v>41156.364583333336</v>
      </c>
      <c r="F797">
        <v>107</v>
      </c>
      <c r="G797">
        <v>107</v>
      </c>
      <c r="H797">
        <v>102</v>
      </c>
      <c r="I797">
        <v>5</v>
      </c>
      <c r="J797">
        <v>0</v>
      </c>
      <c r="K797">
        <v>107</v>
      </c>
      <c r="L797">
        <v>107</v>
      </c>
      <c r="M797">
        <v>0</v>
      </c>
      <c r="N797">
        <v>0.29299999999999998</v>
      </c>
      <c r="O797">
        <v>5.2999999999999999E-2</v>
      </c>
      <c r="P797">
        <v>0</v>
      </c>
      <c r="Q797">
        <v>0.22</v>
      </c>
      <c r="R797">
        <v>0.63600000000000001</v>
      </c>
      <c r="S797">
        <v>0.84699999999999998</v>
      </c>
      <c r="T797">
        <v>1</v>
      </c>
      <c r="U797">
        <v>0</v>
      </c>
      <c r="V797" t="s">
        <v>82</v>
      </c>
      <c r="W797">
        <v>0.85699999999999998</v>
      </c>
      <c r="X797">
        <v>0.72699999999999998</v>
      </c>
      <c r="Y797">
        <v>0</v>
      </c>
      <c r="Z797">
        <v>0.92</v>
      </c>
      <c r="AA797" s="19">
        <v>45732.976110289354</v>
      </c>
      <c r="AB797" t="s">
        <v>1181</v>
      </c>
    </row>
    <row r="798" spans="1:28" hidden="1" x14ac:dyDescent="0.35">
      <c r="A798" t="s">
        <v>1093</v>
      </c>
      <c r="B798" t="s">
        <v>314</v>
      </c>
      <c r="C798">
        <v>91</v>
      </c>
      <c r="D798" s="9">
        <v>41064.404861111114</v>
      </c>
      <c r="E798" s="9">
        <v>41156.364583333336</v>
      </c>
      <c r="F798" t="s">
        <v>874</v>
      </c>
      <c r="G798" t="s">
        <v>874</v>
      </c>
      <c r="H798">
        <v>3</v>
      </c>
      <c r="I798">
        <v>1</v>
      </c>
      <c r="J798">
        <v>1</v>
      </c>
      <c r="K798" t="s">
        <v>875</v>
      </c>
      <c r="L798">
        <v>29</v>
      </c>
      <c r="M798">
        <v>-27</v>
      </c>
      <c r="N798">
        <v>2.5999999999999999E-2</v>
      </c>
      <c r="O798" t="s">
        <v>877</v>
      </c>
      <c r="P798">
        <v>0</v>
      </c>
      <c r="Q798">
        <v>0.27400000000000002</v>
      </c>
      <c r="R798" t="s">
        <v>877</v>
      </c>
      <c r="S798" t="s">
        <v>877</v>
      </c>
      <c r="T798" t="s">
        <v>877</v>
      </c>
      <c r="U798" t="s">
        <v>877</v>
      </c>
      <c r="V798" t="s">
        <v>82</v>
      </c>
      <c r="W798">
        <v>0.75</v>
      </c>
      <c r="X798" t="s">
        <v>877</v>
      </c>
      <c r="Y798">
        <v>0</v>
      </c>
      <c r="Z798">
        <v>0.73099999999999998</v>
      </c>
      <c r="AA798" s="19">
        <v>45732.976110289354</v>
      </c>
      <c r="AB798" t="s">
        <v>1181</v>
      </c>
    </row>
    <row r="799" spans="1:28" x14ac:dyDescent="0.35">
      <c r="A799" t="s">
        <v>1094</v>
      </c>
      <c r="B799" t="s">
        <v>313</v>
      </c>
      <c r="C799">
        <v>1567</v>
      </c>
      <c r="D799" s="9">
        <v>40498.362500000003</v>
      </c>
      <c r="E799" s="9">
        <v>42065.461805555555</v>
      </c>
      <c r="F799">
        <v>320</v>
      </c>
      <c r="G799">
        <v>320</v>
      </c>
      <c r="H799">
        <v>320</v>
      </c>
      <c r="I799">
        <v>0</v>
      </c>
      <c r="J799">
        <v>0</v>
      </c>
      <c r="K799">
        <v>320</v>
      </c>
      <c r="L799">
        <v>293</v>
      </c>
      <c r="M799">
        <v>27</v>
      </c>
      <c r="N799">
        <v>0.21199999999999999</v>
      </c>
      <c r="O799">
        <v>0</v>
      </c>
      <c r="P799">
        <v>0</v>
      </c>
      <c r="Q799">
        <v>0.191</v>
      </c>
      <c r="R799">
        <v>0.90100000000000002</v>
      </c>
      <c r="S799">
        <v>1</v>
      </c>
      <c r="T799">
        <v>1</v>
      </c>
      <c r="U799">
        <v>141.36099999999999</v>
      </c>
      <c r="V799" t="s">
        <v>58</v>
      </c>
      <c r="W799">
        <v>0.91500000000000004</v>
      </c>
      <c r="X799">
        <v>0</v>
      </c>
      <c r="Y799">
        <v>0</v>
      </c>
      <c r="Z799">
        <v>0.91600000000000004</v>
      </c>
      <c r="AA799" s="19">
        <v>45732.976169791669</v>
      </c>
      <c r="AB799" t="s">
        <v>1181</v>
      </c>
    </row>
    <row r="800" spans="1:28" hidden="1" x14ac:dyDescent="0.35">
      <c r="A800" t="s">
        <v>1094</v>
      </c>
      <c r="B800" t="s">
        <v>314</v>
      </c>
      <c r="C800">
        <v>88</v>
      </c>
      <c r="D800" s="9">
        <v>41977.459722222222</v>
      </c>
      <c r="E800" s="9">
        <v>42065.461805555555</v>
      </c>
      <c r="F800" t="s">
        <v>874</v>
      </c>
      <c r="G800" t="s">
        <v>874</v>
      </c>
      <c r="H800">
        <v>14</v>
      </c>
      <c r="I800">
        <v>1</v>
      </c>
      <c r="J800">
        <v>1</v>
      </c>
      <c r="K800" t="s">
        <v>875</v>
      </c>
      <c r="L800">
        <v>2</v>
      </c>
      <c r="M800">
        <v>11</v>
      </c>
      <c r="N800">
        <v>0.09</v>
      </c>
      <c r="O800">
        <v>0</v>
      </c>
      <c r="P800">
        <v>0</v>
      </c>
      <c r="Q800">
        <v>0.14299999999999999</v>
      </c>
      <c r="R800">
        <v>1.589</v>
      </c>
      <c r="S800">
        <v>1</v>
      </c>
      <c r="T800">
        <v>1</v>
      </c>
      <c r="U800">
        <v>188.81100000000001</v>
      </c>
      <c r="V800" t="s">
        <v>64</v>
      </c>
      <c r="W800">
        <v>0.254</v>
      </c>
      <c r="X800">
        <v>0</v>
      </c>
      <c r="Y800">
        <v>0</v>
      </c>
      <c r="Z800">
        <v>1</v>
      </c>
      <c r="AA800" s="19">
        <v>45732.9761784375</v>
      </c>
      <c r="AB800" t="s">
        <v>1181</v>
      </c>
    </row>
    <row r="801" spans="1:28" x14ac:dyDescent="0.35">
      <c r="A801" t="s">
        <v>1095</v>
      </c>
      <c r="B801" t="s">
        <v>313</v>
      </c>
      <c r="C801">
        <v>1231</v>
      </c>
      <c r="D801" s="9">
        <v>39861.638194444444</v>
      </c>
      <c r="E801" s="9">
        <v>41093.465277777781</v>
      </c>
      <c r="F801">
        <v>287</v>
      </c>
      <c r="G801">
        <v>287</v>
      </c>
      <c r="H801">
        <v>277</v>
      </c>
      <c r="I801">
        <v>10</v>
      </c>
      <c r="J801">
        <v>0</v>
      </c>
      <c r="K801">
        <v>287</v>
      </c>
      <c r="L801">
        <v>287</v>
      </c>
      <c r="M801">
        <v>0</v>
      </c>
      <c r="N801">
        <v>0.36099999999999999</v>
      </c>
      <c r="O801">
        <v>2.5999999999999999E-2</v>
      </c>
      <c r="P801">
        <v>0</v>
      </c>
      <c r="Q801">
        <v>0.35499999999999998</v>
      </c>
      <c r="R801">
        <v>0.91700000000000004</v>
      </c>
      <c r="S801">
        <v>0.93300000000000005</v>
      </c>
      <c r="T801">
        <v>1</v>
      </c>
      <c r="U801">
        <v>0</v>
      </c>
      <c r="V801" t="s">
        <v>82</v>
      </c>
      <c r="W801">
        <v>0.89400000000000002</v>
      </c>
      <c r="X801">
        <v>0.72599999999999998</v>
      </c>
      <c r="Y801">
        <v>0</v>
      </c>
      <c r="Z801">
        <v>0.88600000000000001</v>
      </c>
      <c r="AA801" s="19">
        <v>45732.97624084491</v>
      </c>
      <c r="AB801" t="s">
        <v>1181</v>
      </c>
    </row>
    <row r="802" spans="1:28" hidden="1" x14ac:dyDescent="0.35">
      <c r="A802" t="s">
        <v>1095</v>
      </c>
      <c r="B802" t="s">
        <v>314</v>
      </c>
      <c r="C802">
        <v>8</v>
      </c>
      <c r="D802" s="9">
        <v>41085.355555555558</v>
      </c>
      <c r="E802" s="9">
        <v>41093.465277777781</v>
      </c>
      <c r="F802" t="s">
        <v>874</v>
      </c>
      <c r="G802" t="s">
        <v>874</v>
      </c>
      <c r="H802">
        <v>1</v>
      </c>
      <c r="I802">
        <v>1</v>
      </c>
      <c r="J802">
        <v>1</v>
      </c>
      <c r="K802" t="s">
        <v>875</v>
      </c>
      <c r="L802">
        <v>1</v>
      </c>
      <c r="M802">
        <v>-1</v>
      </c>
      <c r="N802" t="s">
        <v>877</v>
      </c>
      <c r="O802" t="s">
        <v>877</v>
      </c>
      <c r="P802">
        <v>0</v>
      </c>
      <c r="Q802" t="s">
        <v>877</v>
      </c>
      <c r="R802" t="s">
        <v>877</v>
      </c>
      <c r="S802" t="s">
        <v>877</v>
      </c>
      <c r="T802" t="s">
        <v>877</v>
      </c>
      <c r="U802" t="s">
        <v>877</v>
      </c>
      <c r="V802" t="s">
        <v>82</v>
      </c>
      <c r="W802" t="s">
        <v>877</v>
      </c>
      <c r="X802" t="s">
        <v>877</v>
      </c>
      <c r="Y802">
        <v>0</v>
      </c>
      <c r="Z802" t="s">
        <v>877</v>
      </c>
      <c r="AA802" s="19">
        <v>45732.97624084491</v>
      </c>
      <c r="AB802" t="s">
        <v>1181</v>
      </c>
    </row>
    <row r="803" spans="1:28" x14ac:dyDescent="0.35">
      <c r="A803" t="s">
        <v>1096</v>
      </c>
      <c r="B803" t="s">
        <v>313</v>
      </c>
      <c r="C803">
        <v>1539</v>
      </c>
      <c r="D803" s="9">
        <v>39868.524305555555</v>
      </c>
      <c r="E803" s="9">
        <v>41408.431250000001</v>
      </c>
      <c r="F803">
        <v>342</v>
      </c>
      <c r="G803">
        <v>342</v>
      </c>
      <c r="H803">
        <v>327</v>
      </c>
      <c r="I803">
        <v>15</v>
      </c>
      <c r="J803">
        <v>0</v>
      </c>
      <c r="K803">
        <v>342</v>
      </c>
      <c r="L803">
        <v>342</v>
      </c>
      <c r="M803">
        <v>0</v>
      </c>
      <c r="N803">
        <v>0.26100000000000001</v>
      </c>
      <c r="O803">
        <v>0.19500000000000001</v>
      </c>
      <c r="P803">
        <v>0</v>
      </c>
      <c r="Q803">
        <v>0.27400000000000002</v>
      </c>
      <c r="R803">
        <v>0.60099999999999998</v>
      </c>
      <c r="S803">
        <v>0.57199999999999995</v>
      </c>
      <c r="T803">
        <v>1</v>
      </c>
      <c r="U803">
        <v>0</v>
      </c>
      <c r="V803" t="s">
        <v>82</v>
      </c>
      <c r="W803">
        <v>0.92300000000000004</v>
      </c>
      <c r="X803">
        <v>0.88600000000000001</v>
      </c>
      <c r="Y803">
        <v>0</v>
      </c>
      <c r="Z803">
        <v>0.91500000000000004</v>
      </c>
      <c r="AA803" s="19">
        <v>45732.976303750002</v>
      </c>
      <c r="AB803" t="s">
        <v>1181</v>
      </c>
    </row>
    <row r="804" spans="1:28" hidden="1" x14ac:dyDescent="0.35">
      <c r="A804" t="s">
        <v>1096</v>
      </c>
      <c r="B804" t="s">
        <v>314</v>
      </c>
      <c r="C804">
        <v>4</v>
      </c>
      <c r="D804" s="9">
        <v>41404.393055555556</v>
      </c>
      <c r="E804" s="9">
        <v>41408.431250000001</v>
      </c>
      <c r="F804" t="s">
        <v>874</v>
      </c>
      <c r="G804" t="s">
        <v>874</v>
      </c>
      <c r="H804">
        <v>1</v>
      </c>
      <c r="I804">
        <v>1</v>
      </c>
      <c r="J804">
        <v>1</v>
      </c>
      <c r="K804" t="s">
        <v>875</v>
      </c>
      <c r="L804">
        <v>1</v>
      </c>
      <c r="M804">
        <v>-1</v>
      </c>
      <c r="N804" t="s">
        <v>877</v>
      </c>
      <c r="O804" t="s">
        <v>877</v>
      </c>
      <c r="P804">
        <v>0</v>
      </c>
      <c r="Q804" t="s">
        <v>877</v>
      </c>
      <c r="R804" t="s">
        <v>877</v>
      </c>
      <c r="S804" t="s">
        <v>877</v>
      </c>
      <c r="T804" t="s">
        <v>877</v>
      </c>
      <c r="U804" t="s">
        <v>877</v>
      </c>
      <c r="V804" t="s">
        <v>82</v>
      </c>
      <c r="W804" t="s">
        <v>877</v>
      </c>
      <c r="X804" t="s">
        <v>877</v>
      </c>
      <c r="Y804">
        <v>0</v>
      </c>
      <c r="Z804" t="s">
        <v>877</v>
      </c>
      <c r="AA804" s="19">
        <v>45732.976303750002</v>
      </c>
      <c r="AB804" t="s">
        <v>1181</v>
      </c>
    </row>
    <row r="805" spans="1:28" x14ac:dyDescent="0.35">
      <c r="A805" t="s">
        <v>1097</v>
      </c>
      <c r="B805" t="s">
        <v>313</v>
      </c>
      <c r="C805">
        <v>1867</v>
      </c>
      <c r="D805" s="9">
        <v>39877.53125</v>
      </c>
      <c r="E805" s="9">
        <v>41744.682638888888</v>
      </c>
      <c r="F805">
        <v>97</v>
      </c>
      <c r="G805">
        <v>97</v>
      </c>
      <c r="H805">
        <v>96</v>
      </c>
      <c r="I805">
        <v>1</v>
      </c>
      <c r="J805">
        <v>0</v>
      </c>
      <c r="K805">
        <v>97</v>
      </c>
      <c r="L805">
        <v>97</v>
      </c>
      <c r="M805">
        <v>0</v>
      </c>
      <c r="N805">
        <v>0.08</v>
      </c>
      <c r="O805">
        <v>0</v>
      </c>
      <c r="P805">
        <v>0</v>
      </c>
      <c r="Q805">
        <v>6.7000000000000004E-2</v>
      </c>
      <c r="R805">
        <v>0.83799999999999997</v>
      </c>
      <c r="S805">
        <v>1</v>
      </c>
      <c r="T805">
        <v>1</v>
      </c>
      <c r="U805">
        <v>0</v>
      </c>
      <c r="V805" t="s">
        <v>82</v>
      </c>
      <c r="W805">
        <v>0.872</v>
      </c>
      <c r="X805">
        <v>0</v>
      </c>
      <c r="Y805">
        <v>0</v>
      </c>
      <c r="Z805">
        <v>0.89400000000000002</v>
      </c>
      <c r="AA805" s="19">
        <v>45732.976358680557</v>
      </c>
      <c r="AB805" t="s">
        <v>1181</v>
      </c>
    </row>
    <row r="806" spans="1:28" hidden="1" x14ac:dyDescent="0.35">
      <c r="A806" t="s">
        <v>1097</v>
      </c>
      <c r="B806" t="s">
        <v>314</v>
      </c>
      <c r="C806">
        <v>0</v>
      </c>
      <c r="D806" s="9">
        <v>41744.682638888888</v>
      </c>
      <c r="E806" s="9">
        <v>41744.682638888888</v>
      </c>
      <c r="F806" t="s">
        <v>874</v>
      </c>
      <c r="G806" t="s">
        <v>874</v>
      </c>
      <c r="H806">
        <v>1</v>
      </c>
      <c r="I806">
        <v>1</v>
      </c>
      <c r="J806">
        <v>1</v>
      </c>
      <c r="K806" t="s">
        <v>875</v>
      </c>
      <c r="L806">
        <v>1</v>
      </c>
      <c r="M806">
        <v>0</v>
      </c>
      <c r="N806" t="s">
        <v>877</v>
      </c>
      <c r="O806" t="s">
        <v>877</v>
      </c>
      <c r="P806">
        <v>0</v>
      </c>
      <c r="Q806" t="s">
        <v>877</v>
      </c>
      <c r="R806" t="s">
        <v>877</v>
      </c>
      <c r="S806" t="s">
        <v>877</v>
      </c>
      <c r="T806" t="s">
        <v>877</v>
      </c>
      <c r="U806" t="s">
        <v>877</v>
      </c>
      <c r="V806" t="s">
        <v>82</v>
      </c>
      <c r="W806" t="s">
        <v>877</v>
      </c>
      <c r="X806" t="s">
        <v>877</v>
      </c>
      <c r="Y806">
        <v>0</v>
      </c>
      <c r="Z806" t="s">
        <v>877</v>
      </c>
      <c r="AA806" s="19">
        <v>45732.976358680557</v>
      </c>
      <c r="AB806" t="s">
        <v>1181</v>
      </c>
    </row>
    <row r="807" spans="1:28" x14ac:dyDescent="0.35">
      <c r="A807" t="s">
        <v>1098</v>
      </c>
      <c r="B807" t="s">
        <v>313</v>
      </c>
      <c r="C807">
        <v>613</v>
      </c>
      <c r="D807" s="9">
        <v>40791.50277777778</v>
      </c>
      <c r="E807" s="9">
        <v>41404.538194444445</v>
      </c>
      <c r="F807">
        <v>51</v>
      </c>
      <c r="G807">
        <v>51</v>
      </c>
      <c r="H807">
        <v>32</v>
      </c>
      <c r="I807">
        <v>19</v>
      </c>
      <c r="J807">
        <v>0</v>
      </c>
      <c r="K807">
        <v>51</v>
      </c>
      <c r="L807">
        <v>51</v>
      </c>
      <c r="M807">
        <v>0</v>
      </c>
      <c r="N807">
        <v>0.13300000000000001</v>
      </c>
      <c r="O807">
        <v>0.23200000000000001</v>
      </c>
      <c r="P807">
        <v>0</v>
      </c>
      <c r="Q807">
        <v>0.13500000000000001</v>
      </c>
      <c r="R807">
        <v>0.37</v>
      </c>
      <c r="S807">
        <v>0.36399999999999999</v>
      </c>
      <c r="T807">
        <v>1</v>
      </c>
      <c r="U807">
        <v>0</v>
      </c>
      <c r="V807" t="s">
        <v>82</v>
      </c>
      <c r="W807">
        <v>0.80800000000000005</v>
      </c>
      <c r="X807">
        <v>0.876</v>
      </c>
      <c r="Y807">
        <v>0</v>
      </c>
      <c r="Z807">
        <v>0.6</v>
      </c>
      <c r="AA807" s="19">
        <v>45732.976414409721</v>
      </c>
      <c r="AB807" t="s">
        <v>1181</v>
      </c>
    </row>
    <row r="808" spans="1:28" hidden="1" x14ac:dyDescent="0.35">
      <c r="A808" t="s">
        <v>1098</v>
      </c>
      <c r="B808" t="s">
        <v>314</v>
      </c>
      <c r="C808">
        <v>0</v>
      </c>
      <c r="D808" s="9">
        <v>41404.538194444445</v>
      </c>
      <c r="E808" s="9">
        <v>41404.538194444445</v>
      </c>
      <c r="F808" t="s">
        <v>874</v>
      </c>
      <c r="G808" t="s">
        <v>874</v>
      </c>
      <c r="H808">
        <v>1</v>
      </c>
      <c r="I808">
        <v>1</v>
      </c>
      <c r="J808">
        <v>1</v>
      </c>
      <c r="K808" t="s">
        <v>875</v>
      </c>
      <c r="L808">
        <v>2</v>
      </c>
      <c r="M808">
        <v>-1</v>
      </c>
      <c r="N808" t="s">
        <v>877</v>
      </c>
      <c r="O808" t="s">
        <v>877</v>
      </c>
      <c r="P808">
        <v>0</v>
      </c>
      <c r="Q808" t="s">
        <v>877</v>
      </c>
      <c r="R808" t="s">
        <v>877</v>
      </c>
      <c r="S808" t="s">
        <v>877</v>
      </c>
      <c r="T808" t="s">
        <v>877</v>
      </c>
      <c r="U808" t="s">
        <v>877</v>
      </c>
      <c r="V808" t="s">
        <v>82</v>
      </c>
      <c r="W808" t="s">
        <v>877</v>
      </c>
      <c r="X808" t="s">
        <v>877</v>
      </c>
      <c r="Y808">
        <v>0</v>
      </c>
      <c r="Z808" t="s">
        <v>877</v>
      </c>
      <c r="AA808" s="19">
        <v>45732.976414409721</v>
      </c>
      <c r="AB808" t="s">
        <v>1181</v>
      </c>
    </row>
    <row r="809" spans="1:28" x14ac:dyDescent="0.35">
      <c r="A809" t="s">
        <v>1099</v>
      </c>
      <c r="B809" t="s">
        <v>313</v>
      </c>
      <c r="C809">
        <v>2230</v>
      </c>
      <c r="D809" s="9">
        <v>39864.674305555556</v>
      </c>
      <c r="E809" s="9">
        <v>42094.866666666669</v>
      </c>
      <c r="F809">
        <v>68</v>
      </c>
      <c r="G809">
        <v>68</v>
      </c>
      <c r="H809">
        <v>68</v>
      </c>
      <c r="I809">
        <v>0</v>
      </c>
      <c r="J809">
        <v>0</v>
      </c>
      <c r="K809">
        <v>68</v>
      </c>
      <c r="L809">
        <v>68</v>
      </c>
      <c r="M809">
        <v>0</v>
      </c>
      <c r="N809">
        <v>4.4999999999999998E-2</v>
      </c>
      <c r="O809">
        <v>0</v>
      </c>
      <c r="P809">
        <v>0</v>
      </c>
      <c r="Q809">
        <v>4.1000000000000002E-2</v>
      </c>
      <c r="R809">
        <v>0.91100000000000003</v>
      </c>
      <c r="S809">
        <v>1</v>
      </c>
      <c r="T809">
        <v>1</v>
      </c>
      <c r="U809">
        <v>0</v>
      </c>
      <c r="V809" t="s">
        <v>82</v>
      </c>
      <c r="W809">
        <v>0.93100000000000005</v>
      </c>
      <c r="X809">
        <v>0</v>
      </c>
      <c r="Y809">
        <v>0</v>
      </c>
      <c r="Z809">
        <v>0.90600000000000003</v>
      </c>
      <c r="AA809" s="19">
        <v>45732.976468842593</v>
      </c>
      <c r="AB809" t="s">
        <v>1181</v>
      </c>
    </row>
    <row r="810" spans="1:28" hidden="1" x14ac:dyDescent="0.35">
      <c r="A810" t="s">
        <v>1099</v>
      </c>
      <c r="B810" t="s">
        <v>314</v>
      </c>
      <c r="C810">
        <v>0</v>
      </c>
      <c r="D810" s="9">
        <v>42094.866666666669</v>
      </c>
      <c r="E810" s="9">
        <v>42094.866666666669</v>
      </c>
      <c r="F810" t="s">
        <v>874</v>
      </c>
      <c r="G810" t="s">
        <v>874</v>
      </c>
      <c r="H810">
        <v>1</v>
      </c>
      <c r="I810">
        <v>1</v>
      </c>
      <c r="J810">
        <v>1</v>
      </c>
      <c r="K810" t="s">
        <v>875</v>
      </c>
      <c r="L810">
        <v>1</v>
      </c>
      <c r="M810">
        <v>0</v>
      </c>
      <c r="N810" t="s">
        <v>877</v>
      </c>
      <c r="O810">
        <v>0</v>
      </c>
      <c r="P810">
        <v>0</v>
      </c>
      <c r="Q810" t="s">
        <v>877</v>
      </c>
      <c r="R810" t="s">
        <v>877</v>
      </c>
      <c r="S810" t="s">
        <v>877</v>
      </c>
      <c r="T810" t="s">
        <v>877</v>
      </c>
      <c r="U810" t="s">
        <v>877</v>
      </c>
      <c r="V810" t="s">
        <v>82</v>
      </c>
      <c r="W810" t="s">
        <v>877</v>
      </c>
      <c r="X810">
        <v>0</v>
      </c>
      <c r="Y810">
        <v>0</v>
      </c>
      <c r="Z810" t="s">
        <v>877</v>
      </c>
      <c r="AA810" s="19">
        <v>45732.976468842593</v>
      </c>
      <c r="AB810" t="s">
        <v>1181</v>
      </c>
    </row>
    <row r="811" spans="1:28" x14ac:dyDescent="0.35">
      <c r="A811" t="s">
        <v>1100</v>
      </c>
      <c r="B811" t="s">
        <v>313</v>
      </c>
      <c r="C811">
        <v>1524</v>
      </c>
      <c r="D811" s="9">
        <v>39883.425694444442</v>
      </c>
      <c r="E811" s="9">
        <v>41407.599999999999</v>
      </c>
      <c r="F811">
        <v>56</v>
      </c>
      <c r="G811">
        <v>56</v>
      </c>
      <c r="H811">
        <v>56</v>
      </c>
      <c r="I811">
        <v>0</v>
      </c>
      <c r="J811">
        <v>0</v>
      </c>
      <c r="K811">
        <v>56</v>
      </c>
      <c r="L811">
        <v>56</v>
      </c>
      <c r="M811">
        <v>0</v>
      </c>
      <c r="N811">
        <v>3.7999999999999999E-2</v>
      </c>
      <c r="O811">
        <v>0</v>
      </c>
      <c r="P811">
        <v>0</v>
      </c>
      <c r="Q811">
        <v>3.6999999999999998E-2</v>
      </c>
      <c r="R811">
        <v>0.97399999999999998</v>
      </c>
      <c r="S811">
        <v>1</v>
      </c>
      <c r="T811">
        <v>1</v>
      </c>
      <c r="U811">
        <v>0</v>
      </c>
      <c r="V811" t="s">
        <v>82</v>
      </c>
      <c r="W811">
        <v>0.85399999999999998</v>
      </c>
      <c r="X811">
        <v>0</v>
      </c>
      <c r="Y811">
        <v>0</v>
      </c>
      <c r="Z811">
        <v>0.86</v>
      </c>
      <c r="AA811" s="19">
        <v>45732.976528344909</v>
      </c>
      <c r="AB811" t="s">
        <v>1181</v>
      </c>
    </row>
    <row r="812" spans="1:28" hidden="1" x14ac:dyDescent="0.35">
      <c r="A812" t="s">
        <v>1100</v>
      </c>
      <c r="B812" t="s">
        <v>314</v>
      </c>
      <c r="C812">
        <v>3</v>
      </c>
      <c r="D812" s="9">
        <v>41404.390277777777</v>
      </c>
      <c r="E812" s="9">
        <v>41407.599999999999</v>
      </c>
      <c r="F812" t="s">
        <v>874</v>
      </c>
      <c r="G812" t="s">
        <v>874</v>
      </c>
      <c r="H812">
        <v>1</v>
      </c>
      <c r="I812">
        <v>1</v>
      </c>
      <c r="J812">
        <v>1</v>
      </c>
      <c r="K812" t="s">
        <v>875</v>
      </c>
      <c r="L812">
        <v>1</v>
      </c>
      <c r="M812">
        <v>-1</v>
      </c>
      <c r="N812" t="s">
        <v>877</v>
      </c>
      <c r="O812">
        <v>0</v>
      </c>
      <c r="P812">
        <v>0</v>
      </c>
      <c r="Q812" t="s">
        <v>877</v>
      </c>
      <c r="R812" t="s">
        <v>877</v>
      </c>
      <c r="S812" t="s">
        <v>877</v>
      </c>
      <c r="T812" t="s">
        <v>877</v>
      </c>
      <c r="U812" t="s">
        <v>877</v>
      </c>
      <c r="V812" t="s">
        <v>82</v>
      </c>
      <c r="W812" t="s">
        <v>877</v>
      </c>
      <c r="X812">
        <v>0</v>
      </c>
      <c r="Y812">
        <v>0</v>
      </c>
      <c r="Z812" t="s">
        <v>877</v>
      </c>
      <c r="AA812" s="19">
        <v>45732.976528344909</v>
      </c>
      <c r="AB812" t="s">
        <v>1181</v>
      </c>
    </row>
    <row r="813" spans="1:28" x14ac:dyDescent="0.35">
      <c r="A813" t="s">
        <v>1101</v>
      </c>
      <c r="B813" t="s">
        <v>313</v>
      </c>
      <c r="C813">
        <v>1883</v>
      </c>
      <c r="D813" s="9">
        <v>39864.53402777778</v>
      </c>
      <c r="E813" s="9">
        <v>41747.631249999999</v>
      </c>
      <c r="F813">
        <v>395</v>
      </c>
      <c r="G813">
        <v>395</v>
      </c>
      <c r="H813">
        <v>383</v>
      </c>
      <c r="I813">
        <v>12</v>
      </c>
      <c r="J813">
        <v>0</v>
      </c>
      <c r="K813">
        <v>395</v>
      </c>
      <c r="L813">
        <v>389</v>
      </c>
      <c r="M813">
        <v>6</v>
      </c>
      <c r="N813">
        <v>0.23</v>
      </c>
      <c r="O813">
        <v>0.02</v>
      </c>
      <c r="P813">
        <v>0</v>
      </c>
      <c r="Q813">
        <v>0.23400000000000001</v>
      </c>
      <c r="R813">
        <v>0.93600000000000005</v>
      </c>
      <c r="S813">
        <v>0.92</v>
      </c>
      <c r="T813">
        <v>1</v>
      </c>
      <c r="U813">
        <v>25.640999999999998</v>
      </c>
      <c r="V813" t="s">
        <v>82</v>
      </c>
      <c r="W813">
        <v>0.93799999999999994</v>
      </c>
      <c r="X813">
        <v>0.29199999999999998</v>
      </c>
      <c r="Y813">
        <v>0</v>
      </c>
      <c r="Z813">
        <v>0.94499999999999995</v>
      </c>
      <c r="AA813" s="19">
        <v>45732.976589606478</v>
      </c>
      <c r="AB813" t="s">
        <v>1181</v>
      </c>
    </row>
    <row r="814" spans="1:28" hidden="1" x14ac:dyDescent="0.35">
      <c r="A814" t="s">
        <v>1101</v>
      </c>
      <c r="B814" t="s">
        <v>314</v>
      </c>
      <c r="C814">
        <v>18</v>
      </c>
      <c r="D814" s="9">
        <v>41729.57708333333</v>
      </c>
      <c r="E814" s="9">
        <v>41747.631249999999</v>
      </c>
      <c r="F814" t="s">
        <v>874</v>
      </c>
      <c r="G814" t="s">
        <v>874</v>
      </c>
      <c r="H814">
        <v>1</v>
      </c>
      <c r="I814">
        <v>1</v>
      </c>
      <c r="J814">
        <v>1</v>
      </c>
      <c r="K814" t="s">
        <v>875</v>
      </c>
      <c r="L814">
        <v>7</v>
      </c>
      <c r="M814">
        <v>-7</v>
      </c>
      <c r="N814" t="s">
        <v>877</v>
      </c>
      <c r="O814" t="s">
        <v>877</v>
      </c>
      <c r="P814">
        <v>0</v>
      </c>
      <c r="Q814">
        <v>0.875</v>
      </c>
      <c r="R814" t="s">
        <v>877</v>
      </c>
      <c r="S814" t="s">
        <v>877</v>
      </c>
      <c r="T814" t="s">
        <v>877</v>
      </c>
      <c r="U814" t="s">
        <v>877</v>
      </c>
      <c r="V814" t="s">
        <v>82</v>
      </c>
      <c r="W814" t="s">
        <v>877</v>
      </c>
      <c r="X814" t="s">
        <v>877</v>
      </c>
      <c r="Y814">
        <v>0</v>
      </c>
      <c r="Z814">
        <v>0.625</v>
      </c>
      <c r="AA814" s="19">
        <v>45732.976589606478</v>
      </c>
      <c r="AB814" t="s">
        <v>1181</v>
      </c>
    </row>
    <row r="815" spans="1:28" x14ac:dyDescent="0.35">
      <c r="A815" t="s">
        <v>1102</v>
      </c>
      <c r="B815" t="s">
        <v>313</v>
      </c>
      <c r="C815">
        <v>147</v>
      </c>
      <c r="D815" s="9">
        <v>42614.415972222225</v>
      </c>
      <c r="E815" s="9">
        <v>42761.577777777777</v>
      </c>
      <c r="F815">
        <v>62</v>
      </c>
      <c r="G815">
        <v>62</v>
      </c>
      <c r="H815">
        <v>61</v>
      </c>
      <c r="I815">
        <v>1</v>
      </c>
      <c r="J815">
        <v>0</v>
      </c>
      <c r="K815">
        <v>62</v>
      </c>
      <c r="L815">
        <v>62</v>
      </c>
      <c r="M815">
        <v>0</v>
      </c>
      <c r="N815">
        <v>0.252</v>
      </c>
      <c r="O815">
        <v>0</v>
      </c>
      <c r="P815">
        <v>0</v>
      </c>
      <c r="Q815">
        <v>0.32600000000000001</v>
      </c>
      <c r="R815">
        <v>1.294</v>
      </c>
      <c r="S815">
        <v>1</v>
      </c>
      <c r="T815">
        <v>1</v>
      </c>
      <c r="U815">
        <v>0</v>
      </c>
      <c r="V815" t="s">
        <v>94</v>
      </c>
      <c r="W815">
        <v>0.54600000000000004</v>
      </c>
      <c r="X815">
        <v>0</v>
      </c>
      <c r="Y815">
        <v>0</v>
      </c>
      <c r="Z815">
        <v>0.73499999999999999</v>
      </c>
      <c r="AA815" s="19">
        <v>45732.976647337964</v>
      </c>
      <c r="AB815" t="s">
        <v>1181</v>
      </c>
    </row>
    <row r="816" spans="1:28" hidden="1" x14ac:dyDescent="0.35">
      <c r="A816" t="s">
        <v>1102</v>
      </c>
      <c r="B816" t="s">
        <v>314</v>
      </c>
      <c r="C816">
        <v>28</v>
      </c>
      <c r="D816" s="9">
        <v>42733.555555555555</v>
      </c>
      <c r="E816" s="9">
        <v>42761.577777777777</v>
      </c>
      <c r="F816" t="s">
        <v>874</v>
      </c>
      <c r="G816" t="s">
        <v>874</v>
      </c>
      <c r="H816">
        <v>14</v>
      </c>
      <c r="I816">
        <v>1</v>
      </c>
      <c r="J816">
        <v>1</v>
      </c>
      <c r="K816" t="s">
        <v>875</v>
      </c>
      <c r="L816">
        <v>45</v>
      </c>
      <c r="M816">
        <v>-30</v>
      </c>
      <c r="N816" t="s">
        <v>877</v>
      </c>
      <c r="O816" t="s">
        <v>877</v>
      </c>
      <c r="P816">
        <v>0</v>
      </c>
      <c r="Q816">
        <v>1.06</v>
      </c>
      <c r="R816" t="s">
        <v>877</v>
      </c>
      <c r="S816" t="s">
        <v>877</v>
      </c>
      <c r="T816" t="s">
        <v>877</v>
      </c>
      <c r="U816" t="s">
        <v>877</v>
      </c>
      <c r="V816" t="s">
        <v>94</v>
      </c>
      <c r="W816" t="s">
        <v>877</v>
      </c>
      <c r="X816" t="s">
        <v>877</v>
      </c>
      <c r="Y816">
        <v>0</v>
      </c>
      <c r="Z816">
        <v>0.66500000000000004</v>
      </c>
      <c r="AA816" s="19">
        <v>45732.976647337964</v>
      </c>
      <c r="AB816" t="s">
        <v>1181</v>
      </c>
    </row>
    <row r="817" spans="1:28" x14ac:dyDescent="0.35">
      <c r="A817" t="s">
        <v>1103</v>
      </c>
      <c r="B817" t="s">
        <v>313</v>
      </c>
      <c r="C817">
        <v>394</v>
      </c>
      <c r="D817" s="9">
        <v>40207.631249999999</v>
      </c>
      <c r="E817" s="9">
        <v>40602.48541666667</v>
      </c>
      <c r="F817">
        <v>726</v>
      </c>
      <c r="G817">
        <v>726</v>
      </c>
      <c r="H817">
        <v>456</v>
      </c>
      <c r="I817">
        <v>270</v>
      </c>
      <c r="J817">
        <v>0</v>
      </c>
      <c r="K817">
        <v>726</v>
      </c>
      <c r="L817">
        <v>719</v>
      </c>
      <c r="M817">
        <v>7</v>
      </c>
      <c r="N817">
        <v>1.6870000000000001</v>
      </c>
      <c r="O817">
        <v>1.2050000000000001</v>
      </c>
      <c r="P817">
        <v>0</v>
      </c>
      <c r="Q817">
        <v>2.4220000000000002</v>
      </c>
      <c r="R817">
        <v>0.83699999999999997</v>
      </c>
      <c r="S817">
        <v>0.58299999999999996</v>
      </c>
      <c r="T817">
        <v>1</v>
      </c>
      <c r="U817">
        <v>2.89</v>
      </c>
      <c r="V817" t="s">
        <v>82</v>
      </c>
      <c r="W817">
        <v>0.96</v>
      </c>
      <c r="X817">
        <v>0.94499999999999995</v>
      </c>
      <c r="Y817">
        <v>0</v>
      </c>
      <c r="Z817">
        <v>0.96799999999999997</v>
      </c>
      <c r="AA817" s="19">
        <v>45732.976710543982</v>
      </c>
      <c r="AB817" t="s">
        <v>1181</v>
      </c>
    </row>
    <row r="818" spans="1:28" hidden="1" x14ac:dyDescent="0.35">
      <c r="A818" t="s">
        <v>1103</v>
      </c>
      <c r="B818" t="s">
        <v>314</v>
      </c>
      <c r="C818">
        <v>84</v>
      </c>
      <c r="D818" s="9">
        <v>40518.393750000003</v>
      </c>
      <c r="E818" s="9">
        <v>40602.48541666667</v>
      </c>
      <c r="F818" t="s">
        <v>874</v>
      </c>
      <c r="G818" t="s">
        <v>874</v>
      </c>
      <c r="H818">
        <v>6</v>
      </c>
      <c r="I818">
        <v>1</v>
      </c>
      <c r="J818">
        <v>1</v>
      </c>
      <c r="K818" t="s">
        <v>875</v>
      </c>
      <c r="L818">
        <v>58</v>
      </c>
      <c r="M818">
        <v>-50</v>
      </c>
      <c r="N818">
        <v>4.2999999999999997E-2</v>
      </c>
      <c r="O818" t="s">
        <v>877</v>
      </c>
      <c r="P818">
        <v>0</v>
      </c>
      <c r="Q818">
        <v>0.68799999999999994</v>
      </c>
      <c r="R818" t="s">
        <v>877</v>
      </c>
      <c r="S818" t="s">
        <v>877</v>
      </c>
      <c r="T818" t="s">
        <v>877</v>
      </c>
      <c r="U818" t="s">
        <v>877</v>
      </c>
      <c r="V818" t="s">
        <v>82</v>
      </c>
      <c r="W818">
        <v>0.71399999999999997</v>
      </c>
      <c r="X818" t="s">
        <v>877</v>
      </c>
      <c r="Y818">
        <v>0</v>
      </c>
      <c r="Z818">
        <v>6.2E-2</v>
      </c>
      <c r="AA818" s="19">
        <v>45732.976710590279</v>
      </c>
      <c r="AB818" t="s">
        <v>1181</v>
      </c>
    </row>
    <row r="819" spans="1:28" x14ac:dyDescent="0.35">
      <c r="A819" t="s">
        <v>1104</v>
      </c>
      <c r="B819" t="s">
        <v>313</v>
      </c>
      <c r="C819">
        <v>189</v>
      </c>
      <c r="D819" s="9">
        <v>40385.616666666669</v>
      </c>
      <c r="E819" s="9">
        <v>40575.410416666666</v>
      </c>
      <c r="F819">
        <v>80</v>
      </c>
      <c r="G819">
        <v>80</v>
      </c>
      <c r="H819">
        <v>34</v>
      </c>
      <c r="I819">
        <v>46</v>
      </c>
      <c r="J819">
        <v>0</v>
      </c>
      <c r="K819">
        <v>80</v>
      </c>
      <c r="L819">
        <v>78</v>
      </c>
      <c r="M819">
        <v>2</v>
      </c>
      <c r="N819">
        <v>0.22700000000000001</v>
      </c>
      <c r="O819">
        <v>0.85699999999999998</v>
      </c>
      <c r="P819">
        <v>0</v>
      </c>
      <c r="Q819">
        <v>0.32</v>
      </c>
      <c r="R819">
        <v>0.29499999999999998</v>
      </c>
      <c r="S819">
        <v>0.20899999999999999</v>
      </c>
      <c r="T819">
        <v>1</v>
      </c>
      <c r="U819">
        <v>6.25</v>
      </c>
      <c r="V819" t="s">
        <v>82</v>
      </c>
      <c r="W819">
        <v>0.94499999999999995</v>
      </c>
      <c r="X819">
        <v>0.52600000000000002</v>
      </c>
      <c r="Y819">
        <v>0</v>
      </c>
      <c r="Z819">
        <v>0.78300000000000003</v>
      </c>
      <c r="AA819" s="19">
        <v>45732.976770462963</v>
      </c>
      <c r="AB819" t="s">
        <v>1181</v>
      </c>
    </row>
    <row r="820" spans="1:28" hidden="1" x14ac:dyDescent="0.35">
      <c r="A820" t="s">
        <v>1104</v>
      </c>
      <c r="B820" t="s">
        <v>314</v>
      </c>
      <c r="C820">
        <v>99</v>
      </c>
      <c r="D820" s="9">
        <v>40476.388888888891</v>
      </c>
      <c r="E820" s="9">
        <v>40575.410416666666</v>
      </c>
      <c r="F820" t="s">
        <v>874</v>
      </c>
      <c r="G820" t="s">
        <v>874</v>
      </c>
      <c r="H820">
        <v>7</v>
      </c>
      <c r="I820">
        <v>1</v>
      </c>
      <c r="J820">
        <v>1</v>
      </c>
      <c r="K820" t="s">
        <v>875</v>
      </c>
      <c r="L820">
        <v>23</v>
      </c>
      <c r="M820">
        <v>-15</v>
      </c>
      <c r="N820">
        <v>0.10299999999999999</v>
      </c>
      <c r="O820" t="s">
        <v>877</v>
      </c>
      <c r="P820">
        <v>0</v>
      </c>
      <c r="Q820">
        <v>0.159</v>
      </c>
      <c r="R820" t="s">
        <v>877</v>
      </c>
      <c r="S820" t="s">
        <v>877</v>
      </c>
      <c r="T820" t="s">
        <v>877</v>
      </c>
      <c r="U820" t="s">
        <v>877</v>
      </c>
      <c r="V820" t="s">
        <v>82</v>
      </c>
      <c r="W820">
        <v>0.85499999999999998</v>
      </c>
      <c r="X820" t="s">
        <v>877</v>
      </c>
      <c r="Y820">
        <v>0</v>
      </c>
      <c r="Z820">
        <v>0.88900000000000001</v>
      </c>
      <c r="AA820" s="19">
        <v>45732.976770462963</v>
      </c>
      <c r="AB820" t="s">
        <v>1181</v>
      </c>
    </row>
    <row r="821" spans="1:28" x14ac:dyDescent="0.35">
      <c r="A821" t="s">
        <v>1105</v>
      </c>
      <c r="B821" t="s">
        <v>313</v>
      </c>
      <c r="C821">
        <v>435</v>
      </c>
      <c r="D821" s="9">
        <v>41933.627083333333</v>
      </c>
      <c r="E821" s="9">
        <v>42368.634722222225</v>
      </c>
      <c r="F821">
        <v>75</v>
      </c>
      <c r="G821">
        <v>75</v>
      </c>
      <c r="H821">
        <v>35</v>
      </c>
      <c r="I821">
        <v>40</v>
      </c>
      <c r="J821">
        <v>0</v>
      </c>
      <c r="K821">
        <v>75</v>
      </c>
      <c r="L821">
        <v>60</v>
      </c>
      <c r="M821">
        <v>15</v>
      </c>
      <c r="N821">
        <v>6.2E-2</v>
      </c>
      <c r="O821">
        <v>6.6000000000000003E-2</v>
      </c>
      <c r="P821">
        <v>0</v>
      </c>
      <c r="Q821">
        <v>0.105</v>
      </c>
      <c r="R821">
        <v>0.82</v>
      </c>
      <c r="S821">
        <v>0.48399999999999999</v>
      </c>
      <c r="T821">
        <v>1</v>
      </c>
      <c r="U821">
        <v>142.857</v>
      </c>
      <c r="V821" t="s">
        <v>58</v>
      </c>
      <c r="W821">
        <v>0.82</v>
      </c>
      <c r="X821">
        <v>0.79800000000000004</v>
      </c>
      <c r="Y821">
        <v>0</v>
      </c>
      <c r="Z821">
        <v>0.83499999999999996</v>
      </c>
      <c r="AA821" s="19">
        <v>45732.976830300926</v>
      </c>
      <c r="AB821" t="s">
        <v>1181</v>
      </c>
    </row>
    <row r="822" spans="1:28" hidden="1" x14ac:dyDescent="0.35">
      <c r="A822" t="s">
        <v>1105</v>
      </c>
      <c r="B822" t="s">
        <v>314</v>
      </c>
      <c r="C822">
        <v>97</v>
      </c>
      <c r="D822" s="9">
        <v>42270.761805555558</v>
      </c>
      <c r="E822" s="9">
        <v>42368.634722222225</v>
      </c>
      <c r="F822" t="s">
        <v>874</v>
      </c>
      <c r="G822" t="s">
        <v>874</v>
      </c>
      <c r="H822">
        <v>1</v>
      </c>
      <c r="I822">
        <v>7</v>
      </c>
      <c r="J822">
        <v>1</v>
      </c>
      <c r="K822" t="s">
        <v>875</v>
      </c>
      <c r="L822">
        <v>9</v>
      </c>
      <c r="M822">
        <v>-2</v>
      </c>
      <c r="N822" t="s">
        <v>877</v>
      </c>
      <c r="O822">
        <v>3.5</v>
      </c>
      <c r="P822">
        <v>0</v>
      </c>
      <c r="Q822">
        <v>0.45500000000000002</v>
      </c>
      <c r="R822" t="s">
        <v>877</v>
      </c>
      <c r="S822" t="s">
        <v>877</v>
      </c>
      <c r="T822" t="s">
        <v>877</v>
      </c>
      <c r="U822" t="s">
        <v>877</v>
      </c>
      <c r="V822" t="s">
        <v>58</v>
      </c>
      <c r="W822" t="s">
        <v>877</v>
      </c>
      <c r="X822">
        <v>0.75</v>
      </c>
      <c r="Y822">
        <v>0</v>
      </c>
      <c r="Z822">
        <v>0.46300000000000002</v>
      </c>
      <c r="AA822" s="19">
        <v>45732.976830300926</v>
      </c>
      <c r="AB822" t="s">
        <v>1181</v>
      </c>
    </row>
    <row r="823" spans="1:28" x14ac:dyDescent="0.35">
      <c r="A823" t="s">
        <v>1106</v>
      </c>
      <c r="B823" t="s">
        <v>313</v>
      </c>
      <c r="C823">
        <v>449</v>
      </c>
      <c r="D823" s="9">
        <v>40164.469444444447</v>
      </c>
      <c r="E823" s="9">
        <v>40613.59375</v>
      </c>
      <c r="F823">
        <v>111</v>
      </c>
      <c r="G823">
        <v>111</v>
      </c>
      <c r="H823">
        <v>67</v>
      </c>
      <c r="I823">
        <v>44</v>
      </c>
      <c r="J823">
        <v>0</v>
      </c>
      <c r="K823">
        <v>111</v>
      </c>
      <c r="L823">
        <v>92</v>
      </c>
      <c r="M823">
        <v>19</v>
      </c>
      <c r="N823">
        <v>9.8000000000000004E-2</v>
      </c>
      <c r="O823">
        <v>0.114</v>
      </c>
      <c r="P823">
        <v>0</v>
      </c>
      <c r="Q823">
        <v>0.158</v>
      </c>
      <c r="R823">
        <v>0.745</v>
      </c>
      <c r="S823">
        <v>0.46200000000000002</v>
      </c>
      <c r="T823">
        <v>1</v>
      </c>
      <c r="U823">
        <v>120.253</v>
      </c>
      <c r="V823" t="s">
        <v>58</v>
      </c>
      <c r="W823">
        <v>0.66100000000000003</v>
      </c>
      <c r="X823">
        <v>0.316</v>
      </c>
      <c r="Y823">
        <v>0</v>
      </c>
      <c r="Z823">
        <v>0.434</v>
      </c>
      <c r="AA823" s="19">
        <v>45732.976891585648</v>
      </c>
      <c r="AB823" t="s">
        <v>1181</v>
      </c>
    </row>
    <row r="824" spans="1:28" hidden="1" x14ac:dyDescent="0.35">
      <c r="A824" t="s">
        <v>1106</v>
      </c>
      <c r="B824" t="s">
        <v>314</v>
      </c>
      <c r="C824">
        <v>97</v>
      </c>
      <c r="D824" s="9">
        <v>40516.582638888889</v>
      </c>
      <c r="E824" s="9">
        <v>40613.59375</v>
      </c>
      <c r="F824" t="s">
        <v>874</v>
      </c>
      <c r="G824" t="s">
        <v>874</v>
      </c>
      <c r="H824">
        <v>11</v>
      </c>
      <c r="I824">
        <v>1</v>
      </c>
      <c r="J824">
        <v>1</v>
      </c>
      <c r="K824" t="s">
        <v>875</v>
      </c>
      <c r="L824">
        <v>8</v>
      </c>
      <c r="M824">
        <v>5</v>
      </c>
      <c r="N824">
        <v>7.0999999999999994E-2</v>
      </c>
      <c r="O824" t="s">
        <v>877</v>
      </c>
      <c r="P824">
        <v>0</v>
      </c>
      <c r="Q824">
        <v>4.9000000000000002E-2</v>
      </c>
      <c r="R824" t="s">
        <v>877</v>
      </c>
      <c r="S824" t="s">
        <v>877</v>
      </c>
      <c r="T824" t="s">
        <v>877</v>
      </c>
      <c r="U824" t="s">
        <v>877</v>
      </c>
      <c r="V824" t="s">
        <v>58</v>
      </c>
      <c r="W824">
        <v>0.36099999999999999</v>
      </c>
      <c r="X824" t="s">
        <v>877</v>
      </c>
      <c r="Y824">
        <v>0</v>
      </c>
      <c r="Z824">
        <v>0.439</v>
      </c>
      <c r="AA824" s="19">
        <v>45732.976891585648</v>
      </c>
      <c r="AB824" t="s">
        <v>1181</v>
      </c>
    </row>
    <row r="825" spans="1:28" x14ac:dyDescent="0.35">
      <c r="A825" t="s">
        <v>1107</v>
      </c>
      <c r="B825" t="s">
        <v>313</v>
      </c>
      <c r="C825">
        <v>487</v>
      </c>
      <c r="D825" s="9">
        <v>43724.347916666666</v>
      </c>
      <c r="E825" s="9">
        <v>44211.418749999997</v>
      </c>
      <c r="F825">
        <v>164</v>
      </c>
      <c r="G825">
        <v>161</v>
      </c>
      <c r="H825">
        <v>112</v>
      </c>
      <c r="I825">
        <v>49</v>
      </c>
      <c r="J825">
        <v>0</v>
      </c>
      <c r="K825">
        <v>161</v>
      </c>
      <c r="L825">
        <v>137</v>
      </c>
      <c r="M825">
        <v>24</v>
      </c>
      <c r="N825">
        <v>0.35599999999999998</v>
      </c>
      <c r="O825">
        <v>0.20300000000000001</v>
      </c>
      <c r="P825">
        <v>0</v>
      </c>
      <c r="Q825">
        <v>0.51</v>
      </c>
      <c r="R825">
        <v>0.91200000000000003</v>
      </c>
      <c r="S825">
        <v>0.63700000000000001</v>
      </c>
      <c r="T825">
        <v>1</v>
      </c>
      <c r="U825">
        <v>47.058999999999997</v>
      </c>
      <c r="V825" t="s">
        <v>58</v>
      </c>
      <c r="W825">
        <v>0.68600000000000005</v>
      </c>
      <c r="X825">
        <v>0.92900000000000005</v>
      </c>
      <c r="Y825">
        <v>0</v>
      </c>
      <c r="Z825">
        <v>0.78300000000000003</v>
      </c>
      <c r="AA825" s="19">
        <v>45732.976952534722</v>
      </c>
      <c r="AB825" t="s">
        <v>1181</v>
      </c>
    </row>
    <row r="826" spans="1:28" hidden="1" x14ac:dyDescent="0.35">
      <c r="A826" t="s">
        <v>1107</v>
      </c>
      <c r="B826" t="s">
        <v>314</v>
      </c>
      <c r="C826">
        <v>41</v>
      </c>
      <c r="D826" s="9">
        <v>44169.519444444442</v>
      </c>
      <c r="E826" s="9">
        <v>44211.418749999997</v>
      </c>
      <c r="F826" t="s">
        <v>874</v>
      </c>
      <c r="G826" t="s">
        <v>874</v>
      </c>
      <c r="H826">
        <v>3</v>
      </c>
      <c r="I826">
        <v>1</v>
      </c>
      <c r="J826">
        <v>1</v>
      </c>
      <c r="K826" t="s">
        <v>875</v>
      </c>
      <c r="L826">
        <v>2</v>
      </c>
      <c r="M826">
        <v>2</v>
      </c>
      <c r="N826">
        <v>5.3999999999999999E-2</v>
      </c>
      <c r="O826" t="s">
        <v>877</v>
      </c>
      <c r="P826">
        <v>0</v>
      </c>
      <c r="Q826">
        <v>7.6999999999999999E-2</v>
      </c>
      <c r="R826" t="s">
        <v>877</v>
      </c>
      <c r="S826" t="s">
        <v>877</v>
      </c>
      <c r="T826" t="s">
        <v>877</v>
      </c>
      <c r="U826" t="s">
        <v>877</v>
      </c>
      <c r="V826" t="s">
        <v>58</v>
      </c>
      <c r="W826">
        <v>0.77600000000000002</v>
      </c>
      <c r="X826" t="s">
        <v>877</v>
      </c>
      <c r="Y826">
        <v>0</v>
      </c>
      <c r="Z826">
        <v>1</v>
      </c>
      <c r="AA826" s="19">
        <v>45732.976952534722</v>
      </c>
      <c r="AB826" t="s">
        <v>1181</v>
      </c>
    </row>
    <row r="827" spans="1:28" x14ac:dyDescent="0.35">
      <c r="A827" t="s">
        <v>1108</v>
      </c>
      <c r="B827" t="s">
        <v>313</v>
      </c>
      <c r="C827">
        <v>579</v>
      </c>
      <c r="D827" s="9">
        <v>43271.651388888888</v>
      </c>
      <c r="E827" s="9">
        <v>43851.57916666667</v>
      </c>
      <c r="F827">
        <v>609</v>
      </c>
      <c r="G827">
        <v>602</v>
      </c>
      <c r="H827">
        <v>481</v>
      </c>
      <c r="I827">
        <v>121</v>
      </c>
      <c r="J827">
        <v>0</v>
      </c>
      <c r="K827">
        <v>602</v>
      </c>
      <c r="L827">
        <v>580</v>
      </c>
      <c r="M827">
        <v>22</v>
      </c>
      <c r="N827">
        <v>0.75700000000000001</v>
      </c>
      <c r="O827">
        <v>0.24399999999999999</v>
      </c>
      <c r="P827">
        <v>0</v>
      </c>
      <c r="Q827">
        <v>0.94899999999999995</v>
      </c>
      <c r="R827">
        <v>0.94799999999999995</v>
      </c>
      <c r="S827">
        <v>0.75600000000000001</v>
      </c>
      <c r="T827">
        <v>1</v>
      </c>
      <c r="U827">
        <v>23.181999999999999</v>
      </c>
      <c r="V827" t="s">
        <v>82</v>
      </c>
      <c r="W827">
        <v>0.90600000000000003</v>
      </c>
      <c r="X827">
        <v>0.93700000000000006</v>
      </c>
      <c r="Y827">
        <v>0</v>
      </c>
      <c r="Z827">
        <v>0.93</v>
      </c>
      <c r="AA827" s="19">
        <v>45732.977017037039</v>
      </c>
      <c r="AB827" t="s">
        <v>1181</v>
      </c>
    </row>
    <row r="828" spans="1:28" hidden="1" x14ac:dyDescent="0.35">
      <c r="A828" t="s">
        <v>1108</v>
      </c>
      <c r="B828" t="s">
        <v>314</v>
      </c>
      <c r="C828">
        <v>88</v>
      </c>
      <c r="D828" s="9">
        <v>43763.355555555558</v>
      </c>
      <c r="E828" s="9">
        <v>43851.57916666667</v>
      </c>
      <c r="F828" t="s">
        <v>874</v>
      </c>
      <c r="G828" t="s">
        <v>874</v>
      </c>
      <c r="H828">
        <v>29</v>
      </c>
      <c r="I828">
        <v>5</v>
      </c>
      <c r="J828">
        <v>1</v>
      </c>
      <c r="K828" t="s">
        <v>875</v>
      </c>
      <c r="L828">
        <v>35</v>
      </c>
      <c r="M828">
        <v>-2</v>
      </c>
      <c r="N828">
        <v>0.309</v>
      </c>
      <c r="O828">
        <v>3.6999999999999998E-2</v>
      </c>
      <c r="P828">
        <v>0</v>
      </c>
      <c r="Q828">
        <v>2.3260000000000001</v>
      </c>
      <c r="R828">
        <v>6.7229999999999999</v>
      </c>
      <c r="S828">
        <v>0.89300000000000002</v>
      </c>
      <c r="T828">
        <v>1</v>
      </c>
      <c r="U828">
        <v>9.4580000000000002</v>
      </c>
      <c r="V828" t="s">
        <v>94</v>
      </c>
      <c r="W828">
        <v>0.44400000000000001</v>
      </c>
      <c r="X828">
        <v>0.51500000000000001</v>
      </c>
      <c r="Y828">
        <v>0</v>
      </c>
      <c r="Z828">
        <v>0.47799999999999998</v>
      </c>
      <c r="AA828" s="19">
        <v>45732.977028171299</v>
      </c>
      <c r="AB828" t="s">
        <v>1181</v>
      </c>
    </row>
    <row r="829" spans="1:28" x14ac:dyDescent="0.35">
      <c r="A829" t="s">
        <v>1109</v>
      </c>
      <c r="B829" t="s">
        <v>313</v>
      </c>
      <c r="C829">
        <v>702</v>
      </c>
      <c r="D829" s="9">
        <v>42893.384722222225</v>
      </c>
      <c r="E829" s="9">
        <v>43595.442361111112</v>
      </c>
      <c r="F829">
        <v>2063</v>
      </c>
      <c r="G829">
        <v>2045</v>
      </c>
      <c r="H829">
        <v>1789</v>
      </c>
      <c r="I829">
        <v>256</v>
      </c>
      <c r="J829">
        <v>0</v>
      </c>
      <c r="K829">
        <v>2045</v>
      </c>
      <c r="L829">
        <v>2028</v>
      </c>
      <c r="M829">
        <v>17</v>
      </c>
      <c r="N829">
        <v>6.24</v>
      </c>
      <c r="O829">
        <v>1.046</v>
      </c>
      <c r="P829">
        <v>0</v>
      </c>
      <c r="Q829">
        <v>6.6820000000000004</v>
      </c>
      <c r="R829">
        <v>0.91700000000000004</v>
      </c>
      <c r="S829">
        <v>0.85599999999999998</v>
      </c>
      <c r="T829">
        <v>1</v>
      </c>
      <c r="U829">
        <v>2.544</v>
      </c>
      <c r="V829" t="s">
        <v>82</v>
      </c>
      <c r="W829">
        <v>0.996</v>
      </c>
      <c r="X829">
        <v>0.996</v>
      </c>
      <c r="Y829">
        <v>0</v>
      </c>
      <c r="Z829">
        <v>0.92900000000000005</v>
      </c>
      <c r="AA829" s="19">
        <v>45732.977094108799</v>
      </c>
      <c r="AB829" t="s">
        <v>1181</v>
      </c>
    </row>
    <row r="830" spans="1:28" hidden="1" x14ac:dyDescent="0.35">
      <c r="A830" t="s">
        <v>1109</v>
      </c>
      <c r="B830" t="s">
        <v>314</v>
      </c>
      <c r="C830">
        <v>0</v>
      </c>
      <c r="D830" s="9">
        <v>43595.442361111112</v>
      </c>
      <c r="E830" s="9">
        <v>43595.442361111112</v>
      </c>
      <c r="F830" t="s">
        <v>874</v>
      </c>
      <c r="G830" t="s">
        <v>874</v>
      </c>
      <c r="H830">
        <v>1</v>
      </c>
      <c r="I830">
        <v>1</v>
      </c>
      <c r="J830">
        <v>1</v>
      </c>
      <c r="K830" t="s">
        <v>875</v>
      </c>
      <c r="L830">
        <v>1</v>
      </c>
      <c r="M830">
        <v>0</v>
      </c>
      <c r="N830" t="s">
        <v>877</v>
      </c>
      <c r="O830" t="s">
        <v>877</v>
      </c>
      <c r="P830">
        <v>0</v>
      </c>
      <c r="Q830" t="s">
        <v>877</v>
      </c>
      <c r="R830" t="s">
        <v>877</v>
      </c>
      <c r="S830" t="s">
        <v>877</v>
      </c>
      <c r="T830" t="s">
        <v>877</v>
      </c>
      <c r="U830" t="s">
        <v>877</v>
      </c>
      <c r="V830" t="s">
        <v>82</v>
      </c>
      <c r="W830" t="s">
        <v>877</v>
      </c>
      <c r="X830" t="s">
        <v>877</v>
      </c>
      <c r="Y830">
        <v>0</v>
      </c>
      <c r="Z830" t="s">
        <v>877</v>
      </c>
      <c r="AA830" s="19">
        <v>45732.977094108799</v>
      </c>
      <c r="AB830" t="s">
        <v>1181</v>
      </c>
    </row>
    <row r="831" spans="1:28" x14ac:dyDescent="0.35">
      <c r="A831" t="s">
        <v>1110</v>
      </c>
      <c r="B831" t="s">
        <v>313</v>
      </c>
      <c r="C831">
        <v>562</v>
      </c>
      <c r="D831" s="9">
        <v>43332.676388888889</v>
      </c>
      <c r="E831" s="9">
        <v>43895.666666666664</v>
      </c>
      <c r="F831">
        <v>1172</v>
      </c>
      <c r="G831">
        <v>1161</v>
      </c>
      <c r="H831">
        <v>1011</v>
      </c>
      <c r="I831">
        <v>150</v>
      </c>
      <c r="J831">
        <v>0</v>
      </c>
      <c r="K831">
        <v>1161</v>
      </c>
      <c r="L831">
        <v>1097</v>
      </c>
      <c r="M831">
        <v>64</v>
      </c>
      <c r="N831">
        <v>2.012</v>
      </c>
      <c r="O831">
        <v>0.32700000000000001</v>
      </c>
      <c r="P831">
        <v>0</v>
      </c>
      <c r="Q831">
        <v>2.3290000000000002</v>
      </c>
      <c r="R831">
        <v>0.996</v>
      </c>
      <c r="S831">
        <v>0.86</v>
      </c>
      <c r="T831">
        <v>1</v>
      </c>
      <c r="U831">
        <v>27.48</v>
      </c>
      <c r="V831" t="s">
        <v>82</v>
      </c>
      <c r="W831">
        <v>0.97899999999999998</v>
      </c>
      <c r="X831">
        <v>0.97399999999999998</v>
      </c>
      <c r="Y831">
        <v>0</v>
      </c>
      <c r="Z831">
        <v>0.98099999999999998</v>
      </c>
      <c r="AA831" s="19">
        <v>45732.977160196759</v>
      </c>
      <c r="AB831" t="s">
        <v>1181</v>
      </c>
    </row>
    <row r="832" spans="1:28" hidden="1" x14ac:dyDescent="0.35">
      <c r="A832" t="s">
        <v>1110</v>
      </c>
      <c r="B832" t="s">
        <v>314</v>
      </c>
      <c r="C832">
        <v>100</v>
      </c>
      <c r="D832" s="9">
        <v>43795.48541666667</v>
      </c>
      <c r="E832" s="9">
        <v>43895.666666666664</v>
      </c>
      <c r="F832" t="s">
        <v>874</v>
      </c>
      <c r="G832" t="s">
        <v>874</v>
      </c>
      <c r="H832">
        <v>351</v>
      </c>
      <c r="I832">
        <v>58</v>
      </c>
      <c r="J832">
        <v>1</v>
      </c>
      <c r="K832" t="s">
        <v>875</v>
      </c>
      <c r="L832">
        <v>388</v>
      </c>
      <c r="M832">
        <v>20</v>
      </c>
      <c r="N832">
        <v>3.8090000000000002</v>
      </c>
      <c r="O832">
        <v>0.64400000000000002</v>
      </c>
      <c r="P832">
        <v>0</v>
      </c>
      <c r="Q832">
        <v>4.2530000000000001</v>
      </c>
      <c r="R832">
        <v>0.95499999999999996</v>
      </c>
      <c r="S832">
        <v>0.85499999999999998</v>
      </c>
      <c r="T832">
        <v>1</v>
      </c>
      <c r="U832">
        <v>15.048</v>
      </c>
      <c r="V832" t="s">
        <v>82</v>
      </c>
      <c r="W832">
        <v>0.96899999999999997</v>
      </c>
      <c r="X832">
        <v>0.877</v>
      </c>
      <c r="Y832">
        <v>0</v>
      </c>
      <c r="Z832">
        <v>0.93899999999999995</v>
      </c>
      <c r="AA832" s="19">
        <v>45732.97717233796</v>
      </c>
      <c r="AB832" t="s">
        <v>1181</v>
      </c>
    </row>
    <row r="833" spans="1:28" x14ac:dyDescent="0.35">
      <c r="A833" t="s">
        <v>1111</v>
      </c>
      <c r="B833" t="s">
        <v>313</v>
      </c>
      <c r="C833">
        <v>629</v>
      </c>
      <c r="D833" s="9">
        <v>42480.365277777775</v>
      </c>
      <c r="E833" s="9">
        <v>43109.373611111114</v>
      </c>
      <c r="F833">
        <v>410</v>
      </c>
      <c r="G833">
        <v>404</v>
      </c>
      <c r="H833">
        <v>321</v>
      </c>
      <c r="I833">
        <v>83</v>
      </c>
      <c r="J833">
        <v>0</v>
      </c>
      <c r="K833">
        <v>404</v>
      </c>
      <c r="L833">
        <v>301</v>
      </c>
      <c r="M833">
        <v>103</v>
      </c>
      <c r="N833">
        <v>1.2190000000000001</v>
      </c>
      <c r="O833">
        <v>0.378</v>
      </c>
      <c r="P833">
        <v>0</v>
      </c>
      <c r="Q833">
        <v>1.6539999999999999</v>
      </c>
      <c r="R833">
        <v>1.036</v>
      </c>
      <c r="S833">
        <v>0.76300000000000001</v>
      </c>
      <c r="T833">
        <v>1</v>
      </c>
      <c r="U833">
        <v>62.273000000000003</v>
      </c>
      <c r="V833" t="s">
        <v>64</v>
      </c>
      <c r="W833">
        <v>0.78900000000000003</v>
      </c>
      <c r="X833">
        <v>0.86799999999999999</v>
      </c>
      <c r="Y833">
        <v>0</v>
      </c>
      <c r="Z833">
        <v>0.95</v>
      </c>
      <c r="AA833" s="19">
        <v>45732.977228900461</v>
      </c>
      <c r="AB833" t="s">
        <v>1181</v>
      </c>
    </row>
    <row r="834" spans="1:28" hidden="1" x14ac:dyDescent="0.35">
      <c r="A834" t="s">
        <v>1111</v>
      </c>
      <c r="B834" t="s">
        <v>314</v>
      </c>
      <c r="C834">
        <v>91</v>
      </c>
      <c r="D834" s="9">
        <v>43017.474305555559</v>
      </c>
      <c r="E834" s="9">
        <v>43109.373611111114</v>
      </c>
      <c r="F834" t="s">
        <v>874</v>
      </c>
      <c r="G834" t="s">
        <v>874</v>
      </c>
      <c r="H834">
        <v>6</v>
      </c>
      <c r="I834">
        <v>3</v>
      </c>
      <c r="J834">
        <v>1</v>
      </c>
      <c r="K834" t="s">
        <v>875</v>
      </c>
      <c r="L834">
        <v>1</v>
      </c>
      <c r="M834">
        <v>8</v>
      </c>
      <c r="N834">
        <v>0.05</v>
      </c>
      <c r="O834">
        <v>8.5000000000000006E-2</v>
      </c>
      <c r="P834">
        <v>0</v>
      </c>
      <c r="Q834" t="s">
        <v>877</v>
      </c>
      <c r="R834" t="s">
        <v>877</v>
      </c>
      <c r="S834" t="s">
        <v>877</v>
      </c>
      <c r="T834" t="s">
        <v>877</v>
      </c>
      <c r="U834" t="s">
        <v>877</v>
      </c>
      <c r="V834" t="s">
        <v>64</v>
      </c>
      <c r="W834">
        <v>0.95099999999999996</v>
      </c>
      <c r="X834">
        <v>0.93600000000000005</v>
      </c>
      <c r="Y834">
        <v>0</v>
      </c>
      <c r="Z834" t="s">
        <v>877</v>
      </c>
      <c r="AA834" s="19">
        <v>45732.977228900461</v>
      </c>
      <c r="AB834" t="s">
        <v>1181</v>
      </c>
    </row>
    <row r="835" spans="1:28" x14ac:dyDescent="0.35">
      <c r="A835" t="s">
        <v>1112</v>
      </c>
      <c r="B835" t="s">
        <v>313</v>
      </c>
      <c r="C835">
        <v>687</v>
      </c>
      <c r="D835" s="9">
        <v>41878.398611111108</v>
      </c>
      <c r="E835" s="9">
        <v>42565.456250000003</v>
      </c>
      <c r="F835">
        <v>4980</v>
      </c>
      <c r="G835">
        <v>4962</v>
      </c>
      <c r="H835">
        <v>4801</v>
      </c>
      <c r="I835">
        <v>161</v>
      </c>
      <c r="J835">
        <v>0</v>
      </c>
      <c r="K835">
        <v>4962</v>
      </c>
      <c r="L835">
        <v>4905</v>
      </c>
      <c r="M835">
        <v>57</v>
      </c>
      <c r="N835">
        <v>7.72</v>
      </c>
      <c r="O835">
        <v>0.40500000000000003</v>
      </c>
      <c r="P835">
        <v>0</v>
      </c>
      <c r="Q835">
        <v>7.9589999999999996</v>
      </c>
      <c r="R835">
        <v>0.98</v>
      </c>
      <c r="S835">
        <v>0.95</v>
      </c>
      <c r="T835">
        <v>1</v>
      </c>
      <c r="U835">
        <v>7.1619999999999999</v>
      </c>
      <c r="V835" t="s">
        <v>82</v>
      </c>
      <c r="W835">
        <v>0.99</v>
      </c>
      <c r="X835">
        <v>0.94899999999999995</v>
      </c>
      <c r="Y835">
        <v>0</v>
      </c>
      <c r="Z835">
        <v>0.995</v>
      </c>
      <c r="AA835" s="19">
        <v>45732.977302824074</v>
      </c>
      <c r="AB835" t="s">
        <v>1181</v>
      </c>
    </row>
    <row r="836" spans="1:28" hidden="1" x14ac:dyDescent="0.35">
      <c r="A836" t="s">
        <v>1112</v>
      </c>
      <c r="B836" t="s">
        <v>314</v>
      </c>
      <c r="C836">
        <v>99</v>
      </c>
      <c r="D836" s="9">
        <v>42465.461805555555</v>
      </c>
      <c r="E836" s="9">
        <v>42565.456250000003</v>
      </c>
      <c r="F836" t="s">
        <v>874</v>
      </c>
      <c r="G836" t="s">
        <v>874</v>
      </c>
      <c r="H836">
        <v>189</v>
      </c>
      <c r="I836">
        <v>13</v>
      </c>
      <c r="J836">
        <v>1</v>
      </c>
      <c r="K836" t="s">
        <v>875</v>
      </c>
      <c r="L836">
        <v>258</v>
      </c>
      <c r="M836">
        <v>-57</v>
      </c>
      <c r="N836">
        <v>2.4900000000000002</v>
      </c>
      <c r="O836">
        <v>0.14099999999999999</v>
      </c>
      <c r="P836">
        <v>0</v>
      </c>
      <c r="Q836">
        <v>2.6880000000000002</v>
      </c>
      <c r="R836">
        <v>1.022</v>
      </c>
      <c r="S836">
        <v>0.94599999999999995</v>
      </c>
      <c r="T836">
        <v>1</v>
      </c>
      <c r="U836">
        <v>21.204999999999998</v>
      </c>
      <c r="V836" t="s">
        <v>94</v>
      </c>
      <c r="W836">
        <v>0.871</v>
      </c>
      <c r="X836">
        <v>0.35199999999999998</v>
      </c>
      <c r="Y836">
        <v>0</v>
      </c>
      <c r="Z836">
        <v>0.85499999999999998</v>
      </c>
      <c r="AA836" s="19">
        <v>45732.977314131946</v>
      </c>
      <c r="AB836" t="s">
        <v>1181</v>
      </c>
    </row>
    <row r="837" spans="1:28" x14ac:dyDescent="0.35">
      <c r="A837" t="s">
        <v>1113</v>
      </c>
      <c r="B837" t="s">
        <v>313</v>
      </c>
      <c r="C837">
        <v>533</v>
      </c>
      <c r="D837" s="9">
        <v>39855.630555555559</v>
      </c>
      <c r="E837" s="9">
        <v>40388.645833333336</v>
      </c>
      <c r="F837">
        <v>1345</v>
      </c>
      <c r="G837">
        <v>1345</v>
      </c>
      <c r="H837">
        <v>424</v>
      </c>
      <c r="I837">
        <v>921</v>
      </c>
      <c r="J837">
        <v>0</v>
      </c>
      <c r="K837">
        <v>1345</v>
      </c>
      <c r="L837">
        <v>1269</v>
      </c>
      <c r="M837">
        <v>76</v>
      </c>
      <c r="N837">
        <v>1.6579999999999999</v>
      </c>
      <c r="O837">
        <v>4.8920000000000003</v>
      </c>
      <c r="P837">
        <v>0</v>
      </c>
      <c r="Q837">
        <v>4.1180000000000003</v>
      </c>
      <c r="R837">
        <v>0.629</v>
      </c>
      <c r="S837">
        <v>0.253</v>
      </c>
      <c r="T837">
        <v>1</v>
      </c>
      <c r="U837">
        <v>18.456</v>
      </c>
      <c r="V837" t="s">
        <v>82</v>
      </c>
      <c r="W837">
        <v>0.96199999999999997</v>
      </c>
      <c r="X837">
        <v>0.87</v>
      </c>
      <c r="Y837">
        <v>0</v>
      </c>
      <c r="Z837">
        <v>0.73499999999999999</v>
      </c>
      <c r="AA837" s="19">
        <v>45732.97737659722</v>
      </c>
      <c r="AB837" t="s">
        <v>1181</v>
      </c>
    </row>
    <row r="838" spans="1:28" hidden="1" x14ac:dyDescent="0.35">
      <c r="A838" t="s">
        <v>1113</v>
      </c>
      <c r="B838" t="s">
        <v>314</v>
      </c>
      <c r="C838">
        <v>59</v>
      </c>
      <c r="D838" s="9">
        <v>40329.505555555559</v>
      </c>
      <c r="E838" s="9">
        <v>40388.645833333336</v>
      </c>
      <c r="F838" t="s">
        <v>874</v>
      </c>
      <c r="G838" t="s">
        <v>874</v>
      </c>
      <c r="H838">
        <v>1</v>
      </c>
      <c r="I838">
        <v>1</v>
      </c>
      <c r="J838">
        <v>1</v>
      </c>
      <c r="K838" t="s">
        <v>875</v>
      </c>
      <c r="L838">
        <v>24</v>
      </c>
      <c r="M838">
        <v>-23</v>
      </c>
      <c r="N838" t="s">
        <v>877</v>
      </c>
      <c r="O838" t="s">
        <v>877</v>
      </c>
      <c r="P838">
        <v>0</v>
      </c>
      <c r="Q838">
        <v>0.38200000000000001</v>
      </c>
      <c r="R838" t="s">
        <v>877</v>
      </c>
      <c r="S838" t="s">
        <v>877</v>
      </c>
      <c r="T838" t="s">
        <v>877</v>
      </c>
      <c r="U838" t="s">
        <v>877</v>
      </c>
      <c r="V838" t="s">
        <v>82</v>
      </c>
      <c r="W838" t="s">
        <v>877</v>
      </c>
      <c r="X838" t="s">
        <v>877</v>
      </c>
      <c r="Y838">
        <v>0</v>
      </c>
      <c r="Z838">
        <v>0.22900000000000001</v>
      </c>
      <c r="AA838" s="19">
        <v>45732.97737659722</v>
      </c>
      <c r="AB838" t="s">
        <v>1181</v>
      </c>
    </row>
    <row r="839" spans="1:28" x14ac:dyDescent="0.35">
      <c r="A839" t="s">
        <v>1114</v>
      </c>
      <c r="B839" t="s">
        <v>313</v>
      </c>
      <c r="C839">
        <v>1673</v>
      </c>
      <c r="D839" s="9">
        <v>41984.61041666667</v>
      </c>
      <c r="E839" s="9">
        <v>43657.64166666667</v>
      </c>
      <c r="F839">
        <v>632</v>
      </c>
      <c r="G839">
        <v>632</v>
      </c>
      <c r="H839">
        <v>204</v>
      </c>
      <c r="I839">
        <v>428</v>
      </c>
      <c r="J839">
        <v>0</v>
      </c>
      <c r="K839">
        <v>632</v>
      </c>
      <c r="L839">
        <v>540</v>
      </c>
      <c r="M839">
        <v>92</v>
      </c>
      <c r="N839">
        <v>0.24199999999999999</v>
      </c>
      <c r="O839">
        <v>0.34599999999999997</v>
      </c>
      <c r="P839">
        <v>0</v>
      </c>
      <c r="Q839">
        <v>0.40500000000000003</v>
      </c>
      <c r="R839">
        <v>0.68899999999999995</v>
      </c>
      <c r="S839">
        <v>0.41199999999999998</v>
      </c>
      <c r="T839">
        <v>1</v>
      </c>
      <c r="U839">
        <v>227.16</v>
      </c>
      <c r="V839" t="s">
        <v>58</v>
      </c>
      <c r="W839">
        <v>0.91300000000000003</v>
      </c>
      <c r="X839">
        <v>0.93</v>
      </c>
      <c r="Y839">
        <v>0</v>
      </c>
      <c r="Z839">
        <v>0.80900000000000005</v>
      </c>
      <c r="AA839" s="19">
        <v>45732.977435347224</v>
      </c>
      <c r="AB839" t="s">
        <v>1181</v>
      </c>
    </row>
    <row r="840" spans="1:28" hidden="1" x14ac:dyDescent="0.35">
      <c r="A840" t="s">
        <v>1114</v>
      </c>
      <c r="B840" t="s">
        <v>314</v>
      </c>
      <c r="C840">
        <v>7</v>
      </c>
      <c r="D840" s="9">
        <v>43650.402083333334</v>
      </c>
      <c r="E840" s="9">
        <v>43657.64166666667</v>
      </c>
      <c r="F840" t="s">
        <v>874</v>
      </c>
      <c r="G840" t="s">
        <v>874</v>
      </c>
      <c r="H840">
        <v>1</v>
      </c>
      <c r="I840">
        <v>1</v>
      </c>
      <c r="J840">
        <v>1</v>
      </c>
      <c r="K840" t="s">
        <v>875</v>
      </c>
      <c r="L840">
        <v>10</v>
      </c>
      <c r="M840">
        <v>-9</v>
      </c>
      <c r="N840" t="s">
        <v>877</v>
      </c>
      <c r="O840" t="s">
        <v>877</v>
      </c>
      <c r="P840">
        <v>0</v>
      </c>
      <c r="Q840">
        <v>0.79800000000000004</v>
      </c>
      <c r="R840" t="s">
        <v>877</v>
      </c>
      <c r="S840" t="s">
        <v>877</v>
      </c>
      <c r="T840" t="s">
        <v>877</v>
      </c>
      <c r="U840" t="s">
        <v>877</v>
      </c>
      <c r="V840" t="s">
        <v>58</v>
      </c>
      <c r="W840" t="s">
        <v>877</v>
      </c>
      <c r="X840" t="s">
        <v>877</v>
      </c>
      <c r="Y840">
        <v>0</v>
      </c>
      <c r="Z840">
        <v>0.86599999999999999</v>
      </c>
      <c r="AA840" s="19">
        <v>45732.977435347224</v>
      </c>
      <c r="AB840" t="s">
        <v>1181</v>
      </c>
    </row>
    <row r="841" spans="1:28" x14ac:dyDescent="0.35">
      <c r="A841" t="s">
        <v>1115</v>
      </c>
      <c r="B841" t="s">
        <v>313</v>
      </c>
      <c r="C841">
        <v>1023</v>
      </c>
      <c r="D841" s="9">
        <v>42849.611805555556</v>
      </c>
      <c r="E841" s="9">
        <v>43872.65</v>
      </c>
      <c r="F841">
        <v>702</v>
      </c>
      <c r="G841">
        <v>693</v>
      </c>
      <c r="H841">
        <v>530</v>
      </c>
      <c r="I841">
        <v>163</v>
      </c>
      <c r="J841">
        <v>0</v>
      </c>
      <c r="K841">
        <v>693</v>
      </c>
      <c r="L841">
        <v>547</v>
      </c>
      <c r="M841">
        <v>146</v>
      </c>
      <c r="N841">
        <v>1.06</v>
      </c>
      <c r="O841">
        <v>0.26600000000000001</v>
      </c>
      <c r="P841">
        <v>0</v>
      </c>
      <c r="Q841">
        <v>1.2270000000000001</v>
      </c>
      <c r="R841">
        <v>0.92500000000000004</v>
      </c>
      <c r="S841">
        <v>0.79900000000000004</v>
      </c>
      <c r="T841">
        <v>1</v>
      </c>
      <c r="U841">
        <v>118.989</v>
      </c>
      <c r="V841" t="s">
        <v>58</v>
      </c>
      <c r="W841">
        <v>0.77100000000000002</v>
      </c>
      <c r="X841">
        <v>0.73499999999999999</v>
      </c>
      <c r="Y841">
        <v>0</v>
      </c>
      <c r="Z841">
        <v>0.70899999999999996</v>
      </c>
      <c r="AA841" s="19">
        <v>45732.977497569445</v>
      </c>
      <c r="AB841" t="s">
        <v>1181</v>
      </c>
    </row>
    <row r="842" spans="1:28" hidden="1" x14ac:dyDescent="0.35">
      <c r="A842" t="s">
        <v>1115</v>
      </c>
      <c r="B842" t="s">
        <v>314</v>
      </c>
      <c r="C842">
        <v>99</v>
      </c>
      <c r="D842" s="9">
        <v>43773.40625</v>
      </c>
      <c r="E842" s="9">
        <v>43872.65</v>
      </c>
      <c r="F842" t="s">
        <v>874</v>
      </c>
      <c r="G842" t="s">
        <v>874</v>
      </c>
      <c r="H842">
        <v>9</v>
      </c>
      <c r="I842">
        <v>2</v>
      </c>
      <c r="J842">
        <v>1</v>
      </c>
      <c r="K842" t="s">
        <v>875</v>
      </c>
      <c r="L842">
        <v>11</v>
      </c>
      <c r="M842">
        <v>1</v>
      </c>
      <c r="N842">
        <v>6.2E-2</v>
      </c>
      <c r="O842">
        <v>4.8000000000000001E-2</v>
      </c>
      <c r="P842">
        <v>0</v>
      </c>
      <c r="Q842">
        <v>9.1999999999999998E-2</v>
      </c>
      <c r="R842">
        <v>0.83599999999999997</v>
      </c>
      <c r="S842">
        <v>0.56399999999999995</v>
      </c>
      <c r="T842">
        <v>1</v>
      </c>
      <c r="U842">
        <v>1586.9570000000001</v>
      </c>
      <c r="V842" t="s">
        <v>58</v>
      </c>
      <c r="W842">
        <v>0.45</v>
      </c>
      <c r="X842">
        <v>1</v>
      </c>
      <c r="Y842">
        <v>0</v>
      </c>
      <c r="Z842">
        <v>0.78900000000000003</v>
      </c>
      <c r="AA842" s="19">
        <v>45732.977507812502</v>
      </c>
      <c r="AB842" t="s">
        <v>1181</v>
      </c>
    </row>
    <row r="843" spans="1:28" x14ac:dyDescent="0.35">
      <c r="A843" t="s">
        <v>1116</v>
      </c>
      <c r="B843" t="s">
        <v>313</v>
      </c>
      <c r="C843">
        <v>489</v>
      </c>
      <c r="D843" s="9">
        <v>40232.53402777778</v>
      </c>
      <c r="E843" s="9">
        <v>40721.765277777777</v>
      </c>
      <c r="F843">
        <v>298</v>
      </c>
      <c r="G843">
        <v>298</v>
      </c>
      <c r="H843">
        <v>222</v>
      </c>
      <c r="I843">
        <v>76</v>
      </c>
      <c r="J843">
        <v>0</v>
      </c>
      <c r="K843">
        <v>298</v>
      </c>
      <c r="L843">
        <v>283</v>
      </c>
      <c r="M843">
        <v>15</v>
      </c>
      <c r="N843">
        <v>1.65</v>
      </c>
      <c r="O843">
        <v>0.89300000000000002</v>
      </c>
      <c r="P843">
        <v>0</v>
      </c>
      <c r="Q843">
        <v>1.1559999999999999</v>
      </c>
      <c r="R843">
        <v>0.45500000000000002</v>
      </c>
      <c r="S843">
        <v>0.64900000000000002</v>
      </c>
      <c r="T843">
        <v>1</v>
      </c>
      <c r="U843">
        <v>12.976000000000001</v>
      </c>
      <c r="V843" t="s">
        <v>82</v>
      </c>
      <c r="W843">
        <v>0.97499999999999998</v>
      </c>
      <c r="X843">
        <v>0.86599999999999999</v>
      </c>
      <c r="Y843">
        <v>0</v>
      </c>
      <c r="Z843">
        <v>0.61099999999999999</v>
      </c>
      <c r="AA843" s="19">
        <v>45732.977564386572</v>
      </c>
      <c r="AB843" t="s">
        <v>1181</v>
      </c>
    </row>
    <row r="844" spans="1:28" hidden="1" x14ac:dyDescent="0.35">
      <c r="A844" t="s">
        <v>1116</v>
      </c>
      <c r="B844" t="s">
        <v>314</v>
      </c>
      <c r="C844">
        <v>0</v>
      </c>
      <c r="D844" s="9">
        <v>40721.765277777777</v>
      </c>
      <c r="E844" s="9">
        <v>40721.765277777777</v>
      </c>
      <c r="F844" t="s">
        <v>874</v>
      </c>
      <c r="G844" t="s">
        <v>874</v>
      </c>
      <c r="H844">
        <v>1</v>
      </c>
      <c r="I844">
        <v>1</v>
      </c>
      <c r="J844">
        <v>1</v>
      </c>
      <c r="K844" t="s">
        <v>875</v>
      </c>
      <c r="L844">
        <v>3</v>
      </c>
      <c r="M844">
        <v>-2</v>
      </c>
      <c r="N844" t="s">
        <v>877</v>
      </c>
      <c r="O844" t="s">
        <v>877</v>
      </c>
      <c r="P844">
        <v>0</v>
      </c>
      <c r="Q844" t="s">
        <v>877</v>
      </c>
      <c r="R844" t="s">
        <v>877</v>
      </c>
      <c r="S844" t="s">
        <v>877</v>
      </c>
      <c r="T844" t="s">
        <v>877</v>
      </c>
      <c r="U844" t="s">
        <v>877</v>
      </c>
      <c r="V844" t="s">
        <v>82</v>
      </c>
      <c r="W844" t="s">
        <v>877</v>
      </c>
      <c r="X844" t="s">
        <v>877</v>
      </c>
      <c r="Y844">
        <v>0</v>
      </c>
      <c r="Z844" t="s">
        <v>877</v>
      </c>
      <c r="AA844" s="19">
        <v>45732.977564386572</v>
      </c>
      <c r="AB844" t="s">
        <v>1181</v>
      </c>
    </row>
    <row r="845" spans="1:28" x14ac:dyDescent="0.35">
      <c r="A845" t="s">
        <v>1117</v>
      </c>
      <c r="B845" t="s">
        <v>313</v>
      </c>
      <c r="C845">
        <v>131</v>
      </c>
      <c r="D845" s="9">
        <v>40611.449999999997</v>
      </c>
      <c r="E845" s="9">
        <v>40742.589583333334</v>
      </c>
      <c r="F845">
        <v>123</v>
      </c>
      <c r="G845">
        <v>123</v>
      </c>
      <c r="H845">
        <v>71</v>
      </c>
      <c r="I845">
        <v>52</v>
      </c>
      <c r="J845">
        <v>0</v>
      </c>
      <c r="K845">
        <v>123</v>
      </c>
      <c r="L845">
        <v>87</v>
      </c>
      <c r="M845">
        <v>36</v>
      </c>
      <c r="N845">
        <v>0.54900000000000004</v>
      </c>
      <c r="O845">
        <v>0.77900000000000003</v>
      </c>
      <c r="P845">
        <v>0</v>
      </c>
      <c r="Q845">
        <v>1.0169999999999999</v>
      </c>
      <c r="R845">
        <v>0.76600000000000001</v>
      </c>
      <c r="S845">
        <v>0.41299999999999998</v>
      </c>
      <c r="T845">
        <v>1</v>
      </c>
      <c r="U845">
        <v>35.398000000000003</v>
      </c>
      <c r="V845" t="s">
        <v>58</v>
      </c>
      <c r="W845">
        <v>0.66700000000000004</v>
      </c>
      <c r="X845">
        <v>0.95</v>
      </c>
      <c r="Y845">
        <v>0</v>
      </c>
      <c r="Z845">
        <v>0.94599999999999995</v>
      </c>
      <c r="AA845" s="19">
        <v>45732.977624363426</v>
      </c>
      <c r="AB845" t="s">
        <v>1181</v>
      </c>
    </row>
    <row r="846" spans="1:28" hidden="1" x14ac:dyDescent="0.35">
      <c r="A846" t="s">
        <v>1117</v>
      </c>
      <c r="B846" t="s">
        <v>314</v>
      </c>
      <c r="C846">
        <v>96</v>
      </c>
      <c r="D846" s="9">
        <v>40645.649305555555</v>
      </c>
      <c r="E846" s="9">
        <v>40742.589583333334</v>
      </c>
      <c r="F846" t="s">
        <v>874</v>
      </c>
      <c r="G846" t="s">
        <v>874</v>
      </c>
      <c r="H846">
        <v>16</v>
      </c>
      <c r="I846">
        <v>51</v>
      </c>
      <c r="J846">
        <v>1</v>
      </c>
      <c r="K846" t="s">
        <v>875</v>
      </c>
      <c r="L846">
        <v>76</v>
      </c>
      <c r="M846">
        <v>-10</v>
      </c>
      <c r="N846">
        <v>0.16400000000000001</v>
      </c>
      <c r="O846">
        <v>0.79800000000000004</v>
      </c>
      <c r="P846">
        <v>0</v>
      </c>
      <c r="Q846">
        <v>1.1990000000000001</v>
      </c>
      <c r="R846">
        <v>1.246</v>
      </c>
      <c r="S846">
        <v>0.17</v>
      </c>
      <c r="T846">
        <v>1</v>
      </c>
      <c r="U846">
        <v>30.024999999999999</v>
      </c>
      <c r="V846" t="s">
        <v>64</v>
      </c>
      <c r="W846">
        <v>0.82899999999999996</v>
      </c>
      <c r="X846">
        <v>0.95299999999999996</v>
      </c>
      <c r="Y846">
        <v>0</v>
      </c>
      <c r="Z846">
        <v>0.97099999999999997</v>
      </c>
      <c r="AA846" s="19">
        <v>45732.977635069445</v>
      </c>
      <c r="AB846" t="s">
        <v>1181</v>
      </c>
    </row>
    <row r="847" spans="1:28" x14ac:dyDescent="0.35">
      <c r="A847" t="s">
        <v>1118</v>
      </c>
      <c r="B847" t="s">
        <v>313</v>
      </c>
      <c r="C847">
        <v>588</v>
      </c>
      <c r="D847" s="9">
        <v>41360.674305555556</v>
      </c>
      <c r="E847" s="9">
        <v>41949.612500000003</v>
      </c>
      <c r="F847">
        <v>86</v>
      </c>
      <c r="G847">
        <v>86</v>
      </c>
      <c r="H847">
        <v>85</v>
      </c>
      <c r="I847">
        <v>1</v>
      </c>
      <c r="J847">
        <v>0</v>
      </c>
      <c r="K847">
        <v>86</v>
      </c>
      <c r="L847">
        <v>86</v>
      </c>
      <c r="M847">
        <v>0</v>
      </c>
      <c r="N847">
        <v>0.27900000000000003</v>
      </c>
      <c r="O847">
        <v>0</v>
      </c>
      <c r="P847">
        <v>0</v>
      </c>
      <c r="Q847">
        <v>0.17399999999999999</v>
      </c>
      <c r="R847">
        <v>0.624</v>
      </c>
      <c r="S847">
        <v>1</v>
      </c>
      <c r="T847">
        <v>1</v>
      </c>
      <c r="U847">
        <v>0</v>
      </c>
      <c r="V847" t="s">
        <v>82</v>
      </c>
      <c r="W847">
        <v>0.88300000000000001</v>
      </c>
      <c r="X847">
        <v>0</v>
      </c>
      <c r="Y847">
        <v>0</v>
      </c>
      <c r="Z847">
        <v>0.75</v>
      </c>
      <c r="AA847" s="19">
        <v>45732.977689988424</v>
      </c>
      <c r="AB847" t="s">
        <v>1181</v>
      </c>
    </row>
    <row r="848" spans="1:28" hidden="1" x14ac:dyDescent="0.35">
      <c r="A848" t="s">
        <v>1118</v>
      </c>
      <c r="B848" t="s">
        <v>314</v>
      </c>
      <c r="C848">
        <v>0</v>
      </c>
      <c r="D848" s="9">
        <v>41949.612500000003</v>
      </c>
      <c r="E848" s="9">
        <v>41949.612500000003</v>
      </c>
      <c r="F848" t="s">
        <v>874</v>
      </c>
      <c r="G848" t="s">
        <v>874</v>
      </c>
      <c r="H848">
        <v>1</v>
      </c>
      <c r="I848">
        <v>1</v>
      </c>
      <c r="J848">
        <v>1</v>
      </c>
      <c r="K848" t="s">
        <v>875</v>
      </c>
      <c r="L848">
        <v>4</v>
      </c>
      <c r="M848">
        <v>-3</v>
      </c>
      <c r="N848" t="s">
        <v>877</v>
      </c>
      <c r="O848" t="s">
        <v>877</v>
      </c>
      <c r="P848">
        <v>0</v>
      </c>
      <c r="Q848" t="s">
        <v>877</v>
      </c>
      <c r="R848" t="s">
        <v>877</v>
      </c>
      <c r="S848" t="s">
        <v>877</v>
      </c>
      <c r="T848" t="s">
        <v>877</v>
      </c>
      <c r="U848" t="s">
        <v>877</v>
      </c>
      <c r="V848" t="s">
        <v>82</v>
      </c>
      <c r="W848" t="s">
        <v>877</v>
      </c>
      <c r="X848" t="s">
        <v>877</v>
      </c>
      <c r="Y848">
        <v>0</v>
      </c>
      <c r="Z848" t="s">
        <v>877</v>
      </c>
      <c r="AA848" s="19">
        <v>45732.977689988424</v>
      </c>
      <c r="AB848" t="s">
        <v>1181</v>
      </c>
    </row>
    <row r="849" spans="1:28" x14ac:dyDescent="0.35">
      <c r="A849" t="s">
        <v>1119</v>
      </c>
      <c r="B849" t="s">
        <v>313</v>
      </c>
      <c r="C849">
        <v>738</v>
      </c>
      <c r="D849" s="9">
        <v>42829.683333333334</v>
      </c>
      <c r="E849" s="9">
        <v>43567.831250000003</v>
      </c>
      <c r="F849">
        <v>8446</v>
      </c>
      <c r="G849">
        <v>8355</v>
      </c>
      <c r="H849">
        <v>6631</v>
      </c>
      <c r="I849">
        <v>1724</v>
      </c>
      <c r="J849">
        <v>0</v>
      </c>
      <c r="K849">
        <v>8355</v>
      </c>
      <c r="L849">
        <v>4813</v>
      </c>
      <c r="M849">
        <v>3542</v>
      </c>
      <c r="N849">
        <v>9.0050000000000008</v>
      </c>
      <c r="O849">
        <v>2.718</v>
      </c>
      <c r="P849">
        <v>0</v>
      </c>
      <c r="Q849">
        <v>6.4459999999999997</v>
      </c>
      <c r="R849">
        <v>0.55000000000000004</v>
      </c>
      <c r="S849">
        <v>0.76800000000000002</v>
      </c>
      <c r="T849">
        <v>1</v>
      </c>
      <c r="U849">
        <v>549.48800000000006</v>
      </c>
      <c r="V849" t="s">
        <v>58</v>
      </c>
      <c r="W849">
        <v>0.98399999999999999</v>
      </c>
      <c r="X849">
        <v>0.93400000000000005</v>
      </c>
      <c r="Y849">
        <v>0</v>
      </c>
      <c r="Z849">
        <v>0.97599999999999998</v>
      </c>
      <c r="AA849" s="19">
        <v>45732.977773587962</v>
      </c>
      <c r="AB849" t="s">
        <v>1181</v>
      </c>
    </row>
    <row r="850" spans="1:28" hidden="1" x14ac:dyDescent="0.35">
      <c r="A850" t="s">
        <v>1119</v>
      </c>
      <c r="B850" t="s">
        <v>314</v>
      </c>
      <c r="C850">
        <v>99</v>
      </c>
      <c r="D850" s="9">
        <v>43468.313888888886</v>
      </c>
      <c r="E850" s="9">
        <v>43567.831250000003</v>
      </c>
      <c r="F850" t="s">
        <v>874</v>
      </c>
      <c r="G850" t="s">
        <v>874</v>
      </c>
      <c r="H850">
        <v>1397</v>
      </c>
      <c r="I850">
        <v>202</v>
      </c>
      <c r="J850">
        <v>1</v>
      </c>
      <c r="K850" t="s">
        <v>875</v>
      </c>
      <c r="L850">
        <v>1084</v>
      </c>
      <c r="M850">
        <v>514</v>
      </c>
      <c r="N850">
        <v>13.087</v>
      </c>
      <c r="O850">
        <v>2.0419999999999998</v>
      </c>
      <c r="P850">
        <v>0</v>
      </c>
      <c r="Q850">
        <v>11.794</v>
      </c>
      <c r="R850">
        <v>0.78</v>
      </c>
      <c r="S850">
        <v>0.86499999999999999</v>
      </c>
      <c r="T850">
        <v>1</v>
      </c>
      <c r="U850">
        <v>300.322</v>
      </c>
      <c r="V850" t="s">
        <v>58</v>
      </c>
      <c r="W850">
        <v>0.996</v>
      </c>
      <c r="X850">
        <v>0.98</v>
      </c>
      <c r="Y850">
        <v>0</v>
      </c>
      <c r="Z850">
        <v>0.98099999999999998</v>
      </c>
      <c r="AA850" s="19">
        <v>45732.977786770833</v>
      </c>
      <c r="AB850" t="s">
        <v>1181</v>
      </c>
    </row>
    <row r="851" spans="1:28" x14ac:dyDescent="0.35">
      <c r="A851" t="s">
        <v>1120</v>
      </c>
      <c r="B851" t="s">
        <v>313</v>
      </c>
      <c r="C851">
        <v>105</v>
      </c>
      <c r="D851" s="9">
        <v>43412.339583333334</v>
      </c>
      <c r="E851" s="9">
        <v>43517.581944444442</v>
      </c>
      <c r="F851">
        <v>81</v>
      </c>
      <c r="G851">
        <v>76</v>
      </c>
      <c r="H851">
        <v>50</v>
      </c>
      <c r="I851">
        <v>26</v>
      </c>
      <c r="J851">
        <v>0</v>
      </c>
      <c r="K851">
        <v>76</v>
      </c>
      <c r="L851">
        <v>66</v>
      </c>
      <c r="M851">
        <v>10</v>
      </c>
      <c r="N851">
        <v>0.38500000000000001</v>
      </c>
      <c r="O851">
        <v>0.29399999999999998</v>
      </c>
      <c r="P851">
        <v>0</v>
      </c>
      <c r="Q851">
        <v>0.73299999999999998</v>
      </c>
      <c r="R851">
        <v>1.08</v>
      </c>
      <c r="S851">
        <v>0.56699999999999995</v>
      </c>
      <c r="T851">
        <v>1</v>
      </c>
      <c r="U851">
        <v>13.643000000000001</v>
      </c>
      <c r="V851" t="s">
        <v>94</v>
      </c>
      <c r="W851">
        <v>0.64900000000000002</v>
      </c>
      <c r="X851">
        <v>0.84599999999999997</v>
      </c>
      <c r="Y851">
        <v>0</v>
      </c>
      <c r="Z851">
        <v>0.82099999999999995</v>
      </c>
      <c r="AA851" s="19">
        <v>45732.977847245369</v>
      </c>
      <c r="AB851" t="s">
        <v>1181</v>
      </c>
    </row>
    <row r="852" spans="1:28" hidden="1" x14ac:dyDescent="0.35">
      <c r="A852" t="s">
        <v>1120</v>
      </c>
      <c r="B852" t="s">
        <v>314</v>
      </c>
      <c r="C852">
        <v>99</v>
      </c>
      <c r="D852" s="9">
        <v>43417.876388888886</v>
      </c>
      <c r="E852" s="9">
        <v>43517.581944444442</v>
      </c>
      <c r="F852" t="s">
        <v>874</v>
      </c>
      <c r="G852" t="s">
        <v>874</v>
      </c>
      <c r="H852">
        <v>33</v>
      </c>
      <c r="I852">
        <v>26</v>
      </c>
      <c r="J852">
        <v>1</v>
      </c>
      <c r="K852" t="s">
        <v>875</v>
      </c>
      <c r="L852">
        <v>66</v>
      </c>
      <c r="M852">
        <v>-8</v>
      </c>
      <c r="N852">
        <v>0.252</v>
      </c>
      <c r="O852">
        <v>0.29199999999999998</v>
      </c>
      <c r="P852">
        <v>0</v>
      </c>
      <c r="Q852">
        <v>0.73099999999999998</v>
      </c>
      <c r="R852">
        <v>1.3440000000000001</v>
      </c>
      <c r="S852">
        <v>0.46300000000000002</v>
      </c>
      <c r="T852">
        <v>1</v>
      </c>
      <c r="U852">
        <v>13.68</v>
      </c>
      <c r="V852" t="s">
        <v>94</v>
      </c>
      <c r="W852">
        <v>0.72199999999999998</v>
      </c>
      <c r="X852">
        <v>0.85199999999999998</v>
      </c>
      <c r="Y852">
        <v>0</v>
      </c>
      <c r="Z852">
        <v>0.81899999999999995</v>
      </c>
      <c r="AA852" s="19">
        <v>45732.977857743055</v>
      </c>
      <c r="AB852" t="s">
        <v>1181</v>
      </c>
    </row>
    <row r="853" spans="1:28" x14ac:dyDescent="0.35">
      <c r="A853" t="s">
        <v>1121</v>
      </c>
      <c r="B853" t="s">
        <v>313</v>
      </c>
      <c r="C853">
        <v>428</v>
      </c>
      <c r="D853" s="9">
        <v>42696.4</v>
      </c>
      <c r="E853" s="9">
        <v>43124.611111111109</v>
      </c>
      <c r="F853">
        <v>264</v>
      </c>
      <c r="G853">
        <v>237</v>
      </c>
      <c r="H853">
        <v>234</v>
      </c>
      <c r="I853">
        <v>3</v>
      </c>
      <c r="J853">
        <v>0</v>
      </c>
      <c r="K853">
        <v>237</v>
      </c>
      <c r="L853">
        <v>82</v>
      </c>
      <c r="M853">
        <v>155</v>
      </c>
      <c r="N853">
        <v>0.61699999999999999</v>
      </c>
      <c r="O853">
        <v>5.0000000000000001E-3</v>
      </c>
      <c r="P853">
        <v>0</v>
      </c>
      <c r="Q853">
        <v>0.46700000000000003</v>
      </c>
      <c r="R853">
        <v>0.751</v>
      </c>
      <c r="S853">
        <v>0.99199999999999999</v>
      </c>
      <c r="T853">
        <v>1</v>
      </c>
      <c r="U853">
        <v>331.90600000000001</v>
      </c>
      <c r="V853" t="s">
        <v>58</v>
      </c>
      <c r="W853">
        <v>0.85499999999999998</v>
      </c>
      <c r="X853">
        <v>0.77800000000000002</v>
      </c>
      <c r="Y853">
        <v>0</v>
      </c>
      <c r="Z853">
        <v>0.84099999999999997</v>
      </c>
      <c r="AA853" s="19">
        <v>45732.977912685186</v>
      </c>
      <c r="AB853" t="s">
        <v>1181</v>
      </c>
    </row>
    <row r="854" spans="1:28" hidden="1" x14ac:dyDescent="0.35">
      <c r="A854" t="s">
        <v>1121</v>
      </c>
      <c r="B854" t="s">
        <v>314</v>
      </c>
      <c r="C854">
        <v>76</v>
      </c>
      <c r="D854" s="9">
        <v>43047.798611111109</v>
      </c>
      <c r="E854" s="9">
        <v>43124.611111111109</v>
      </c>
      <c r="F854" t="s">
        <v>874</v>
      </c>
      <c r="G854" t="s">
        <v>874</v>
      </c>
      <c r="H854">
        <v>30</v>
      </c>
      <c r="I854">
        <v>1</v>
      </c>
      <c r="J854">
        <v>1</v>
      </c>
      <c r="K854" t="s">
        <v>875</v>
      </c>
      <c r="L854">
        <v>1</v>
      </c>
      <c r="M854">
        <v>30</v>
      </c>
      <c r="N854">
        <v>0.48499999999999999</v>
      </c>
      <c r="O854" t="s">
        <v>877</v>
      </c>
      <c r="P854">
        <v>0</v>
      </c>
      <c r="Q854" t="s">
        <v>877</v>
      </c>
      <c r="R854" t="s">
        <v>877</v>
      </c>
      <c r="S854" t="s">
        <v>877</v>
      </c>
      <c r="T854" t="s">
        <v>877</v>
      </c>
      <c r="U854" t="s">
        <v>877</v>
      </c>
      <c r="V854" t="s">
        <v>58</v>
      </c>
      <c r="W854">
        <v>0.65400000000000003</v>
      </c>
      <c r="X854" t="s">
        <v>877</v>
      </c>
      <c r="Y854">
        <v>0</v>
      </c>
      <c r="Z854" t="s">
        <v>877</v>
      </c>
      <c r="AA854" s="19">
        <v>45732.977912766204</v>
      </c>
      <c r="AB854" t="s">
        <v>1181</v>
      </c>
    </row>
    <row r="855" spans="1:28" x14ac:dyDescent="0.35">
      <c r="A855" t="s">
        <v>1122</v>
      </c>
      <c r="B855" t="s">
        <v>313</v>
      </c>
      <c r="C855">
        <v>6</v>
      </c>
      <c r="D855" s="9">
        <v>40149.435416666667</v>
      </c>
      <c r="E855" s="9">
        <v>40155.477777777778</v>
      </c>
      <c r="F855">
        <v>51</v>
      </c>
      <c r="G855">
        <v>51</v>
      </c>
      <c r="H855">
        <v>0</v>
      </c>
      <c r="I855">
        <v>51</v>
      </c>
      <c r="J855">
        <v>0</v>
      </c>
      <c r="K855">
        <v>51</v>
      </c>
      <c r="L855">
        <v>3</v>
      </c>
      <c r="M855">
        <v>48</v>
      </c>
      <c r="N855">
        <v>0</v>
      </c>
      <c r="O855">
        <v>16.751999999999999</v>
      </c>
      <c r="P855">
        <v>0</v>
      </c>
      <c r="Q855">
        <v>0</v>
      </c>
      <c r="R855">
        <v>0</v>
      </c>
      <c r="S855">
        <v>0</v>
      </c>
      <c r="T855">
        <v>1</v>
      </c>
      <c r="U855" t="s">
        <v>877</v>
      </c>
      <c r="V855" t="s">
        <v>878</v>
      </c>
      <c r="W855">
        <v>0</v>
      </c>
      <c r="X855">
        <v>0.88800000000000001</v>
      </c>
      <c r="Y855">
        <v>0</v>
      </c>
      <c r="Z855">
        <v>0</v>
      </c>
      <c r="AA855" s="19">
        <v>45732.97796704861</v>
      </c>
      <c r="AB855" t="s">
        <v>1181</v>
      </c>
    </row>
    <row r="856" spans="1:28" hidden="1" x14ac:dyDescent="0.35">
      <c r="A856" t="s">
        <v>1122</v>
      </c>
      <c r="B856" t="s">
        <v>314</v>
      </c>
      <c r="C856">
        <v>6</v>
      </c>
      <c r="D856" s="9">
        <v>40149.435416666667</v>
      </c>
      <c r="E856" s="9">
        <v>40155.477777777778</v>
      </c>
      <c r="F856" t="s">
        <v>874</v>
      </c>
      <c r="G856" t="s">
        <v>874</v>
      </c>
      <c r="H856">
        <v>1</v>
      </c>
      <c r="I856">
        <v>51</v>
      </c>
      <c r="J856">
        <v>1</v>
      </c>
      <c r="K856" t="s">
        <v>875</v>
      </c>
      <c r="L856">
        <v>3</v>
      </c>
      <c r="M856">
        <v>47</v>
      </c>
      <c r="N856">
        <v>0</v>
      </c>
      <c r="O856">
        <v>14.16</v>
      </c>
      <c r="P856">
        <v>0</v>
      </c>
      <c r="Q856">
        <v>1.5</v>
      </c>
      <c r="R856">
        <v>0.106</v>
      </c>
      <c r="S856">
        <v>0</v>
      </c>
      <c r="T856">
        <v>1</v>
      </c>
      <c r="U856">
        <v>32</v>
      </c>
      <c r="V856" t="s">
        <v>58</v>
      </c>
      <c r="W856">
        <v>0</v>
      </c>
      <c r="X856">
        <v>0.91400000000000003</v>
      </c>
      <c r="Y856">
        <v>0</v>
      </c>
      <c r="Z856">
        <v>0.75</v>
      </c>
      <c r="AA856" s="19">
        <v>45732.97797659722</v>
      </c>
      <c r="AB856" t="s">
        <v>1181</v>
      </c>
    </row>
    <row r="857" spans="1:28" x14ac:dyDescent="0.35">
      <c r="A857" t="s">
        <v>1123</v>
      </c>
      <c r="B857" t="s">
        <v>313</v>
      </c>
      <c r="C857">
        <v>479</v>
      </c>
      <c r="D857" s="9">
        <v>41470.473611111112</v>
      </c>
      <c r="E857" s="9">
        <v>41949.612500000003</v>
      </c>
      <c r="F857">
        <v>95</v>
      </c>
      <c r="G857">
        <v>95</v>
      </c>
      <c r="H857">
        <v>92</v>
      </c>
      <c r="I857">
        <v>3</v>
      </c>
      <c r="J857">
        <v>0</v>
      </c>
      <c r="K857">
        <v>95</v>
      </c>
      <c r="L857">
        <v>95</v>
      </c>
      <c r="M857">
        <v>0</v>
      </c>
      <c r="N857">
        <v>0.57399999999999995</v>
      </c>
      <c r="O857">
        <v>4.2000000000000003E-2</v>
      </c>
      <c r="P857">
        <v>0</v>
      </c>
      <c r="Q857">
        <v>0.40100000000000002</v>
      </c>
      <c r="R857">
        <v>0.65100000000000002</v>
      </c>
      <c r="S857">
        <v>0.93200000000000005</v>
      </c>
      <c r="T857">
        <v>1</v>
      </c>
      <c r="U857">
        <v>0</v>
      </c>
      <c r="V857" t="s">
        <v>82</v>
      </c>
      <c r="W857">
        <v>0.94299999999999995</v>
      </c>
      <c r="X857">
        <v>0.99299999999999999</v>
      </c>
      <c r="Y857">
        <v>0</v>
      </c>
      <c r="Z857">
        <v>0.52700000000000002</v>
      </c>
      <c r="AA857" s="19">
        <v>45732.978033784719</v>
      </c>
      <c r="AB857" t="s">
        <v>1181</v>
      </c>
    </row>
    <row r="858" spans="1:28" hidden="1" x14ac:dyDescent="0.35">
      <c r="A858" t="s">
        <v>1123</v>
      </c>
      <c r="B858" t="s">
        <v>314</v>
      </c>
      <c r="C858">
        <v>0</v>
      </c>
      <c r="D858" s="9">
        <v>41949.612500000003</v>
      </c>
      <c r="E858" s="9">
        <v>41949.612500000003</v>
      </c>
      <c r="F858" t="s">
        <v>874</v>
      </c>
      <c r="G858" t="s">
        <v>874</v>
      </c>
      <c r="H858">
        <v>1</v>
      </c>
      <c r="I858">
        <v>1</v>
      </c>
      <c r="J858">
        <v>1</v>
      </c>
      <c r="K858" t="s">
        <v>875</v>
      </c>
      <c r="L858">
        <v>1</v>
      </c>
      <c r="M858">
        <v>0</v>
      </c>
      <c r="N858" t="s">
        <v>877</v>
      </c>
      <c r="O858" t="s">
        <v>877</v>
      </c>
      <c r="P858">
        <v>0</v>
      </c>
      <c r="Q858" t="s">
        <v>877</v>
      </c>
      <c r="R858" t="s">
        <v>877</v>
      </c>
      <c r="S858" t="s">
        <v>877</v>
      </c>
      <c r="T858" t="s">
        <v>877</v>
      </c>
      <c r="U858" t="s">
        <v>877</v>
      </c>
      <c r="V858" t="s">
        <v>82</v>
      </c>
      <c r="W858" t="s">
        <v>877</v>
      </c>
      <c r="X858" t="s">
        <v>877</v>
      </c>
      <c r="Y858">
        <v>0</v>
      </c>
      <c r="Z858" t="s">
        <v>877</v>
      </c>
      <c r="AA858" s="19">
        <v>45732.978033784719</v>
      </c>
      <c r="AB858" t="s">
        <v>1181</v>
      </c>
    </row>
    <row r="859" spans="1:28" x14ac:dyDescent="0.35">
      <c r="A859" t="s">
        <v>1124</v>
      </c>
      <c r="B859" t="s">
        <v>313</v>
      </c>
      <c r="C859">
        <v>220</v>
      </c>
      <c r="D859" s="9">
        <v>41873.439583333333</v>
      </c>
      <c r="E859" s="9">
        <v>42093.588888888888</v>
      </c>
      <c r="F859">
        <v>108</v>
      </c>
      <c r="G859">
        <v>108</v>
      </c>
      <c r="H859">
        <v>58</v>
      </c>
      <c r="I859">
        <v>50</v>
      </c>
      <c r="J859">
        <v>0</v>
      </c>
      <c r="K859">
        <v>108</v>
      </c>
      <c r="L859">
        <v>84</v>
      </c>
      <c r="M859">
        <v>24</v>
      </c>
      <c r="N859">
        <v>0.373</v>
      </c>
      <c r="O859">
        <v>0.44700000000000001</v>
      </c>
      <c r="P859">
        <v>0</v>
      </c>
      <c r="Q859">
        <v>0.67600000000000005</v>
      </c>
      <c r="R859">
        <v>0.82399999999999995</v>
      </c>
      <c r="S859">
        <v>0.45500000000000002</v>
      </c>
      <c r="T859">
        <v>1</v>
      </c>
      <c r="U859">
        <v>35.503</v>
      </c>
      <c r="V859" t="s">
        <v>58</v>
      </c>
      <c r="W859">
        <v>0.82199999999999995</v>
      </c>
      <c r="X859">
        <v>0.42099999999999999</v>
      </c>
      <c r="Y859">
        <v>0</v>
      </c>
      <c r="Z859">
        <v>0.67100000000000004</v>
      </c>
      <c r="AA859" s="19">
        <v>45732.978093472222</v>
      </c>
      <c r="AB859" t="s">
        <v>1181</v>
      </c>
    </row>
    <row r="860" spans="1:28" hidden="1" x14ac:dyDescent="0.35">
      <c r="A860" t="s">
        <v>1124</v>
      </c>
      <c r="B860" t="s">
        <v>314</v>
      </c>
      <c r="C860">
        <v>59</v>
      </c>
      <c r="D860" s="9">
        <v>42034.578472222223</v>
      </c>
      <c r="E860" s="9">
        <v>42093.588888888888</v>
      </c>
      <c r="F860" t="s">
        <v>874</v>
      </c>
      <c r="G860" t="s">
        <v>874</v>
      </c>
      <c r="H860">
        <v>1</v>
      </c>
      <c r="I860">
        <v>2</v>
      </c>
      <c r="J860">
        <v>1</v>
      </c>
      <c r="K860" t="s">
        <v>875</v>
      </c>
      <c r="L860">
        <v>2</v>
      </c>
      <c r="M860">
        <v>0</v>
      </c>
      <c r="N860" t="s">
        <v>877</v>
      </c>
      <c r="O860">
        <v>3.4000000000000002E-2</v>
      </c>
      <c r="P860">
        <v>0</v>
      </c>
      <c r="Q860" t="s">
        <v>877</v>
      </c>
      <c r="R860" t="s">
        <v>877</v>
      </c>
      <c r="S860" t="s">
        <v>877</v>
      </c>
      <c r="T860" t="s">
        <v>877</v>
      </c>
      <c r="U860" t="s">
        <v>877</v>
      </c>
      <c r="V860" t="s">
        <v>58</v>
      </c>
      <c r="W860" t="s">
        <v>877</v>
      </c>
      <c r="X860">
        <v>1</v>
      </c>
      <c r="Y860">
        <v>0</v>
      </c>
      <c r="Z860" t="s">
        <v>877</v>
      </c>
      <c r="AA860" s="19">
        <v>45732.978093472222</v>
      </c>
      <c r="AB860" t="s">
        <v>1181</v>
      </c>
    </row>
    <row r="861" spans="1:28" x14ac:dyDescent="0.35">
      <c r="A861" t="s">
        <v>1125</v>
      </c>
      <c r="B861" t="s">
        <v>313</v>
      </c>
      <c r="C861">
        <v>68</v>
      </c>
      <c r="D861" s="9">
        <v>41212.873611111114</v>
      </c>
      <c r="E861" s="9">
        <v>41281.731249999997</v>
      </c>
      <c r="F861">
        <v>83</v>
      </c>
      <c r="G861">
        <v>83</v>
      </c>
      <c r="H861">
        <v>81</v>
      </c>
      <c r="I861">
        <v>2</v>
      </c>
      <c r="J861">
        <v>0</v>
      </c>
      <c r="K861">
        <v>83</v>
      </c>
      <c r="L861">
        <v>69</v>
      </c>
      <c r="M861">
        <v>14</v>
      </c>
      <c r="N861">
        <v>1.778</v>
      </c>
      <c r="O861">
        <v>0</v>
      </c>
      <c r="P861">
        <v>0</v>
      </c>
      <c r="Q861">
        <v>1.347</v>
      </c>
      <c r="R861">
        <v>0.75800000000000001</v>
      </c>
      <c r="S861">
        <v>1</v>
      </c>
      <c r="T861">
        <v>1</v>
      </c>
      <c r="U861">
        <v>10.393000000000001</v>
      </c>
      <c r="V861" t="s">
        <v>82</v>
      </c>
      <c r="W861">
        <v>0.92700000000000005</v>
      </c>
      <c r="X861">
        <v>0</v>
      </c>
      <c r="Y861">
        <v>0</v>
      </c>
      <c r="Z861">
        <v>0.88200000000000001</v>
      </c>
      <c r="AA861" s="19">
        <v>45732.978150625</v>
      </c>
      <c r="AB861" t="s">
        <v>1181</v>
      </c>
    </row>
    <row r="862" spans="1:28" hidden="1" x14ac:dyDescent="0.35">
      <c r="A862" t="s">
        <v>1125</v>
      </c>
      <c r="B862" t="s">
        <v>314</v>
      </c>
      <c r="C862">
        <v>68</v>
      </c>
      <c r="D862" s="9">
        <v>41212.873611111114</v>
      </c>
      <c r="E862" s="9">
        <v>41281.731249999997</v>
      </c>
      <c r="F862" t="s">
        <v>874</v>
      </c>
      <c r="G862" t="s">
        <v>874</v>
      </c>
      <c r="H862">
        <v>81</v>
      </c>
      <c r="I862">
        <v>2</v>
      </c>
      <c r="J862">
        <v>1</v>
      </c>
      <c r="K862" t="s">
        <v>875</v>
      </c>
      <c r="L862">
        <v>69</v>
      </c>
      <c r="M862">
        <v>13</v>
      </c>
      <c r="N862">
        <v>1.7929999999999999</v>
      </c>
      <c r="O862" t="s">
        <v>877</v>
      </c>
      <c r="P862">
        <v>0</v>
      </c>
      <c r="Q862">
        <v>1.3460000000000001</v>
      </c>
      <c r="R862" t="s">
        <v>877</v>
      </c>
      <c r="S862" t="s">
        <v>877</v>
      </c>
      <c r="T862" t="s">
        <v>877</v>
      </c>
      <c r="U862" t="s">
        <v>877</v>
      </c>
      <c r="V862" t="s">
        <v>82</v>
      </c>
      <c r="W862">
        <v>0.93</v>
      </c>
      <c r="X862" t="s">
        <v>877</v>
      </c>
      <c r="Y862">
        <v>0</v>
      </c>
      <c r="Z862">
        <v>0.88100000000000001</v>
      </c>
      <c r="AA862" s="19">
        <v>45732.978150625</v>
      </c>
      <c r="AB862" t="s">
        <v>1181</v>
      </c>
    </row>
    <row r="863" spans="1:28" x14ac:dyDescent="0.35">
      <c r="A863" t="s">
        <v>1126</v>
      </c>
      <c r="B863" t="s">
        <v>313</v>
      </c>
      <c r="C863">
        <v>419</v>
      </c>
      <c r="D863" s="9">
        <v>39604.560416666667</v>
      </c>
      <c r="E863" s="9">
        <v>40023.636805555558</v>
      </c>
      <c r="F863">
        <v>214</v>
      </c>
      <c r="G863">
        <v>214</v>
      </c>
      <c r="H863">
        <v>179</v>
      </c>
      <c r="I863">
        <v>35</v>
      </c>
      <c r="J863">
        <v>0</v>
      </c>
      <c r="K863">
        <v>214</v>
      </c>
      <c r="L863">
        <v>212</v>
      </c>
      <c r="M863">
        <v>2</v>
      </c>
      <c r="N863">
        <v>1.111</v>
      </c>
      <c r="O863">
        <v>0.191</v>
      </c>
      <c r="P863">
        <v>0</v>
      </c>
      <c r="Q863">
        <v>1.141</v>
      </c>
      <c r="R863">
        <v>0.876</v>
      </c>
      <c r="S863">
        <v>0.85299999999999998</v>
      </c>
      <c r="T863">
        <v>1</v>
      </c>
      <c r="U863">
        <v>1.7529999999999999</v>
      </c>
      <c r="V863" t="s">
        <v>82</v>
      </c>
      <c r="W863">
        <v>0.95899999999999996</v>
      </c>
      <c r="X863">
        <v>0.89600000000000002</v>
      </c>
      <c r="Y863">
        <v>0</v>
      </c>
      <c r="Z863">
        <v>0.84399999999999997</v>
      </c>
      <c r="AA863" s="19">
        <v>45732.978207893517</v>
      </c>
      <c r="AB863" t="s">
        <v>1181</v>
      </c>
    </row>
    <row r="864" spans="1:28" hidden="1" x14ac:dyDescent="0.35">
      <c r="A864" t="s">
        <v>1126</v>
      </c>
      <c r="B864" t="s">
        <v>314</v>
      </c>
      <c r="C864">
        <v>0</v>
      </c>
      <c r="D864" s="9">
        <v>40023.636805555558</v>
      </c>
      <c r="E864" s="9">
        <v>40023.636805555558</v>
      </c>
      <c r="F864" t="s">
        <v>874</v>
      </c>
      <c r="G864" t="s">
        <v>874</v>
      </c>
      <c r="H864">
        <v>1</v>
      </c>
      <c r="I864">
        <v>1</v>
      </c>
      <c r="J864">
        <v>1</v>
      </c>
      <c r="K864" t="s">
        <v>875</v>
      </c>
      <c r="L864">
        <v>1</v>
      </c>
      <c r="M864">
        <v>0</v>
      </c>
      <c r="N864" t="s">
        <v>877</v>
      </c>
      <c r="O864" t="s">
        <v>877</v>
      </c>
      <c r="P864">
        <v>0</v>
      </c>
      <c r="Q864" t="s">
        <v>877</v>
      </c>
      <c r="R864" t="s">
        <v>877</v>
      </c>
      <c r="S864" t="s">
        <v>877</v>
      </c>
      <c r="T864" t="s">
        <v>877</v>
      </c>
      <c r="U864" t="s">
        <v>877</v>
      </c>
      <c r="V864" t="s">
        <v>82</v>
      </c>
      <c r="W864" t="s">
        <v>877</v>
      </c>
      <c r="X864" t="s">
        <v>877</v>
      </c>
      <c r="Y864">
        <v>0</v>
      </c>
      <c r="Z864" t="s">
        <v>877</v>
      </c>
      <c r="AA864" s="19">
        <v>45732.978207893517</v>
      </c>
      <c r="AB864" t="s">
        <v>1181</v>
      </c>
    </row>
    <row r="865" spans="1:28" x14ac:dyDescent="0.35">
      <c r="A865" t="s">
        <v>1127</v>
      </c>
      <c r="B865" t="s">
        <v>313</v>
      </c>
      <c r="C865">
        <v>519</v>
      </c>
      <c r="D865" s="9">
        <v>40724.474999999999</v>
      </c>
      <c r="E865" s="9">
        <v>41243.65625</v>
      </c>
      <c r="F865">
        <v>398</v>
      </c>
      <c r="G865">
        <v>398</v>
      </c>
      <c r="H865">
        <v>250</v>
      </c>
      <c r="I865">
        <v>148</v>
      </c>
      <c r="J865">
        <v>0</v>
      </c>
      <c r="K865">
        <v>398</v>
      </c>
      <c r="L865">
        <v>372</v>
      </c>
      <c r="M865">
        <v>26</v>
      </c>
      <c r="N865">
        <v>0.73399999999999999</v>
      </c>
      <c r="O865">
        <v>0.59499999999999997</v>
      </c>
      <c r="P865">
        <v>0</v>
      </c>
      <c r="Q865">
        <v>1.244</v>
      </c>
      <c r="R865">
        <v>0.93600000000000005</v>
      </c>
      <c r="S865">
        <v>0.55200000000000005</v>
      </c>
      <c r="T865">
        <v>1</v>
      </c>
      <c r="U865">
        <v>20.9</v>
      </c>
      <c r="V865" t="s">
        <v>82</v>
      </c>
      <c r="W865">
        <v>0.94399999999999995</v>
      </c>
      <c r="X865">
        <v>0.80300000000000005</v>
      </c>
      <c r="Y865">
        <v>0</v>
      </c>
      <c r="Z865">
        <v>0.88800000000000001</v>
      </c>
      <c r="AA865" s="19">
        <v>45732.978266863429</v>
      </c>
      <c r="AB865" t="s">
        <v>1181</v>
      </c>
    </row>
    <row r="866" spans="1:28" hidden="1" x14ac:dyDescent="0.35">
      <c r="A866" t="s">
        <v>1127</v>
      </c>
      <c r="B866" t="s">
        <v>314</v>
      </c>
      <c r="C866">
        <v>0</v>
      </c>
      <c r="D866" s="9">
        <v>41243.65625</v>
      </c>
      <c r="E866" s="9">
        <v>41243.65625</v>
      </c>
      <c r="F866" t="s">
        <v>874</v>
      </c>
      <c r="G866" t="s">
        <v>874</v>
      </c>
      <c r="H866">
        <v>1</v>
      </c>
      <c r="I866">
        <v>1</v>
      </c>
      <c r="J866">
        <v>1</v>
      </c>
      <c r="K866" t="s">
        <v>875</v>
      </c>
      <c r="L866">
        <v>1</v>
      </c>
      <c r="M866">
        <v>0</v>
      </c>
      <c r="N866" t="s">
        <v>877</v>
      </c>
      <c r="O866" t="s">
        <v>877</v>
      </c>
      <c r="P866">
        <v>0</v>
      </c>
      <c r="Q866" t="s">
        <v>877</v>
      </c>
      <c r="R866" t="s">
        <v>877</v>
      </c>
      <c r="S866" t="s">
        <v>877</v>
      </c>
      <c r="T866" t="s">
        <v>877</v>
      </c>
      <c r="U866" t="s">
        <v>877</v>
      </c>
      <c r="V866" t="s">
        <v>82</v>
      </c>
      <c r="W866" t="s">
        <v>877</v>
      </c>
      <c r="X866" t="s">
        <v>877</v>
      </c>
      <c r="Y866">
        <v>0</v>
      </c>
      <c r="Z866" t="s">
        <v>877</v>
      </c>
      <c r="AA866" s="19">
        <v>45732.978266863429</v>
      </c>
      <c r="AB866" t="s">
        <v>1181</v>
      </c>
    </row>
    <row r="867" spans="1:28" x14ac:dyDescent="0.35">
      <c r="A867" t="s">
        <v>1128</v>
      </c>
      <c r="B867" t="s">
        <v>313</v>
      </c>
      <c r="C867">
        <v>68</v>
      </c>
      <c r="D867" s="9">
        <v>39997.476388888892</v>
      </c>
      <c r="E867" s="9">
        <v>40065.550000000003</v>
      </c>
      <c r="F867">
        <v>86</v>
      </c>
      <c r="G867">
        <v>86</v>
      </c>
      <c r="H867">
        <v>64</v>
      </c>
      <c r="I867">
        <v>22</v>
      </c>
      <c r="J867">
        <v>0</v>
      </c>
      <c r="K867">
        <v>86</v>
      </c>
      <c r="L867">
        <v>86</v>
      </c>
      <c r="M867">
        <v>0</v>
      </c>
      <c r="N867">
        <v>1.1299999999999999</v>
      </c>
      <c r="O867">
        <v>0.44600000000000001</v>
      </c>
      <c r="P867">
        <v>0</v>
      </c>
      <c r="Q867">
        <v>0.995</v>
      </c>
      <c r="R867">
        <v>0.63100000000000001</v>
      </c>
      <c r="S867">
        <v>0.71699999999999997</v>
      </c>
      <c r="T867">
        <v>1</v>
      </c>
      <c r="U867">
        <v>0</v>
      </c>
      <c r="V867" t="s">
        <v>82</v>
      </c>
      <c r="W867">
        <v>0.97299999999999998</v>
      </c>
      <c r="X867">
        <v>0.89600000000000002</v>
      </c>
      <c r="Y867">
        <v>0</v>
      </c>
      <c r="Z867">
        <v>0.92800000000000005</v>
      </c>
      <c r="AA867" s="19">
        <v>45732.978326585646</v>
      </c>
      <c r="AB867" t="s">
        <v>1181</v>
      </c>
    </row>
    <row r="868" spans="1:28" hidden="1" x14ac:dyDescent="0.35">
      <c r="A868" t="s">
        <v>1128</v>
      </c>
      <c r="B868" t="s">
        <v>314</v>
      </c>
      <c r="C868">
        <v>68</v>
      </c>
      <c r="D868" s="9">
        <v>39997.476388888892</v>
      </c>
      <c r="E868" s="9">
        <v>40065.550000000003</v>
      </c>
      <c r="F868" t="s">
        <v>874</v>
      </c>
      <c r="G868" t="s">
        <v>874</v>
      </c>
      <c r="H868">
        <v>64</v>
      </c>
      <c r="I868">
        <v>22</v>
      </c>
      <c r="J868">
        <v>1</v>
      </c>
      <c r="K868" t="s">
        <v>875</v>
      </c>
      <c r="L868">
        <v>86</v>
      </c>
      <c r="M868">
        <v>-1</v>
      </c>
      <c r="N868">
        <v>1.1399999999999999</v>
      </c>
      <c r="O868">
        <v>0.439</v>
      </c>
      <c r="P868">
        <v>0</v>
      </c>
      <c r="Q868">
        <v>0.98099999999999998</v>
      </c>
      <c r="R868">
        <v>0.621</v>
      </c>
      <c r="S868">
        <v>0.72199999999999998</v>
      </c>
      <c r="T868">
        <v>1</v>
      </c>
      <c r="U868">
        <v>0</v>
      </c>
      <c r="V868" t="s">
        <v>82</v>
      </c>
      <c r="W868">
        <v>0.97499999999999998</v>
      </c>
      <c r="X868">
        <v>0.89900000000000002</v>
      </c>
      <c r="Y868">
        <v>0</v>
      </c>
      <c r="Z868">
        <v>0.92900000000000005</v>
      </c>
      <c r="AA868" s="19">
        <v>45732.978337210647</v>
      </c>
      <c r="AB868" t="s">
        <v>1181</v>
      </c>
    </row>
    <row r="869" spans="1:28" x14ac:dyDescent="0.35">
      <c r="A869" t="s">
        <v>1129</v>
      </c>
      <c r="B869" t="s">
        <v>313</v>
      </c>
      <c r="C869">
        <v>367</v>
      </c>
      <c r="D869" s="9">
        <v>40724.697222222225</v>
      </c>
      <c r="E869" s="9">
        <v>41091.975694444445</v>
      </c>
      <c r="F869">
        <v>248</v>
      </c>
      <c r="G869">
        <v>248</v>
      </c>
      <c r="H869">
        <v>78</v>
      </c>
      <c r="I869">
        <v>170</v>
      </c>
      <c r="J869">
        <v>0</v>
      </c>
      <c r="K869">
        <v>248</v>
      </c>
      <c r="L869">
        <v>244</v>
      </c>
      <c r="M869">
        <v>4</v>
      </c>
      <c r="N869">
        <v>0.34699999999999998</v>
      </c>
      <c r="O869">
        <v>1.3979999999999999</v>
      </c>
      <c r="P869">
        <v>0</v>
      </c>
      <c r="Q869">
        <v>1.403</v>
      </c>
      <c r="R869">
        <v>0.80400000000000005</v>
      </c>
      <c r="S869">
        <v>0.19900000000000001</v>
      </c>
      <c r="T869">
        <v>1</v>
      </c>
      <c r="U869">
        <v>2.851</v>
      </c>
      <c r="V869" t="s">
        <v>82</v>
      </c>
      <c r="W869">
        <v>0.73699999999999999</v>
      </c>
      <c r="X869">
        <v>0.86399999999999999</v>
      </c>
      <c r="Y869">
        <v>0</v>
      </c>
      <c r="Z869">
        <v>0.77300000000000002</v>
      </c>
      <c r="AA869" s="19">
        <v>45732.978397662038</v>
      </c>
      <c r="AB869" t="s">
        <v>1181</v>
      </c>
    </row>
    <row r="870" spans="1:28" hidden="1" x14ac:dyDescent="0.35">
      <c r="A870" t="s">
        <v>1129</v>
      </c>
      <c r="B870" t="s">
        <v>314</v>
      </c>
      <c r="C870">
        <v>69</v>
      </c>
      <c r="D870" s="9">
        <v>41022.55972222222</v>
      </c>
      <c r="E870" s="9">
        <v>41091.975694444445</v>
      </c>
      <c r="F870" t="s">
        <v>874</v>
      </c>
      <c r="G870" t="s">
        <v>874</v>
      </c>
      <c r="H870">
        <v>1</v>
      </c>
      <c r="I870">
        <v>1</v>
      </c>
      <c r="J870">
        <v>1</v>
      </c>
      <c r="K870" t="s">
        <v>875</v>
      </c>
      <c r="L870">
        <v>3</v>
      </c>
      <c r="M870">
        <v>-1</v>
      </c>
      <c r="N870" t="s">
        <v>877</v>
      </c>
      <c r="O870" t="s">
        <v>877</v>
      </c>
      <c r="P870">
        <v>0</v>
      </c>
      <c r="Q870">
        <v>3.5999999999999997E-2</v>
      </c>
      <c r="R870" t="s">
        <v>877</v>
      </c>
      <c r="S870" t="s">
        <v>877</v>
      </c>
      <c r="T870" t="s">
        <v>877</v>
      </c>
      <c r="U870" t="s">
        <v>877</v>
      </c>
      <c r="V870" t="s">
        <v>82</v>
      </c>
      <c r="W870" t="s">
        <v>877</v>
      </c>
      <c r="X870" t="s">
        <v>877</v>
      </c>
      <c r="Y870">
        <v>0</v>
      </c>
      <c r="Z870">
        <v>0.75</v>
      </c>
      <c r="AA870" s="19">
        <v>45732.978397662038</v>
      </c>
      <c r="AB870" t="s">
        <v>1181</v>
      </c>
    </row>
    <row r="871" spans="1:28" x14ac:dyDescent="0.35">
      <c r="A871" t="s">
        <v>1130</v>
      </c>
      <c r="B871" t="s">
        <v>313</v>
      </c>
      <c r="C871">
        <v>112</v>
      </c>
      <c r="D871" s="9">
        <v>42692.577777777777</v>
      </c>
      <c r="E871" s="9">
        <v>42804.606944444444</v>
      </c>
      <c r="F871">
        <v>171</v>
      </c>
      <c r="G871">
        <v>171</v>
      </c>
      <c r="H871">
        <v>167</v>
      </c>
      <c r="I871">
        <v>4</v>
      </c>
      <c r="J871">
        <v>0</v>
      </c>
      <c r="K871">
        <v>171</v>
      </c>
      <c r="L871">
        <v>128</v>
      </c>
      <c r="M871">
        <v>43</v>
      </c>
      <c r="N871">
        <v>1.4570000000000001</v>
      </c>
      <c r="O871">
        <v>4.3999999999999997E-2</v>
      </c>
      <c r="P871">
        <v>0</v>
      </c>
      <c r="Q871">
        <v>1.121</v>
      </c>
      <c r="R871">
        <v>0.747</v>
      </c>
      <c r="S871">
        <v>0.97099999999999997</v>
      </c>
      <c r="T871">
        <v>1</v>
      </c>
      <c r="U871">
        <v>38.359000000000002</v>
      </c>
      <c r="V871" t="s">
        <v>58</v>
      </c>
      <c r="W871">
        <v>0.97699999999999998</v>
      </c>
      <c r="X871">
        <v>0.6</v>
      </c>
      <c r="Y871">
        <v>0</v>
      </c>
      <c r="Z871">
        <v>0.99099999999999999</v>
      </c>
      <c r="AA871" s="19">
        <v>45732.978459398146</v>
      </c>
      <c r="AB871" t="s">
        <v>1181</v>
      </c>
    </row>
    <row r="872" spans="1:28" hidden="1" x14ac:dyDescent="0.35">
      <c r="A872" t="s">
        <v>1130</v>
      </c>
      <c r="B872" t="s">
        <v>314</v>
      </c>
      <c r="C872">
        <v>99</v>
      </c>
      <c r="D872" s="9">
        <v>42705.417361111111</v>
      </c>
      <c r="E872" s="9">
        <v>42804.606944444444</v>
      </c>
      <c r="F872" t="s">
        <v>874</v>
      </c>
      <c r="G872" t="s">
        <v>874</v>
      </c>
      <c r="H872">
        <v>127</v>
      </c>
      <c r="I872">
        <v>4</v>
      </c>
      <c r="J872">
        <v>1</v>
      </c>
      <c r="K872" t="s">
        <v>875</v>
      </c>
      <c r="L872">
        <v>116</v>
      </c>
      <c r="M872">
        <v>16</v>
      </c>
      <c r="N872">
        <v>1.329</v>
      </c>
      <c r="O872">
        <v>4.3999999999999997E-2</v>
      </c>
      <c r="P872">
        <v>0</v>
      </c>
      <c r="Q872">
        <v>1.1080000000000001</v>
      </c>
      <c r="R872">
        <v>0.80700000000000005</v>
      </c>
      <c r="S872">
        <v>0.96799999999999997</v>
      </c>
      <c r="T872">
        <v>1</v>
      </c>
      <c r="U872">
        <v>38.808999999999997</v>
      </c>
      <c r="V872" t="s">
        <v>58</v>
      </c>
      <c r="W872">
        <v>0.97599999999999998</v>
      </c>
      <c r="X872">
        <v>0.61699999999999999</v>
      </c>
      <c r="Y872">
        <v>0</v>
      </c>
      <c r="Z872">
        <v>0.98799999999999999</v>
      </c>
      <c r="AA872" s="19">
        <v>45732.978470300928</v>
      </c>
      <c r="AB872" t="s">
        <v>1181</v>
      </c>
    </row>
    <row r="873" spans="1:28" x14ac:dyDescent="0.35">
      <c r="A873" t="s">
        <v>1131</v>
      </c>
      <c r="B873" t="s">
        <v>313</v>
      </c>
      <c r="C873">
        <v>224</v>
      </c>
      <c r="D873" s="9">
        <v>42536.7</v>
      </c>
      <c r="E873" s="9">
        <v>42761.585416666669</v>
      </c>
      <c r="F873">
        <v>385</v>
      </c>
      <c r="G873">
        <v>372</v>
      </c>
      <c r="H873">
        <v>348</v>
      </c>
      <c r="I873">
        <v>24</v>
      </c>
      <c r="J873">
        <v>0</v>
      </c>
      <c r="K873">
        <v>372</v>
      </c>
      <c r="L873">
        <v>323</v>
      </c>
      <c r="M873">
        <v>49</v>
      </c>
      <c r="N873">
        <v>1.5329999999999999</v>
      </c>
      <c r="O873">
        <v>0.14000000000000001</v>
      </c>
      <c r="P873">
        <v>0</v>
      </c>
      <c r="Q873">
        <v>1.702</v>
      </c>
      <c r="R873">
        <v>1.0169999999999999</v>
      </c>
      <c r="S873">
        <v>0.91600000000000004</v>
      </c>
      <c r="T873">
        <v>1</v>
      </c>
      <c r="U873">
        <v>28.79</v>
      </c>
      <c r="V873" t="s">
        <v>94</v>
      </c>
      <c r="W873">
        <v>0.877</v>
      </c>
      <c r="X873">
        <v>0.96199999999999997</v>
      </c>
      <c r="Y873">
        <v>0</v>
      </c>
      <c r="Z873">
        <v>0.98599999999999999</v>
      </c>
      <c r="AA873" s="19">
        <v>45732.978532256944</v>
      </c>
      <c r="AB873" t="s">
        <v>1181</v>
      </c>
    </row>
    <row r="874" spans="1:28" hidden="1" x14ac:dyDescent="0.35">
      <c r="A874" t="s">
        <v>1131</v>
      </c>
      <c r="B874" t="s">
        <v>314</v>
      </c>
      <c r="C874">
        <v>99</v>
      </c>
      <c r="D874" s="9">
        <v>42662.472222222219</v>
      </c>
      <c r="E874" s="9">
        <v>42761.585416666669</v>
      </c>
      <c r="F874" t="s">
        <v>874</v>
      </c>
      <c r="G874" t="s">
        <v>874</v>
      </c>
      <c r="H874">
        <v>72</v>
      </c>
      <c r="I874">
        <v>6</v>
      </c>
      <c r="J874">
        <v>1</v>
      </c>
      <c r="K874" t="s">
        <v>875</v>
      </c>
      <c r="L874">
        <v>100</v>
      </c>
      <c r="M874">
        <v>-21</v>
      </c>
      <c r="N874">
        <v>1.3460000000000001</v>
      </c>
      <c r="O874">
        <v>0.107</v>
      </c>
      <c r="P874">
        <v>0</v>
      </c>
      <c r="Q874">
        <v>1.556</v>
      </c>
      <c r="R874">
        <v>1.071</v>
      </c>
      <c r="S874">
        <v>0.92600000000000005</v>
      </c>
      <c r="T874">
        <v>1</v>
      </c>
      <c r="U874">
        <v>31.491</v>
      </c>
      <c r="V874" t="s">
        <v>64</v>
      </c>
      <c r="W874">
        <v>0.79500000000000004</v>
      </c>
      <c r="X874">
        <v>0.63100000000000001</v>
      </c>
      <c r="Y874">
        <v>0</v>
      </c>
      <c r="Z874">
        <v>0.81399999999999995</v>
      </c>
      <c r="AA874" s="19">
        <v>45732.978543495374</v>
      </c>
      <c r="AB874" t="s">
        <v>1181</v>
      </c>
    </row>
    <row r="875" spans="1:28" x14ac:dyDescent="0.35">
      <c r="A875" t="s">
        <v>1132</v>
      </c>
      <c r="B875" t="s">
        <v>313</v>
      </c>
      <c r="C875">
        <v>3017</v>
      </c>
      <c r="D875" s="9">
        <v>41718.830555555556</v>
      </c>
      <c r="E875" s="9">
        <v>44735.893750000003</v>
      </c>
      <c r="F875">
        <v>3209</v>
      </c>
      <c r="G875">
        <v>3193</v>
      </c>
      <c r="H875">
        <v>2960</v>
      </c>
      <c r="I875">
        <v>233</v>
      </c>
      <c r="J875">
        <v>0</v>
      </c>
      <c r="K875">
        <v>3193</v>
      </c>
      <c r="L875">
        <v>3009</v>
      </c>
      <c r="M875">
        <v>184</v>
      </c>
      <c r="N875">
        <v>1.514</v>
      </c>
      <c r="O875">
        <v>0.14499999999999999</v>
      </c>
      <c r="P875">
        <v>0</v>
      </c>
      <c r="Q875">
        <v>1.5349999999999999</v>
      </c>
      <c r="R875">
        <v>0.92500000000000004</v>
      </c>
      <c r="S875">
        <v>0.91300000000000003</v>
      </c>
      <c r="T875">
        <v>1</v>
      </c>
      <c r="U875">
        <v>119.87</v>
      </c>
      <c r="V875" t="s">
        <v>58</v>
      </c>
      <c r="W875">
        <v>0.97599999999999998</v>
      </c>
      <c r="X875">
        <v>0.59399999999999997</v>
      </c>
      <c r="Y875">
        <v>0</v>
      </c>
      <c r="Z875">
        <v>0.97</v>
      </c>
      <c r="AA875" s="19">
        <v>45732.978610844904</v>
      </c>
      <c r="AB875" t="s">
        <v>1181</v>
      </c>
    </row>
    <row r="876" spans="1:28" hidden="1" x14ac:dyDescent="0.35">
      <c r="A876" t="s">
        <v>1132</v>
      </c>
      <c r="B876" t="s">
        <v>314</v>
      </c>
      <c r="C876">
        <v>0</v>
      </c>
      <c r="D876" s="9">
        <v>44735.893750000003</v>
      </c>
      <c r="E876" s="9">
        <v>44735.893750000003</v>
      </c>
      <c r="F876" t="s">
        <v>874</v>
      </c>
      <c r="G876" t="s">
        <v>874</v>
      </c>
      <c r="H876">
        <v>1</v>
      </c>
      <c r="I876">
        <v>1</v>
      </c>
      <c r="J876">
        <v>1</v>
      </c>
      <c r="K876" t="s">
        <v>875</v>
      </c>
      <c r="L876">
        <v>2</v>
      </c>
      <c r="M876">
        <v>-1</v>
      </c>
      <c r="N876" t="s">
        <v>877</v>
      </c>
      <c r="O876" t="s">
        <v>877</v>
      </c>
      <c r="P876">
        <v>0</v>
      </c>
      <c r="Q876" t="s">
        <v>877</v>
      </c>
      <c r="R876" t="s">
        <v>877</v>
      </c>
      <c r="S876" t="s">
        <v>877</v>
      </c>
      <c r="T876" t="s">
        <v>877</v>
      </c>
      <c r="U876" t="s">
        <v>877</v>
      </c>
      <c r="V876" t="s">
        <v>58</v>
      </c>
      <c r="W876" t="s">
        <v>877</v>
      </c>
      <c r="X876" t="s">
        <v>877</v>
      </c>
      <c r="Y876">
        <v>0</v>
      </c>
      <c r="Z876" t="s">
        <v>877</v>
      </c>
      <c r="AA876" s="19">
        <v>45732.978610868056</v>
      </c>
      <c r="AB876" t="s">
        <v>1181</v>
      </c>
    </row>
    <row r="877" spans="1:28" x14ac:dyDescent="0.35">
      <c r="A877" t="s">
        <v>1133</v>
      </c>
      <c r="B877" t="s">
        <v>313</v>
      </c>
      <c r="C877">
        <v>451</v>
      </c>
      <c r="D877" s="9">
        <v>40791.701388888891</v>
      </c>
      <c r="E877" s="9">
        <v>41243.65625</v>
      </c>
      <c r="F877">
        <v>62</v>
      </c>
      <c r="G877">
        <v>62</v>
      </c>
      <c r="H877">
        <v>62</v>
      </c>
      <c r="I877">
        <v>0</v>
      </c>
      <c r="J877">
        <v>0</v>
      </c>
      <c r="K877">
        <v>62</v>
      </c>
      <c r="L877">
        <v>36</v>
      </c>
      <c r="M877">
        <v>26</v>
      </c>
      <c r="N877">
        <v>0.16400000000000001</v>
      </c>
      <c r="O877">
        <v>0</v>
      </c>
      <c r="P877">
        <v>0</v>
      </c>
      <c r="Q877">
        <v>0.158</v>
      </c>
      <c r="R877">
        <v>0.96299999999999997</v>
      </c>
      <c r="S877">
        <v>1</v>
      </c>
      <c r="T877">
        <v>1</v>
      </c>
      <c r="U877">
        <v>164.55699999999999</v>
      </c>
      <c r="V877" t="s">
        <v>58</v>
      </c>
      <c r="W877">
        <v>0.73199999999999998</v>
      </c>
      <c r="X877">
        <v>0</v>
      </c>
      <c r="Y877">
        <v>0</v>
      </c>
      <c r="Z877">
        <v>0.875</v>
      </c>
      <c r="AA877" s="19">
        <v>45732.978667592593</v>
      </c>
      <c r="AB877" t="s">
        <v>1181</v>
      </c>
    </row>
    <row r="878" spans="1:28" hidden="1" x14ac:dyDescent="0.35">
      <c r="A878" t="s">
        <v>1133</v>
      </c>
      <c r="B878" t="s">
        <v>314</v>
      </c>
      <c r="C878">
        <v>91</v>
      </c>
      <c r="D878" s="9">
        <v>41152.520138888889</v>
      </c>
      <c r="E878" s="9">
        <v>41243.65625</v>
      </c>
      <c r="F878" t="s">
        <v>874</v>
      </c>
      <c r="G878" t="s">
        <v>874</v>
      </c>
      <c r="H878">
        <v>10</v>
      </c>
      <c r="I878">
        <v>1</v>
      </c>
      <c r="J878">
        <v>1</v>
      </c>
      <c r="K878" t="s">
        <v>875</v>
      </c>
      <c r="L878">
        <v>28</v>
      </c>
      <c r="M878">
        <v>-19</v>
      </c>
      <c r="N878">
        <v>0.35699999999999998</v>
      </c>
      <c r="O878">
        <v>0</v>
      </c>
      <c r="P878">
        <v>0</v>
      </c>
      <c r="Q878">
        <v>0.18099999999999999</v>
      </c>
      <c r="R878">
        <v>0.50700000000000001</v>
      </c>
      <c r="S878">
        <v>1</v>
      </c>
      <c r="T878">
        <v>1</v>
      </c>
      <c r="U878">
        <v>143.64599999999999</v>
      </c>
      <c r="V878" t="s">
        <v>58</v>
      </c>
      <c r="W878">
        <v>0.72699999999999998</v>
      </c>
      <c r="X878">
        <v>0</v>
      </c>
      <c r="Y878">
        <v>0</v>
      </c>
      <c r="Z878">
        <v>0.82099999999999995</v>
      </c>
      <c r="AA878" s="19">
        <v>45732.978676608793</v>
      </c>
      <c r="AB878" t="s">
        <v>1181</v>
      </c>
    </row>
    <row r="879" spans="1:28" x14ac:dyDescent="0.35">
      <c r="A879" t="s">
        <v>1134</v>
      </c>
      <c r="B879" t="s">
        <v>313</v>
      </c>
      <c r="C879">
        <v>82</v>
      </c>
      <c r="D879" s="9">
        <v>40359.527777777781</v>
      </c>
      <c r="E879" s="9">
        <v>40441.663888888892</v>
      </c>
      <c r="F879">
        <v>50</v>
      </c>
      <c r="G879">
        <v>50</v>
      </c>
      <c r="H879">
        <v>5</v>
      </c>
      <c r="I879">
        <v>45</v>
      </c>
      <c r="J879">
        <v>0</v>
      </c>
      <c r="K879">
        <v>50</v>
      </c>
      <c r="L879">
        <v>37</v>
      </c>
      <c r="M879">
        <v>13</v>
      </c>
      <c r="N879">
        <v>7.0999999999999994E-2</v>
      </c>
      <c r="O879">
        <v>1.113</v>
      </c>
      <c r="P879">
        <v>0</v>
      </c>
      <c r="Q879">
        <v>1.9430000000000001</v>
      </c>
      <c r="R879">
        <v>1.641</v>
      </c>
      <c r="S879">
        <v>0.06</v>
      </c>
      <c r="T879">
        <v>1</v>
      </c>
      <c r="U879">
        <v>6.6909999999999998</v>
      </c>
      <c r="V879" t="s">
        <v>94</v>
      </c>
      <c r="W879">
        <v>0.753</v>
      </c>
      <c r="X879">
        <v>0.65600000000000003</v>
      </c>
      <c r="Y879">
        <v>0</v>
      </c>
      <c r="Z879">
        <v>0.91600000000000004</v>
      </c>
      <c r="AA879" s="19">
        <v>45732.978735694443</v>
      </c>
      <c r="AB879" t="s">
        <v>1181</v>
      </c>
    </row>
    <row r="880" spans="1:28" hidden="1" x14ac:dyDescent="0.35">
      <c r="A880" t="s">
        <v>1134</v>
      </c>
      <c r="B880" t="s">
        <v>314</v>
      </c>
      <c r="C880">
        <v>82</v>
      </c>
      <c r="D880" s="9">
        <v>40359.527777777781</v>
      </c>
      <c r="E880" s="9">
        <v>40441.663888888892</v>
      </c>
      <c r="F880" t="s">
        <v>874</v>
      </c>
      <c r="G880" t="s">
        <v>874</v>
      </c>
      <c r="H880">
        <v>5</v>
      </c>
      <c r="I880">
        <v>45</v>
      </c>
      <c r="J880">
        <v>1</v>
      </c>
      <c r="K880" t="s">
        <v>875</v>
      </c>
      <c r="L880">
        <v>37</v>
      </c>
      <c r="M880">
        <v>12</v>
      </c>
      <c r="N880">
        <v>7.0000000000000007E-2</v>
      </c>
      <c r="O880">
        <v>1.113</v>
      </c>
      <c r="P880">
        <v>0</v>
      </c>
      <c r="Q880">
        <v>1.9790000000000001</v>
      </c>
      <c r="R880">
        <v>1.673</v>
      </c>
      <c r="S880">
        <v>5.8999999999999997E-2</v>
      </c>
      <c r="T880">
        <v>1</v>
      </c>
      <c r="U880">
        <v>6.569</v>
      </c>
      <c r="V880" t="s">
        <v>94</v>
      </c>
      <c r="W880">
        <v>0.75800000000000001</v>
      </c>
      <c r="X880">
        <v>0.65600000000000003</v>
      </c>
      <c r="Y880">
        <v>0</v>
      </c>
      <c r="Z880">
        <v>0.92500000000000004</v>
      </c>
      <c r="AA880" s="19">
        <v>45732.978746493056</v>
      </c>
      <c r="AB880" t="s">
        <v>1181</v>
      </c>
    </row>
    <row r="881" spans="1:28" x14ac:dyDescent="0.35">
      <c r="A881" t="s">
        <v>1135</v>
      </c>
      <c r="B881" t="s">
        <v>313</v>
      </c>
      <c r="C881">
        <v>2646</v>
      </c>
      <c r="D881" s="9">
        <v>40038.493750000001</v>
      </c>
      <c r="E881" s="9">
        <v>42684.512499999997</v>
      </c>
      <c r="F881">
        <v>579</v>
      </c>
      <c r="G881">
        <v>579</v>
      </c>
      <c r="H881">
        <v>235</v>
      </c>
      <c r="I881">
        <v>344</v>
      </c>
      <c r="J881">
        <v>0</v>
      </c>
      <c r="K881">
        <v>579</v>
      </c>
      <c r="L881">
        <v>573</v>
      </c>
      <c r="M881">
        <v>6</v>
      </c>
      <c r="N881">
        <v>0.49299999999999999</v>
      </c>
      <c r="O881">
        <v>0.90300000000000002</v>
      </c>
      <c r="P881">
        <v>0</v>
      </c>
      <c r="Q881">
        <v>0.29599999999999999</v>
      </c>
      <c r="R881">
        <v>0.21199999999999999</v>
      </c>
      <c r="S881">
        <v>0.35299999999999998</v>
      </c>
      <c r="T881">
        <v>1</v>
      </c>
      <c r="U881">
        <v>20.27</v>
      </c>
      <c r="V881" t="s">
        <v>82</v>
      </c>
      <c r="W881">
        <v>0.85599999999999998</v>
      </c>
      <c r="X881">
        <v>0.66300000000000003</v>
      </c>
      <c r="Y881">
        <v>0</v>
      </c>
      <c r="Z881">
        <v>0.36799999999999999</v>
      </c>
      <c r="AA881" s="19">
        <v>45732.978807754633</v>
      </c>
      <c r="AB881" t="s">
        <v>1181</v>
      </c>
    </row>
    <row r="882" spans="1:28" hidden="1" x14ac:dyDescent="0.35">
      <c r="A882" t="s">
        <v>1135</v>
      </c>
      <c r="B882" t="s">
        <v>314</v>
      </c>
      <c r="C882">
        <v>0</v>
      </c>
      <c r="D882" s="9">
        <v>42684.511805555558</v>
      </c>
      <c r="E882" s="9">
        <v>42684.512499999997</v>
      </c>
      <c r="F882" t="s">
        <v>874</v>
      </c>
      <c r="G882" t="s">
        <v>874</v>
      </c>
      <c r="H882">
        <v>1</v>
      </c>
      <c r="I882">
        <v>1</v>
      </c>
      <c r="J882">
        <v>1</v>
      </c>
      <c r="K882" t="s">
        <v>875</v>
      </c>
      <c r="L882">
        <v>4</v>
      </c>
      <c r="M882">
        <v>-3</v>
      </c>
      <c r="N882" t="s">
        <v>877</v>
      </c>
      <c r="O882" t="s">
        <v>877</v>
      </c>
      <c r="P882">
        <v>0</v>
      </c>
      <c r="Q882">
        <v>2</v>
      </c>
      <c r="R882" t="s">
        <v>877</v>
      </c>
      <c r="S882" t="s">
        <v>877</v>
      </c>
      <c r="T882" t="s">
        <v>877</v>
      </c>
      <c r="U882" t="s">
        <v>877</v>
      </c>
      <c r="V882" t="s">
        <v>82</v>
      </c>
      <c r="W882" t="s">
        <v>877</v>
      </c>
      <c r="X882" t="s">
        <v>877</v>
      </c>
      <c r="Y882">
        <v>0</v>
      </c>
      <c r="Z882">
        <v>0.6</v>
      </c>
      <c r="AA882" s="19">
        <v>45732.978807754633</v>
      </c>
      <c r="AB882" t="s">
        <v>1181</v>
      </c>
    </row>
    <row r="883" spans="1:28" x14ac:dyDescent="0.35">
      <c r="A883" t="s">
        <v>1136</v>
      </c>
      <c r="B883" t="s">
        <v>313</v>
      </c>
      <c r="C883">
        <v>792</v>
      </c>
      <c r="D883" s="9">
        <v>42746.442361111112</v>
      </c>
      <c r="E883" s="9">
        <v>43538.543055555558</v>
      </c>
      <c r="F883">
        <v>540</v>
      </c>
      <c r="G883">
        <v>540</v>
      </c>
      <c r="H883">
        <v>535</v>
      </c>
      <c r="I883">
        <v>5</v>
      </c>
      <c r="J883">
        <v>0</v>
      </c>
      <c r="K883">
        <v>540</v>
      </c>
      <c r="L883">
        <v>404</v>
      </c>
      <c r="M883">
        <v>136</v>
      </c>
      <c r="N883">
        <v>0.95099999999999996</v>
      </c>
      <c r="O883">
        <v>1.4999999999999999E-2</v>
      </c>
      <c r="P883">
        <v>0</v>
      </c>
      <c r="Q883">
        <v>0.66200000000000003</v>
      </c>
      <c r="R883">
        <v>0.68500000000000005</v>
      </c>
      <c r="S883">
        <v>0.98399999999999999</v>
      </c>
      <c r="T883">
        <v>1</v>
      </c>
      <c r="U883">
        <v>205.43799999999999</v>
      </c>
      <c r="V883" t="s">
        <v>58</v>
      </c>
      <c r="W883">
        <v>0.94099999999999995</v>
      </c>
      <c r="X883">
        <v>0.99199999999999999</v>
      </c>
      <c r="Y883">
        <v>0</v>
      </c>
      <c r="Z883">
        <v>0.94399999999999995</v>
      </c>
      <c r="AA883" s="19">
        <v>45732.97886747685</v>
      </c>
      <c r="AB883" t="s">
        <v>1181</v>
      </c>
    </row>
    <row r="884" spans="1:28" hidden="1" x14ac:dyDescent="0.35">
      <c r="A884" t="s">
        <v>1136</v>
      </c>
      <c r="B884" t="s">
        <v>314</v>
      </c>
      <c r="C884">
        <v>0</v>
      </c>
      <c r="D884" s="9">
        <v>43538.543055555558</v>
      </c>
      <c r="E884" s="9">
        <v>43538.543055555558</v>
      </c>
      <c r="F884" t="s">
        <v>874</v>
      </c>
      <c r="G884" t="s">
        <v>874</v>
      </c>
      <c r="H884">
        <v>1</v>
      </c>
      <c r="I884">
        <v>1</v>
      </c>
      <c r="J884">
        <v>1</v>
      </c>
      <c r="K884" t="s">
        <v>875</v>
      </c>
      <c r="L884">
        <v>1</v>
      </c>
      <c r="M884">
        <v>0</v>
      </c>
      <c r="N884" t="s">
        <v>877</v>
      </c>
      <c r="O884" t="s">
        <v>877</v>
      </c>
      <c r="P884">
        <v>0</v>
      </c>
      <c r="Q884" t="s">
        <v>877</v>
      </c>
      <c r="R884" t="s">
        <v>877</v>
      </c>
      <c r="S884" t="s">
        <v>877</v>
      </c>
      <c r="T884" t="s">
        <v>877</v>
      </c>
      <c r="U884" t="s">
        <v>877</v>
      </c>
      <c r="V884" t="s">
        <v>58</v>
      </c>
      <c r="W884" t="s">
        <v>877</v>
      </c>
      <c r="X884" t="s">
        <v>877</v>
      </c>
      <c r="Y884">
        <v>0</v>
      </c>
      <c r="Z884" t="s">
        <v>877</v>
      </c>
      <c r="AA884" s="19">
        <v>45732.97886747685</v>
      </c>
      <c r="AB884" t="s">
        <v>1181</v>
      </c>
    </row>
    <row r="885" spans="1:28" x14ac:dyDescent="0.35">
      <c r="A885" t="s">
        <v>1137</v>
      </c>
      <c r="B885" t="s">
        <v>313</v>
      </c>
      <c r="C885">
        <v>517</v>
      </c>
      <c r="D885" s="9">
        <v>42614.663888888892</v>
      </c>
      <c r="E885" s="9">
        <v>43132.390277777777</v>
      </c>
      <c r="F885">
        <v>653</v>
      </c>
      <c r="G885">
        <v>637</v>
      </c>
      <c r="H885">
        <v>560</v>
      </c>
      <c r="I885">
        <v>77</v>
      </c>
      <c r="J885">
        <v>0</v>
      </c>
      <c r="K885">
        <v>637</v>
      </c>
      <c r="L885">
        <v>576</v>
      </c>
      <c r="M885">
        <v>61</v>
      </c>
      <c r="N885">
        <v>1.4239999999999999</v>
      </c>
      <c r="O885">
        <v>0.32900000000000001</v>
      </c>
      <c r="P885">
        <v>0</v>
      </c>
      <c r="Q885">
        <v>1.714</v>
      </c>
      <c r="R885">
        <v>0.97799999999999998</v>
      </c>
      <c r="S885">
        <v>0.81200000000000006</v>
      </c>
      <c r="T885">
        <v>1</v>
      </c>
      <c r="U885">
        <v>35.588999999999999</v>
      </c>
      <c r="V885" t="s">
        <v>58</v>
      </c>
      <c r="W885">
        <v>0.98</v>
      </c>
      <c r="X885">
        <v>0.92200000000000004</v>
      </c>
      <c r="Y885">
        <v>0</v>
      </c>
      <c r="Z885">
        <v>0.98399999999999999</v>
      </c>
      <c r="AA885" s="19">
        <v>45732.978929375</v>
      </c>
      <c r="AB885" t="s">
        <v>1181</v>
      </c>
    </row>
    <row r="886" spans="1:28" hidden="1" x14ac:dyDescent="0.35">
      <c r="A886" t="s">
        <v>1137</v>
      </c>
      <c r="B886" t="s">
        <v>314</v>
      </c>
      <c r="C886">
        <v>98</v>
      </c>
      <c r="D886" s="9">
        <v>43033.445138888892</v>
      </c>
      <c r="E886" s="9">
        <v>43132.390277777777</v>
      </c>
      <c r="F886" t="s">
        <v>874</v>
      </c>
      <c r="G886" t="s">
        <v>874</v>
      </c>
      <c r="H886">
        <v>10</v>
      </c>
      <c r="I886">
        <v>1</v>
      </c>
      <c r="J886">
        <v>1</v>
      </c>
      <c r="K886" t="s">
        <v>875</v>
      </c>
      <c r="L886">
        <v>5</v>
      </c>
      <c r="M886">
        <v>4</v>
      </c>
      <c r="N886">
        <v>0.13900000000000001</v>
      </c>
      <c r="O886" t="s">
        <v>877</v>
      </c>
      <c r="P886">
        <v>0</v>
      </c>
      <c r="Q886">
        <v>3.1E-2</v>
      </c>
      <c r="R886" t="s">
        <v>877</v>
      </c>
      <c r="S886" t="s">
        <v>877</v>
      </c>
      <c r="T886" t="s">
        <v>877</v>
      </c>
      <c r="U886" t="s">
        <v>877</v>
      </c>
      <c r="V886" t="s">
        <v>58</v>
      </c>
      <c r="W886">
        <v>0.70699999999999996</v>
      </c>
      <c r="X886" t="s">
        <v>877</v>
      </c>
      <c r="Y886">
        <v>0</v>
      </c>
      <c r="Z886">
        <v>0.61099999999999999</v>
      </c>
      <c r="AA886" s="19">
        <v>45732.978929560188</v>
      </c>
      <c r="AB886" t="s">
        <v>1181</v>
      </c>
    </row>
    <row r="887" spans="1:28" x14ac:dyDescent="0.35">
      <c r="A887" t="s">
        <v>1138</v>
      </c>
      <c r="B887" t="s">
        <v>313</v>
      </c>
      <c r="C887">
        <v>1461</v>
      </c>
      <c r="D887" s="9">
        <v>40487.63958333333</v>
      </c>
      <c r="E887" s="9">
        <v>41949.607638888891</v>
      </c>
      <c r="F887">
        <v>913</v>
      </c>
      <c r="G887">
        <v>913</v>
      </c>
      <c r="H887">
        <v>598</v>
      </c>
      <c r="I887">
        <v>315</v>
      </c>
      <c r="J887">
        <v>0</v>
      </c>
      <c r="K887">
        <v>913</v>
      </c>
      <c r="L887">
        <v>913</v>
      </c>
      <c r="M887">
        <v>0</v>
      </c>
      <c r="N887">
        <v>0.58399999999999996</v>
      </c>
      <c r="O887">
        <v>0.34499999999999997</v>
      </c>
      <c r="P887">
        <v>0</v>
      </c>
      <c r="Q887">
        <v>0.81100000000000005</v>
      </c>
      <c r="R887">
        <v>0.873</v>
      </c>
      <c r="S887">
        <v>0.629</v>
      </c>
      <c r="T887">
        <v>1</v>
      </c>
      <c r="U887">
        <v>0</v>
      </c>
      <c r="V887" t="s">
        <v>82</v>
      </c>
      <c r="W887">
        <v>0.95799999999999996</v>
      </c>
      <c r="X887">
        <v>0.90300000000000002</v>
      </c>
      <c r="Y887">
        <v>0</v>
      </c>
      <c r="Z887">
        <v>0.94599999999999995</v>
      </c>
      <c r="AA887" s="19">
        <v>45732.978990555559</v>
      </c>
      <c r="AB887" t="s">
        <v>1181</v>
      </c>
    </row>
    <row r="888" spans="1:28" hidden="1" x14ac:dyDescent="0.35">
      <c r="A888" t="s">
        <v>1138</v>
      </c>
      <c r="B888" t="s">
        <v>314</v>
      </c>
      <c r="C888">
        <v>0</v>
      </c>
      <c r="D888" s="9">
        <v>41949.607638888891</v>
      </c>
      <c r="E888" s="9">
        <v>41949.607638888891</v>
      </c>
      <c r="F888" t="s">
        <v>874</v>
      </c>
      <c r="G888" t="s">
        <v>874</v>
      </c>
      <c r="H888">
        <v>1</v>
      </c>
      <c r="I888">
        <v>1</v>
      </c>
      <c r="J888">
        <v>1</v>
      </c>
      <c r="K888" t="s">
        <v>875</v>
      </c>
      <c r="L888">
        <v>15</v>
      </c>
      <c r="M888">
        <v>-14</v>
      </c>
      <c r="N888" t="s">
        <v>877</v>
      </c>
      <c r="O888" t="s">
        <v>877</v>
      </c>
      <c r="P888">
        <v>0</v>
      </c>
      <c r="Q888" t="s">
        <v>877</v>
      </c>
      <c r="R888" t="s">
        <v>877</v>
      </c>
      <c r="S888" t="s">
        <v>877</v>
      </c>
      <c r="T888" t="s">
        <v>877</v>
      </c>
      <c r="U888" t="s">
        <v>877</v>
      </c>
      <c r="V888" t="s">
        <v>82</v>
      </c>
      <c r="W888" t="s">
        <v>877</v>
      </c>
      <c r="X888" t="s">
        <v>877</v>
      </c>
      <c r="Y888">
        <v>0</v>
      </c>
      <c r="Z888" t="s">
        <v>877</v>
      </c>
      <c r="AA888" s="19">
        <v>45732.978990555559</v>
      </c>
      <c r="AB888" t="s">
        <v>1181</v>
      </c>
    </row>
    <row r="889" spans="1:28" x14ac:dyDescent="0.35">
      <c r="A889" t="s">
        <v>1139</v>
      </c>
      <c r="B889" t="s">
        <v>313</v>
      </c>
      <c r="C889">
        <v>585</v>
      </c>
      <c r="D889" s="9">
        <v>41452.711111111108</v>
      </c>
      <c r="E889" s="9">
        <v>42038.592361111114</v>
      </c>
      <c r="F889">
        <v>206</v>
      </c>
      <c r="G889">
        <v>206</v>
      </c>
      <c r="H889">
        <v>53</v>
      </c>
      <c r="I889">
        <v>153</v>
      </c>
      <c r="J889">
        <v>0</v>
      </c>
      <c r="K889">
        <v>206</v>
      </c>
      <c r="L889">
        <v>206</v>
      </c>
      <c r="M889">
        <v>0</v>
      </c>
      <c r="N889">
        <v>7.6999999999999999E-2</v>
      </c>
      <c r="O889">
        <v>0.41799999999999998</v>
      </c>
      <c r="P889">
        <v>0</v>
      </c>
      <c r="Q889">
        <v>0.36799999999999999</v>
      </c>
      <c r="R889">
        <v>0.74299999999999999</v>
      </c>
      <c r="S889">
        <v>0.156</v>
      </c>
      <c r="T889">
        <v>1</v>
      </c>
      <c r="U889">
        <v>0</v>
      </c>
      <c r="V889" t="s">
        <v>82</v>
      </c>
      <c r="W889">
        <v>0.86899999999999999</v>
      </c>
      <c r="X889">
        <v>0.93600000000000005</v>
      </c>
      <c r="Y889">
        <v>0</v>
      </c>
      <c r="Z889">
        <v>0.86399999999999999</v>
      </c>
      <c r="AA889" s="19">
        <v>45732.979050486108</v>
      </c>
      <c r="AB889" t="s">
        <v>1181</v>
      </c>
    </row>
    <row r="890" spans="1:28" hidden="1" x14ac:dyDescent="0.35">
      <c r="A890" t="s">
        <v>1139</v>
      </c>
      <c r="B890" t="s">
        <v>314</v>
      </c>
      <c r="C890">
        <v>98</v>
      </c>
      <c r="D890" s="9">
        <v>41940.386805555558</v>
      </c>
      <c r="E890" s="9">
        <v>42038.592361111114</v>
      </c>
      <c r="F890" t="s">
        <v>874</v>
      </c>
      <c r="G890" t="s">
        <v>874</v>
      </c>
      <c r="H890">
        <v>2</v>
      </c>
      <c r="I890">
        <v>25</v>
      </c>
      <c r="J890">
        <v>1</v>
      </c>
      <c r="K890" t="s">
        <v>875</v>
      </c>
      <c r="L890">
        <v>69</v>
      </c>
      <c r="M890">
        <v>-43</v>
      </c>
      <c r="N890">
        <v>0.25</v>
      </c>
      <c r="O890">
        <v>0.34499999999999997</v>
      </c>
      <c r="P890">
        <v>0</v>
      </c>
      <c r="Q890">
        <v>0.56000000000000005</v>
      </c>
      <c r="R890">
        <v>0.94099999999999995</v>
      </c>
      <c r="S890">
        <v>0.42</v>
      </c>
      <c r="T890">
        <v>1</v>
      </c>
      <c r="U890">
        <v>0</v>
      </c>
      <c r="V890" t="s">
        <v>82</v>
      </c>
      <c r="W890">
        <v>1</v>
      </c>
      <c r="X890">
        <v>0.91</v>
      </c>
      <c r="Y890">
        <v>0</v>
      </c>
      <c r="Z890">
        <v>0.81200000000000006</v>
      </c>
      <c r="AA890" s="19">
        <v>45732.979061076388</v>
      </c>
      <c r="AB890" t="s">
        <v>1181</v>
      </c>
    </row>
    <row r="891" spans="1:28" x14ac:dyDescent="0.35">
      <c r="A891" t="s">
        <v>1140</v>
      </c>
      <c r="B891" t="s">
        <v>313</v>
      </c>
      <c r="C891">
        <v>913</v>
      </c>
      <c r="D891" s="9">
        <v>41764.414583333331</v>
      </c>
      <c r="E891" s="9">
        <v>42677.730555555558</v>
      </c>
      <c r="F891">
        <v>119</v>
      </c>
      <c r="G891">
        <v>119</v>
      </c>
      <c r="H891">
        <v>98</v>
      </c>
      <c r="I891">
        <v>21</v>
      </c>
      <c r="J891">
        <v>0</v>
      </c>
      <c r="K891">
        <v>119</v>
      </c>
      <c r="L891">
        <v>116</v>
      </c>
      <c r="M891">
        <v>3</v>
      </c>
      <c r="N891">
        <v>0.251</v>
      </c>
      <c r="O891">
        <v>0.13200000000000001</v>
      </c>
      <c r="P891">
        <v>0</v>
      </c>
      <c r="Q891">
        <v>0.19500000000000001</v>
      </c>
      <c r="R891">
        <v>0.50900000000000001</v>
      </c>
      <c r="S891">
        <v>0.65500000000000003</v>
      </c>
      <c r="T891">
        <v>1</v>
      </c>
      <c r="U891">
        <v>15.385</v>
      </c>
      <c r="V891" t="s">
        <v>82</v>
      </c>
      <c r="W891">
        <v>0.53100000000000003</v>
      </c>
      <c r="X891">
        <v>0.90100000000000002</v>
      </c>
      <c r="Y891">
        <v>0</v>
      </c>
      <c r="Z891">
        <v>0.76900000000000002</v>
      </c>
      <c r="AA891" s="19">
        <v>45732.979118356481</v>
      </c>
      <c r="AB891" t="s">
        <v>1181</v>
      </c>
    </row>
    <row r="892" spans="1:28" hidden="1" x14ac:dyDescent="0.35">
      <c r="A892" t="s">
        <v>1140</v>
      </c>
      <c r="B892" t="s">
        <v>314</v>
      </c>
      <c r="C892">
        <v>0</v>
      </c>
      <c r="D892" s="9">
        <v>42677.730555555558</v>
      </c>
      <c r="E892" s="9">
        <v>42677.730555555558</v>
      </c>
      <c r="F892" t="s">
        <v>874</v>
      </c>
      <c r="G892" t="s">
        <v>874</v>
      </c>
      <c r="H892">
        <v>1</v>
      </c>
      <c r="I892">
        <v>1</v>
      </c>
      <c r="J892">
        <v>1</v>
      </c>
      <c r="K892" t="s">
        <v>875</v>
      </c>
      <c r="L892">
        <v>1</v>
      </c>
      <c r="M892">
        <v>0</v>
      </c>
      <c r="N892" t="s">
        <v>877</v>
      </c>
      <c r="O892" t="s">
        <v>877</v>
      </c>
      <c r="P892">
        <v>0</v>
      </c>
      <c r="Q892" t="s">
        <v>877</v>
      </c>
      <c r="R892" t="s">
        <v>877</v>
      </c>
      <c r="S892" t="s">
        <v>877</v>
      </c>
      <c r="T892" t="s">
        <v>877</v>
      </c>
      <c r="U892" t="s">
        <v>877</v>
      </c>
      <c r="V892" t="s">
        <v>82</v>
      </c>
      <c r="W892" t="s">
        <v>877</v>
      </c>
      <c r="X892" t="s">
        <v>877</v>
      </c>
      <c r="Y892">
        <v>0</v>
      </c>
      <c r="Z892" t="s">
        <v>877</v>
      </c>
      <c r="AA892" s="19">
        <v>45732.979118356481</v>
      </c>
      <c r="AB892" t="s">
        <v>1181</v>
      </c>
    </row>
    <row r="893" spans="1:28" x14ac:dyDescent="0.35">
      <c r="A893" t="s">
        <v>1141</v>
      </c>
      <c r="B893" t="s">
        <v>313</v>
      </c>
      <c r="C893">
        <v>462</v>
      </c>
      <c r="D893" s="9">
        <v>41319.658333333333</v>
      </c>
      <c r="E893" s="9">
        <v>41781.732638888891</v>
      </c>
      <c r="F893">
        <v>175</v>
      </c>
      <c r="G893">
        <v>175</v>
      </c>
      <c r="H893">
        <v>153</v>
      </c>
      <c r="I893">
        <v>22</v>
      </c>
      <c r="J893">
        <v>0</v>
      </c>
      <c r="K893">
        <v>175</v>
      </c>
      <c r="L893">
        <v>175</v>
      </c>
      <c r="M893">
        <v>0</v>
      </c>
      <c r="N893">
        <v>1.413</v>
      </c>
      <c r="O893">
        <v>0.14099999999999999</v>
      </c>
      <c r="P893">
        <v>0</v>
      </c>
      <c r="Q893">
        <v>0.23</v>
      </c>
      <c r="R893">
        <v>0.14799999999999999</v>
      </c>
      <c r="S893">
        <v>0.90900000000000003</v>
      </c>
      <c r="T893">
        <v>1</v>
      </c>
      <c r="U893">
        <v>0</v>
      </c>
      <c r="V893" t="s">
        <v>82</v>
      </c>
      <c r="W893">
        <v>0.59699999999999998</v>
      </c>
      <c r="X893">
        <v>0.57999999999999996</v>
      </c>
      <c r="Y893">
        <v>0</v>
      </c>
      <c r="Z893">
        <v>0.38100000000000001</v>
      </c>
      <c r="AA893" s="19">
        <v>45732.97917677083</v>
      </c>
      <c r="AB893" t="s">
        <v>1181</v>
      </c>
    </row>
    <row r="894" spans="1:28" hidden="1" x14ac:dyDescent="0.35">
      <c r="A894" t="s">
        <v>1141</v>
      </c>
      <c r="B894" t="s">
        <v>314</v>
      </c>
      <c r="C894">
        <v>0</v>
      </c>
      <c r="D894" s="9">
        <v>41781.732638888891</v>
      </c>
      <c r="E894" s="9">
        <v>41781.732638888891</v>
      </c>
      <c r="F894" t="s">
        <v>874</v>
      </c>
      <c r="G894" t="s">
        <v>874</v>
      </c>
      <c r="H894">
        <v>1</v>
      </c>
      <c r="I894">
        <v>1</v>
      </c>
      <c r="J894">
        <v>1</v>
      </c>
      <c r="K894" t="s">
        <v>875</v>
      </c>
      <c r="L894">
        <v>149</v>
      </c>
      <c r="M894">
        <v>-148</v>
      </c>
      <c r="N894" t="s">
        <v>877</v>
      </c>
      <c r="O894" t="s">
        <v>877</v>
      </c>
      <c r="P894">
        <v>0</v>
      </c>
      <c r="Q894" t="s">
        <v>877</v>
      </c>
      <c r="R894" t="s">
        <v>877</v>
      </c>
      <c r="S894" t="s">
        <v>877</v>
      </c>
      <c r="T894" t="s">
        <v>877</v>
      </c>
      <c r="U894" t="s">
        <v>877</v>
      </c>
      <c r="V894" t="s">
        <v>82</v>
      </c>
      <c r="W894" t="s">
        <v>877</v>
      </c>
      <c r="X894" t="s">
        <v>877</v>
      </c>
      <c r="Y894">
        <v>0</v>
      </c>
      <c r="Z894" t="s">
        <v>877</v>
      </c>
      <c r="AA894" s="19">
        <v>45732.97917677083</v>
      </c>
      <c r="AB894" t="s">
        <v>1181</v>
      </c>
    </row>
    <row r="895" spans="1:28" x14ac:dyDescent="0.35">
      <c r="A895" t="s">
        <v>1142</v>
      </c>
      <c r="B895" t="s">
        <v>313</v>
      </c>
      <c r="C895">
        <v>449</v>
      </c>
      <c r="D895" s="9">
        <v>42920.47152777778</v>
      </c>
      <c r="E895" s="9">
        <v>43369.48541666667</v>
      </c>
      <c r="F895">
        <v>327</v>
      </c>
      <c r="G895">
        <v>312</v>
      </c>
      <c r="H895">
        <v>292</v>
      </c>
      <c r="I895">
        <v>20</v>
      </c>
      <c r="J895">
        <v>0</v>
      </c>
      <c r="K895">
        <v>312</v>
      </c>
      <c r="L895">
        <v>112</v>
      </c>
      <c r="M895">
        <v>200</v>
      </c>
      <c r="N895">
        <v>0.93100000000000005</v>
      </c>
      <c r="O895">
        <v>7.0999999999999994E-2</v>
      </c>
      <c r="P895">
        <v>0</v>
      </c>
      <c r="Q895">
        <v>0.373</v>
      </c>
      <c r="R895">
        <v>0.372</v>
      </c>
      <c r="S895">
        <v>0.92900000000000005</v>
      </c>
      <c r="T895">
        <v>1</v>
      </c>
      <c r="U895">
        <v>536.19299999999998</v>
      </c>
      <c r="V895" t="s">
        <v>58</v>
      </c>
      <c r="W895">
        <v>0.52700000000000002</v>
      </c>
      <c r="X895">
        <v>0.46100000000000002</v>
      </c>
      <c r="Y895">
        <v>0</v>
      </c>
      <c r="Z895">
        <v>0.46500000000000002</v>
      </c>
      <c r="AA895" s="19">
        <v>45732.979238749998</v>
      </c>
      <c r="AB895" t="s">
        <v>1181</v>
      </c>
    </row>
    <row r="896" spans="1:28" hidden="1" x14ac:dyDescent="0.35">
      <c r="A896" t="s">
        <v>1142</v>
      </c>
      <c r="B896" t="s">
        <v>314</v>
      </c>
      <c r="C896">
        <v>99</v>
      </c>
      <c r="D896" s="9">
        <v>43270.423611111109</v>
      </c>
      <c r="E896" s="9">
        <v>43369.48541666667</v>
      </c>
      <c r="F896" t="s">
        <v>874</v>
      </c>
      <c r="G896" t="s">
        <v>874</v>
      </c>
      <c r="H896">
        <v>275</v>
      </c>
      <c r="I896">
        <v>16</v>
      </c>
      <c r="J896">
        <v>1</v>
      </c>
      <c r="K896" t="s">
        <v>875</v>
      </c>
      <c r="L896">
        <v>108</v>
      </c>
      <c r="M896">
        <v>182</v>
      </c>
      <c r="N896">
        <v>2.7429999999999999</v>
      </c>
      <c r="O896">
        <v>0.35599999999999998</v>
      </c>
      <c r="P896">
        <v>0</v>
      </c>
      <c r="Q896">
        <v>1.1639999999999999</v>
      </c>
      <c r="R896">
        <v>0.376</v>
      </c>
      <c r="S896">
        <v>0.88500000000000001</v>
      </c>
      <c r="T896">
        <v>1</v>
      </c>
      <c r="U896">
        <v>171.821</v>
      </c>
      <c r="V896" t="s">
        <v>58</v>
      </c>
      <c r="W896">
        <v>0.96199999999999997</v>
      </c>
      <c r="X896">
        <v>0.96</v>
      </c>
      <c r="Y896">
        <v>0</v>
      </c>
      <c r="Z896">
        <v>0.93100000000000005</v>
      </c>
      <c r="AA896" s="19">
        <v>45732.979250208336</v>
      </c>
      <c r="AB896" t="s">
        <v>1181</v>
      </c>
    </row>
    <row r="897" spans="1:28" x14ac:dyDescent="0.35">
      <c r="A897" t="s">
        <v>1143</v>
      </c>
      <c r="B897" t="s">
        <v>313</v>
      </c>
      <c r="C897">
        <v>1029</v>
      </c>
      <c r="D897" s="9">
        <v>40065.442361111112</v>
      </c>
      <c r="E897" s="9">
        <v>41094.51666666667</v>
      </c>
      <c r="F897">
        <v>125</v>
      </c>
      <c r="G897">
        <v>125</v>
      </c>
      <c r="H897">
        <v>76</v>
      </c>
      <c r="I897">
        <v>49</v>
      </c>
      <c r="J897">
        <v>0</v>
      </c>
      <c r="K897">
        <v>125</v>
      </c>
      <c r="L897">
        <v>122</v>
      </c>
      <c r="M897">
        <v>3</v>
      </c>
      <c r="N897">
        <v>1.0900000000000001</v>
      </c>
      <c r="O897">
        <v>2.7679999999999998</v>
      </c>
      <c r="P897">
        <v>0</v>
      </c>
      <c r="Q897">
        <v>6.4000000000000001E-2</v>
      </c>
      <c r="R897">
        <v>1.7000000000000001E-2</v>
      </c>
      <c r="S897">
        <v>0.28299999999999997</v>
      </c>
      <c r="T897">
        <v>1</v>
      </c>
      <c r="U897">
        <v>46.875</v>
      </c>
      <c r="V897" t="s">
        <v>58</v>
      </c>
      <c r="W897">
        <v>0.90200000000000002</v>
      </c>
      <c r="X897">
        <v>0.96499999999999997</v>
      </c>
      <c r="Y897">
        <v>0</v>
      </c>
      <c r="Z897">
        <v>0.47199999999999998</v>
      </c>
      <c r="AA897" s="19">
        <v>45732.979308414353</v>
      </c>
      <c r="AB897" t="s">
        <v>1181</v>
      </c>
    </row>
    <row r="898" spans="1:28" hidden="1" x14ac:dyDescent="0.35">
      <c r="A898" t="s">
        <v>1143</v>
      </c>
      <c r="B898" t="s">
        <v>314</v>
      </c>
      <c r="C898">
        <v>0</v>
      </c>
      <c r="D898" s="9">
        <v>41094.498611111114</v>
      </c>
      <c r="E898" s="9">
        <v>41094.51666666667</v>
      </c>
      <c r="F898" t="s">
        <v>874</v>
      </c>
      <c r="G898" t="s">
        <v>874</v>
      </c>
      <c r="H898">
        <v>1</v>
      </c>
      <c r="I898">
        <v>1</v>
      </c>
      <c r="J898">
        <v>1</v>
      </c>
      <c r="K898" t="s">
        <v>875</v>
      </c>
      <c r="L898">
        <v>22</v>
      </c>
      <c r="M898">
        <v>-21</v>
      </c>
      <c r="N898" t="s">
        <v>877</v>
      </c>
      <c r="O898" t="s">
        <v>877</v>
      </c>
      <c r="P898">
        <v>0</v>
      </c>
      <c r="Q898">
        <v>11</v>
      </c>
      <c r="R898" t="s">
        <v>877</v>
      </c>
      <c r="S898" t="s">
        <v>877</v>
      </c>
      <c r="T898" t="s">
        <v>877</v>
      </c>
      <c r="U898" t="s">
        <v>877</v>
      </c>
      <c r="V898" t="s">
        <v>58</v>
      </c>
      <c r="W898" t="s">
        <v>877</v>
      </c>
      <c r="X898" t="s">
        <v>877</v>
      </c>
      <c r="Y898">
        <v>0</v>
      </c>
      <c r="Z898">
        <v>0.248</v>
      </c>
      <c r="AA898" s="19">
        <v>45732.979308414353</v>
      </c>
      <c r="AB898" t="s">
        <v>1181</v>
      </c>
    </row>
    <row r="899" spans="1:28" x14ac:dyDescent="0.35">
      <c r="A899" t="s">
        <v>1144</v>
      </c>
      <c r="B899" t="s">
        <v>313</v>
      </c>
      <c r="C899">
        <v>113</v>
      </c>
      <c r="D899" s="9">
        <v>43752.675694444442</v>
      </c>
      <c r="E899" s="9">
        <v>43866.633333333331</v>
      </c>
      <c r="F899">
        <v>103</v>
      </c>
      <c r="G899">
        <v>84</v>
      </c>
      <c r="H899">
        <v>57</v>
      </c>
      <c r="I899">
        <v>27</v>
      </c>
      <c r="J899">
        <v>0</v>
      </c>
      <c r="K899">
        <v>84</v>
      </c>
      <c r="L899">
        <v>57</v>
      </c>
      <c r="M899">
        <v>27</v>
      </c>
      <c r="N899">
        <v>0.36599999999999999</v>
      </c>
      <c r="O899">
        <v>0.20599999999999999</v>
      </c>
      <c r="P899">
        <v>0</v>
      </c>
      <c r="Q899">
        <v>0.49099999999999999</v>
      </c>
      <c r="R899">
        <v>0.85799999999999998</v>
      </c>
      <c r="S899">
        <v>0.64</v>
      </c>
      <c r="T899">
        <v>1</v>
      </c>
      <c r="U899">
        <v>54.99</v>
      </c>
      <c r="V899" t="s">
        <v>58</v>
      </c>
      <c r="W899">
        <v>0.86299999999999999</v>
      </c>
      <c r="X899">
        <v>0.80700000000000005</v>
      </c>
      <c r="Y899">
        <v>0</v>
      </c>
      <c r="Z899">
        <v>0.83299999999999996</v>
      </c>
      <c r="AA899" s="19">
        <v>45732.979368217595</v>
      </c>
      <c r="AB899" t="s">
        <v>1181</v>
      </c>
    </row>
    <row r="900" spans="1:28" hidden="1" x14ac:dyDescent="0.35">
      <c r="A900" t="s">
        <v>1144</v>
      </c>
      <c r="B900" t="s">
        <v>314</v>
      </c>
      <c r="C900">
        <v>84</v>
      </c>
      <c r="D900" s="9">
        <v>43782.563194444447</v>
      </c>
      <c r="E900" s="9">
        <v>43866.633333333331</v>
      </c>
      <c r="F900" t="s">
        <v>874</v>
      </c>
      <c r="G900" t="s">
        <v>874</v>
      </c>
      <c r="H900">
        <v>36</v>
      </c>
      <c r="I900">
        <v>26</v>
      </c>
      <c r="J900">
        <v>1</v>
      </c>
      <c r="K900" t="s">
        <v>875</v>
      </c>
      <c r="L900">
        <v>56</v>
      </c>
      <c r="M900">
        <v>5</v>
      </c>
      <c r="N900">
        <v>0.40600000000000003</v>
      </c>
      <c r="O900">
        <v>0.20100000000000001</v>
      </c>
      <c r="P900">
        <v>0</v>
      </c>
      <c r="Q900">
        <v>0.496</v>
      </c>
      <c r="R900">
        <v>0.81699999999999995</v>
      </c>
      <c r="S900">
        <v>0.66900000000000004</v>
      </c>
      <c r="T900">
        <v>1</v>
      </c>
      <c r="U900">
        <v>54.435000000000002</v>
      </c>
      <c r="V900" t="s">
        <v>58</v>
      </c>
      <c r="W900">
        <v>0.624</v>
      </c>
      <c r="X900">
        <v>0.78800000000000003</v>
      </c>
      <c r="Y900">
        <v>0</v>
      </c>
      <c r="Z900">
        <v>0.82599999999999996</v>
      </c>
      <c r="AA900" s="19">
        <v>45732.979378692129</v>
      </c>
      <c r="AB900" t="s">
        <v>1181</v>
      </c>
    </row>
    <row r="901" spans="1:28" x14ac:dyDescent="0.35">
      <c r="A901" t="s">
        <v>1145</v>
      </c>
      <c r="B901" t="s">
        <v>313</v>
      </c>
      <c r="C901">
        <v>785</v>
      </c>
      <c r="D901" s="9">
        <v>40826.661111111112</v>
      </c>
      <c r="E901" s="9">
        <v>41612.442361111112</v>
      </c>
      <c r="F901">
        <v>84</v>
      </c>
      <c r="G901">
        <v>84</v>
      </c>
      <c r="H901">
        <v>27</v>
      </c>
      <c r="I901">
        <v>57</v>
      </c>
      <c r="J901">
        <v>0</v>
      </c>
      <c r="K901">
        <v>84</v>
      </c>
      <c r="L901">
        <v>69</v>
      </c>
      <c r="M901">
        <v>15</v>
      </c>
      <c r="N901">
        <v>0.34</v>
      </c>
      <c r="O901">
        <v>1.784</v>
      </c>
      <c r="P901">
        <v>0</v>
      </c>
      <c r="Q901">
        <v>7.6999999999999999E-2</v>
      </c>
      <c r="R901">
        <v>3.5999999999999997E-2</v>
      </c>
      <c r="S901">
        <v>0.16</v>
      </c>
      <c r="T901">
        <v>1</v>
      </c>
      <c r="U901">
        <v>194.80500000000001</v>
      </c>
      <c r="V901" t="s">
        <v>58</v>
      </c>
      <c r="W901">
        <v>0.96699999999999997</v>
      </c>
      <c r="X901">
        <v>0.74399999999999999</v>
      </c>
      <c r="Y901">
        <v>0</v>
      </c>
      <c r="Z901">
        <v>0.23300000000000001</v>
      </c>
      <c r="AA901" s="19">
        <v>45732.979434837966</v>
      </c>
      <c r="AB901" t="s">
        <v>1181</v>
      </c>
    </row>
    <row r="902" spans="1:28" hidden="1" x14ac:dyDescent="0.35">
      <c r="A902" t="s">
        <v>1145</v>
      </c>
      <c r="B902" t="s">
        <v>314</v>
      </c>
      <c r="C902">
        <v>0</v>
      </c>
      <c r="D902" s="9">
        <v>41612.441666666666</v>
      </c>
      <c r="E902" s="9">
        <v>41612.442361111112</v>
      </c>
      <c r="F902" t="s">
        <v>874</v>
      </c>
      <c r="G902" t="s">
        <v>874</v>
      </c>
      <c r="H902">
        <v>1</v>
      </c>
      <c r="I902">
        <v>1</v>
      </c>
      <c r="J902">
        <v>1</v>
      </c>
      <c r="K902" t="s">
        <v>875</v>
      </c>
      <c r="L902">
        <v>2</v>
      </c>
      <c r="M902">
        <v>-1</v>
      </c>
      <c r="N902" t="s">
        <v>877</v>
      </c>
      <c r="O902" t="s">
        <v>877</v>
      </c>
      <c r="P902">
        <v>0</v>
      </c>
      <c r="Q902">
        <v>1</v>
      </c>
      <c r="R902" t="s">
        <v>877</v>
      </c>
      <c r="S902" t="s">
        <v>877</v>
      </c>
      <c r="T902" t="s">
        <v>877</v>
      </c>
      <c r="U902" t="s">
        <v>877</v>
      </c>
      <c r="V902" t="s">
        <v>58</v>
      </c>
      <c r="W902" t="s">
        <v>877</v>
      </c>
      <c r="X902" t="s">
        <v>877</v>
      </c>
      <c r="Y902">
        <v>0</v>
      </c>
      <c r="Z902">
        <v>1</v>
      </c>
      <c r="AA902" s="19">
        <v>45732.979434837966</v>
      </c>
      <c r="AB902" t="s">
        <v>1181</v>
      </c>
    </row>
    <row r="903" spans="1:28" x14ac:dyDescent="0.35">
      <c r="A903" t="s">
        <v>1146</v>
      </c>
      <c r="B903" t="s">
        <v>313</v>
      </c>
      <c r="C903">
        <v>234</v>
      </c>
      <c r="D903" s="9">
        <v>40962.466666666667</v>
      </c>
      <c r="E903" s="9">
        <v>41196.896527777775</v>
      </c>
      <c r="F903">
        <v>224</v>
      </c>
      <c r="G903">
        <v>224</v>
      </c>
      <c r="H903">
        <v>100</v>
      </c>
      <c r="I903">
        <v>124</v>
      </c>
      <c r="J903">
        <v>0</v>
      </c>
      <c r="K903">
        <v>224</v>
      </c>
      <c r="L903">
        <v>213</v>
      </c>
      <c r="M903">
        <v>11</v>
      </c>
      <c r="N903">
        <v>0.67300000000000004</v>
      </c>
      <c r="O903">
        <v>0.93400000000000005</v>
      </c>
      <c r="P903">
        <v>0</v>
      </c>
      <c r="Q903">
        <v>1.5629999999999999</v>
      </c>
      <c r="R903">
        <v>0.97299999999999998</v>
      </c>
      <c r="S903">
        <v>0.41899999999999998</v>
      </c>
      <c r="T903">
        <v>1</v>
      </c>
      <c r="U903">
        <v>7.0380000000000003</v>
      </c>
      <c r="V903" t="s">
        <v>82</v>
      </c>
      <c r="W903">
        <v>0.93799999999999994</v>
      </c>
      <c r="X903">
        <v>0.74399999999999999</v>
      </c>
      <c r="Y903">
        <v>0</v>
      </c>
      <c r="Z903">
        <v>0.82499999999999996</v>
      </c>
      <c r="AA903" s="19">
        <v>45732.979495196756</v>
      </c>
      <c r="AB903" t="s">
        <v>1181</v>
      </c>
    </row>
    <row r="904" spans="1:28" hidden="1" x14ac:dyDescent="0.35">
      <c r="A904" t="s">
        <v>1146</v>
      </c>
      <c r="B904" t="s">
        <v>314</v>
      </c>
      <c r="C904">
        <v>90</v>
      </c>
      <c r="D904" s="9">
        <v>41106.377083333333</v>
      </c>
      <c r="E904" s="9">
        <v>41196.896527777775</v>
      </c>
      <c r="F904" t="s">
        <v>874</v>
      </c>
      <c r="G904" t="s">
        <v>874</v>
      </c>
      <c r="H904">
        <v>3</v>
      </c>
      <c r="I904">
        <v>6</v>
      </c>
      <c r="J904">
        <v>1</v>
      </c>
      <c r="K904" t="s">
        <v>875</v>
      </c>
      <c r="L904">
        <v>10</v>
      </c>
      <c r="M904">
        <v>-2</v>
      </c>
      <c r="N904">
        <v>2.7E-2</v>
      </c>
      <c r="O904">
        <v>8.5999999999999993E-2</v>
      </c>
      <c r="P904">
        <v>0</v>
      </c>
      <c r="Q904">
        <v>9.7000000000000003E-2</v>
      </c>
      <c r="R904">
        <v>0.85799999999999998</v>
      </c>
      <c r="S904">
        <v>0.23899999999999999</v>
      </c>
      <c r="T904">
        <v>1</v>
      </c>
      <c r="U904">
        <v>113.402</v>
      </c>
      <c r="V904" t="s">
        <v>58</v>
      </c>
      <c r="W904">
        <v>0.86599999999999999</v>
      </c>
      <c r="X904">
        <v>0.82799999999999996</v>
      </c>
      <c r="Y904">
        <v>0</v>
      </c>
      <c r="Z904">
        <v>0.89700000000000002</v>
      </c>
      <c r="AA904" s="19">
        <v>45732.979505127318</v>
      </c>
      <c r="AB904" t="s">
        <v>1181</v>
      </c>
    </row>
    <row r="905" spans="1:28" x14ac:dyDescent="0.35">
      <c r="A905" t="s">
        <v>1147</v>
      </c>
      <c r="B905" t="s">
        <v>313</v>
      </c>
      <c r="C905">
        <v>671</v>
      </c>
      <c r="D905" s="9">
        <v>41838.55972222222</v>
      </c>
      <c r="E905" s="9">
        <v>42510.4375</v>
      </c>
      <c r="F905">
        <v>1240</v>
      </c>
      <c r="G905">
        <v>1223</v>
      </c>
      <c r="H905">
        <v>707</v>
      </c>
      <c r="I905">
        <v>516</v>
      </c>
      <c r="J905">
        <v>0</v>
      </c>
      <c r="K905">
        <v>1223</v>
      </c>
      <c r="L905">
        <v>788</v>
      </c>
      <c r="M905">
        <v>435</v>
      </c>
      <c r="N905">
        <v>0.874</v>
      </c>
      <c r="O905">
        <v>0.64500000000000002</v>
      </c>
      <c r="P905">
        <v>0</v>
      </c>
      <c r="Q905">
        <v>1.353</v>
      </c>
      <c r="R905">
        <v>0.89100000000000001</v>
      </c>
      <c r="S905">
        <v>0.57499999999999996</v>
      </c>
      <c r="T905">
        <v>1</v>
      </c>
      <c r="U905">
        <v>321.50799999999998</v>
      </c>
      <c r="V905" t="s">
        <v>58</v>
      </c>
      <c r="W905">
        <v>0.95099999999999996</v>
      </c>
      <c r="X905">
        <v>0.93100000000000005</v>
      </c>
      <c r="Y905">
        <v>0</v>
      </c>
      <c r="Z905">
        <v>0.89900000000000002</v>
      </c>
      <c r="AA905" s="19">
        <v>45732.979571041666</v>
      </c>
      <c r="AB905" t="s">
        <v>1181</v>
      </c>
    </row>
    <row r="906" spans="1:28" hidden="1" x14ac:dyDescent="0.35">
      <c r="A906" t="s">
        <v>1147</v>
      </c>
      <c r="B906" t="s">
        <v>314</v>
      </c>
      <c r="C906">
        <v>99</v>
      </c>
      <c r="D906" s="9">
        <v>42410.541666666664</v>
      </c>
      <c r="E906" s="9">
        <v>42510.4375</v>
      </c>
      <c r="F906" t="s">
        <v>874</v>
      </c>
      <c r="G906" t="s">
        <v>874</v>
      </c>
      <c r="H906">
        <v>64</v>
      </c>
      <c r="I906">
        <v>92</v>
      </c>
      <c r="J906">
        <v>1</v>
      </c>
      <c r="K906" t="s">
        <v>875</v>
      </c>
      <c r="L906">
        <v>6</v>
      </c>
      <c r="M906">
        <v>151</v>
      </c>
      <c r="N906">
        <v>0.9</v>
      </c>
      <c r="O906">
        <v>1.06</v>
      </c>
      <c r="P906">
        <v>0</v>
      </c>
      <c r="Q906">
        <v>4.8000000000000001E-2</v>
      </c>
      <c r="R906">
        <v>2.4E-2</v>
      </c>
      <c r="S906">
        <v>0.45900000000000002</v>
      </c>
      <c r="T906">
        <v>1</v>
      </c>
      <c r="U906">
        <v>9062.5</v>
      </c>
      <c r="V906" t="s">
        <v>58</v>
      </c>
      <c r="W906">
        <v>0.95</v>
      </c>
      <c r="X906">
        <v>0.83099999999999996</v>
      </c>
      <c r="Y906">
        <v>0</v>
      </c>
      <c r="Z906">
        <v>0.748</v>
      </c>
      <c r="AA906" s="19">
        <v>45732.979582141204</v>
      </c>
      <c r="AB906" t="s">
        <v>1181</v>
      </c>
    </row>
    <row r="907" spans="1:28" x14ac:dyDescent="0.35">
      <c r="A907" t="s">
        <v>1148</v>
      </c>
      <c r="B907" t="s">
        <v>313</v>
      </c>
      <c r="C907">
        <v>618</v>
      </c>
      <c r="D907" s="9">
        <v>41974.393750000003</v>
      </c>
      <c r="E907" s="9">
        <v>42592.718055555553</v>
      </c>
      <c r="F907">
        <v>899</v>
      </c>
      <c r="G907">
        <v>880</v>
      </c>
      <c r="H907">
        <v>548</v>
      </c>
      <c r="I907">
        <v>332</v>
      </c>
      <c r="J907">
        <v>0</v>
      </c>
      <c r="K907">
        <v>880</v>
      </c>
      <c r="L907">
        <v>419</v>
      </c>
      <c r="M907">
        <v>461</v>
      </c>
      <c r="N907">
        <v>1.004</v>
      </c>
      <c r="O907">
        <v>0.59299999999999997</v>
      </c>
      <c r="P907">
        <v>0</v>
      </c>
      <c r="Q907">
        <v>1.052</v>
      </c>
      <c r="R907">
        <v>0.65900000000000003</v>
      </c>
      <c r="S907">
        <v>0.629</v>
      </c>
      <c r="T907">
        <v>1</v>
      </c>
      <c r="U907">
        <v>438.21300000000002</v>
      </c>
      <c r="V907" t="s">
        <v>58</v>
      </c>
      <c r="W907">
        <v>0.97899999999999998</v>
      </c>
      <c r="X907">
        <v>0.97399999999999998</v>
      </c>
      <c r="Y907">
        <v>0</v>
      </c>
      <c r="Z907">
        <v>0.97</v>
      </c>
      <c r="AA907" s="19">
        <v>45732.979646238426</v>
      </c>
      <c r="AB907" t="s">
        <v>1181</v>
      </c>
    </row>
    <row r="908" spans="1:28" hidden="1" x14ac:dyDescent="0.35">
      <c r="A908" t="s">
        <v>1148</v>
      </c>
      <c r="B908" t="s">
        <v>314</v>
      </c>
      <c r="C908">
        <v>92</v>
      </c>
      <c r="D908" s="9">
        <v>42499.781944444447</v>
      </c>
      <c r="E908" s="9">
        <v>42592.718055555553</v>
      </c>
      <c r="F908" t="s">
        <v>874</v>
      </c>
      <c r="G908" t="s">
        <v>874</v>
      </c>
      <c r="H908">
        <v>17</v>
      </c>
      <c r="I908">
        <v>11</v>
      </c>
      <c r="J908">
        <v>1</v>
      </c>
      <c r="K908" t="s">
        <v>875</v>
      </c>
      <c r="L908">
        <v>3</v>
      </c>
      <c r="M908">
        <v>24</v>
      </c>
      <c r="N908">
        <v>0.94199999999999995</v>
      </c>
      <c r="O908">
        <v>9.9000000000000005E-2</v>
      </c>
      <c r="P908">
        <v>0</v>
      </c>
      <c r="Q908">
        <v>7.0999999999999994E-2</v>
      </c>
      <c r="R908">
        <v>6.8000000000000005E-2</v>
      </c>
      <c r="S908">
        <v>0.90500000000000003</v>
      </c>
      <c r="T908">
        <v>1</v>
      </c>
      <c r="U908">
        <v>6492.9579999999996</v>
      </c>
      <c r="V908" t="s">
        <v>58</v>
      </c>
      <c r="W908">
        <v>0.96</v>
      </c>
      <c r="X908">
        <v>0.63</v>
      </c>
      <c r="Y908">
        <v>0</v>
      </c>
      <c r="Z908">
        <v>0.75</v>
      </c>
      <c r="AA908" s="19">
        <v>45732.979656990741</v>
      </c>
      <c r="AB908" t="s">
        <v>1181</v>
      </c>
    </row>
    <row r="909" spans="1:28" x14ac:dyDescent="0.35">
      <c r="A909" t="s">
        <v>1149</v>
      </c>
      <c r="B909" t="s">
        <v>313</v>
      </c>
      <c r="C909">
        <v>231</v>
      </c>
      <c r="D909" s="9">
        <v>41711.677777777775</v>
      </c>
      <c r="E909" s="9">
        <v>41943.46597222222</v>
      </c>
      <c r="F909">
        <v>55</v>
      </c>
      <c r="G909">
        <v>55</v>
      </c>
      <c r="H909">
        <v>37</v>
      </c>
      <c r="I909">
        <v>18</v>
      </c>
      <c r="J909">
        <v>0</v>
      </c>
      <c r="K909">
        <v>55</v>
      </c>
      <c r="L909">
        <v>55</v>
      </c>
      <c r="M909">
        <v>0</v>
      </c>
      <c r="N909">
        <v>0.54100000000000004</v>
      </c>
      <c r="O909">
        <v>0.373</v>
      </c>
      <c r="P909">
        <v>0</v>
      </c>
      <c r="Q909">
        <v>0.153</v>
      </c>
      <c r="R909">
        <v>0.16700000000000001</v>
      </c>
      <c r="S909">
        <v>0.59199999999999997</v>
      </c>
      <c r="T909">
        <v>1</v>
      </c>
      <c r="U909">
        <v>0</v>
      </c>
      <c r="V909" t="s">
        <v>82</v>
      </c>
      <c r="W909">
        <v>0.629</v>
      </c>
      <c r="X909">
        <v>0.96799999999999997</v>
      </c>
      <c r="Y909">
        <v>0</v>
      </c>
      <c r="Z909">
        <v>0.61699999999999999</v>
      </c>
      <c r="AA909" s="19">
        <v>45732.979712499997</v>
      </c>
      <c r="AB909" t="s">
        <v>1181</v>
      </c>
    </row>
    <row r="910" spans="1:28" hidden="1" x14ac:dyDescent="0.35">
      <c r="A910" t="s">
        <v>1149</v>
      </c>
      <c r="B910" t="s">
        <v>314</v>
      </c>
      <c r="C910">
        <v>0</v>
      </c>
      <c r="D910" s="9">
        <v>41943.464583333334</v>
      </c>
      <c r="E910" s="9">
        <v>41943.46597222222</v>
      </c>
      <c r="F910" t="s">
        <v>874</v>
      </c>
      <c r="G910" t="s">
        <v>874</v>
      </c>
      <c r="H910">
        <v>1</v>
      </c>
      <c r="I910">
        <v>1</v>
      </c>
      <c r="J910">
        <v>1</v>
      </c>
      <c r="K910" t="s">
        <v>875</v>
      </c>
      <c r="L910">
        <v>11</v>
      </c>
      <c r="M910">
        <v>-10</v>
      </c>
      <c r="N910" t="s">
        <v>877</v>
      </c>
      <c r="O910" t="s">
        <v>877</v>
      </c>
      <c r="P910">
        <v>0</v>
      </c>
      <c r="Q910">
        <v>5.5</v>
      </c>
      <c r="R910" t="s">
        <v>877</v>
      </c>
      <c r="S910" t="s">
        <v>877</v>
      </c>
      <c r="T910" t="s">
        <v>877</v>
      </c>
      <c r="U910" t="s">
        <v>877</v>
      </c>
      <c r="V910" t="s">
        <v>82</v>
      </c>
      <c r="W910" t="s">
        <v>877</v>
      </c>
      <c r="X910" t="s">
        <v>877</v>
      </c>
      <c r="Y910">
        <v>0</v>
      </c>
      <c r="Z910">
        <v>0.7</v>
      </c>
      <c r="AA910" s="19">
        <v>45732.979712499997</v>
      </c>
      <c r="AB910" t="s">
        <v>1181</v>
      </c>
    </row>
    <row r="911" spans="1:28" x14ac:dyDescent="0.35">
      <c r="A911" t="s">
        <v>1150</v>
      </c>
      <c r="B911" t="s">
        <v>313</v>
      </c>
      <c r="C911">
        <v>544</v>
      </c>
      <c r="D911" s="9">
        <v>40150.740277777775</v>
      </c>
      <c r="E911" s="9">
        <v>40695.703472222223</v>
      </c>
      <c r="F911">
        <v>199</v>
      </c>
      <c r="G911">
        <v>199</v>
      </c>
      <c r="H911">
        <v>145</v>
      </c>
      <c r="I911">
        <v>54</v>
      </c>
      <c r="J911">
        <v>0</v>
      </c>
      <c r="K911">
        <v>199</v>
      </c>
      <c r="L911">
        <v>196</v>
      </c>
      <c r="M911">
        <v>3</v>
      </c>
      <c r="N911">
        <v>0.57099999999999995</v>
      </c>
      <c r="O911">
        <v>0.20399999999999999</v>
      </c>
      <c r="P911">
        <v>0</v>
      </c>
      <c r="Q911">
        <v>0.67100000000000004</v>
      </c>
      <c r="R911">
        <v>0.86599999999999999</v>
      </c>
      <c r="S911">
        <v>0.73699999999999999</v>
      </c>
      <c r="T911">
        <v>1</v>
      </c>
      <c r="U911">
        <v>4.4710000000000001</v>
      </c>
      <c r="V911" t="s">
        <v>82</v>
      </c>
      <c r="W911">
        <v>0.92500000000000004</v>
      </c>
      <c r="X911">
        <v>0.88</v>
      </c>
      <c r="Y911">
        <v>0</v>
      </c>
      <c r="Z911">
        <v>0.85</v>
      </c>
      <c r="AA911" s="19">
        <v>45732.979773506944</v>
      </c>
      <c r="AB911" t="s">
        <v>1181</v>
      </c>
    </row>
    <row r="912" spans="1:28" hidden="1" x14ac:dyDescent="0.35">
      <c r="A912" t="s">
        <v>1150</v>
      </c>
      <c r="B912" t="s">
        <v>314</v>
      </c>
      <c r="C912">
        <v>0</v>
      </c>
      <c r="D912" s="9">
        <v>40695.703472222223</v>
      </c>
      <c r="E912" s="9">
        <v>40695.703472222223</v>
      </c>
      <c r="F912" t="s">
        <v>874</v>
      </c>
      <c r="G912" t="s">
        <v>874</v>
      </c>
      <c r="H912">
        <v>1</v>
      </c>
      <c r="I912">
        <v>1</v>
      </c>
      <c r="J912">
        <v>1</v>
      </c>
      <c r="K912" t="s">
        <v>875</v>
      </c>
      <c r="L912">
        <v>1</v>
      </c>
      <c r="M912">
        <v>0</v>
      </c>
      <c r="N912" t="s">
        <v>877</v>
      </c>
      <c r="O912" t="s">
        <v>877</v>
      </c>
      <c r="P912">
        <v>0</v>
      </c>
      <c r="Q912" t="s">
        <v>877</v>
      </c>
      <c r="R912" t="s">
        <v>877</v>
      </c>
      <c r="S912" t="s">
        <v>877</v>
      </c>
      <c r="T912" t="s">
        <v>877</v>
      </c>
      <c r="U912" t="s">
        <v>877</v>
      </c>
      <c r="V912" t="s">
        <v>82</v>
      </c>
      <c r="W912" t="s">
        <v>877</v>
      </c>
      <c r="X912" t="s">
        <v>877</v>
      </c>
      <c r="Y912">
        <v>0</v>
      </c>
      <c r="Z912" t="s">
        <v>877</v>
      </c>
      <c r="AA912" s="19">
        <v>45732.979773506944</v>
      </c>
      <c r="AB912" t="s">
        <v>1181</v>
      </c>
    </row>
    <row r="913" spans="1:28" x14ac:dyDescent="0.35">
      <c r="A913" t="s">
        <v>1151</v>
      </c>
      <c r="B913" t="s">
        <v>313</v>
      </c>
      <c r="C913">
        <v>136</v>
      </c>
      <c r="D913" s="9">
        <v>42758.570138888892</v>
      </c>
      <c r="E913" s="9">
        <v>42895.467361111114</v>
      </c>
      <c r="F913">
        <v>560</v>
      </c>
      <c r="G913">
        <v>552</v>
      </c>
      <c r="H913">
        <v>489</v>
      </c>
      <c r="I913">
        <v>63</v>
      </c>
      <c r="J913">
        <v>0</v>
      </c>
      <c r="K913">
        <v>552</v>
      </c>
      <c r="L913">
        <v>485</v>
      </c>
      <c r="M913">
        <v>67</v>
      </c>
      <c r="N913">
        <v>3.3540000000000001</v>
      </c>
      <c r="O913">
        <v>0.54600000000000004</v>
      </c>
      <c r="P913">
        <v>0</v>
      </c>
      <c r="Q913">
        <v>3.605</v>
      </c>
      <c r="R913">
        <v>0.92400000000000004</v>
      </c>
      <c r="S913">
        <v>0.86</v>
      </c>
      <c r="T913">
        <v>1</v>
      </c>
      <c r="U913">
        <v>18.585000000000001</v>
      </c>
      <c r="V913" t="s">
        <v>82</v>
      </c>
      <c r="W913">
        <v>0.98499999999999999</v>
      </c>
      <c r="X913">
        <v>0.98399999999999999</v>
      </c>
      <c r="Y913">
        <v>0</v>
      </c>
      <c r="Z913">
        <v>0.996</v>
      </c>
      <c r="AA913" s="19">
        <v>45732.979836273145</v>
      </c>
      <c r="AB913" t="s">
        <v>1181</v>
      </c>
    </row>
    <row r="914" spans="1:28" hidden="1" x14ac:dyDescent="0.35">
      <c r="A914" t="s">
        <v>1151</v>
      </c>
      <c r="B914" t="s">
        <v>314</v>
      </c>
      <c r="C914">
        <v>99</v>
      </c>
      <c r="D914" s="9">
        <v>42795.512499999997</v>
      </c>
      <c r="E914" s="9">
        <v>42895.467361111114</v>
      </c>
      <c r="F914" t="s">
        <v>874</v>
      </c>
      <c r="G914" t="s">
        <v>874</v>
      </c>
      <c r="H914">
        <v>289</v>
      </c>
      <c r="I914">
        <v>55</v>
      </c>
      <c r="J914">
        <v>1</v>
      </c>
      <c r="K914" t="s">
        <v>875</v>
      </c>
      <c r="L914">
        <v>350</v>
      </c>
      <c r="M914">
        <v>-7</v>
      </c>
      <c r="N914">
        <v>3.1019999999999999</v>
      </c>
      <c r="O914">
        <v>0.59</v>
      </c>
      <c r="P914">
        <v>0</v>
      </c>
      <c r="Q914">
        <v>3.665</v>
      </c>
      <c r="R914">
        <v>0.99299999999999999</v>
      </c>
      <c r="S914">
        <v>0.84</v>
      </c>
      <c r="T914">
        <v>1</v>
      </c>
      <c r="U914">
        <v>18.280999999999999</v>
      </c>
      <c r="V914" t="s">
        <v>82</v>
      </c>
      <c r="W914">
        <v>0.995</v>
      </c>
      <c r="X914">
        <v>0.99099999999999999</v>
      </c>
      <c r="Y914">
        <v>0</v>
      </c>
      <c r="Z914">
        <v>0.99399999999999999</v>
      </c>
      <c r="AA914" s="19">
        <v>45732.979848553237</v>
      </c>
      <c r="AB914" t="s">
        <v>1181</v>
      </c>
    </row>
    <row r="915" spans="1:28" x14ac:dyDescent="0.35">
      <c r="A915" t="s">
        <v>1152</v>
      </c>
      <c r="B915" t="s">
        <v>313</v>
      </c>
      <c r="C915">
        <v>113</v>
      </c>
      <c r="D915" s="9">
        <v>40310.65</v>
      </c>
      <c r="E915" s="9">
        <v>40424.636111111111</v>
      </c>
      <c r="F915">
        <v>78</v>
      </c>
      <c r="G915">
        <v>78</v>
      </c>
      <c r="H915">
        <v>34</v>
      </c>
      <c r="I915">
        <v>44</v>
      </c>
      <c r="J915">
        <v>0</v>
      </c>
      <c r="K915">
        <v>78</v>
      </c>
      <c r="L915">
        <v>60</v>
      </c>
      <c r="M915">
        <v>18</v>
      </c>
      <c r="N915">
        <v>0.82199999999999995</v>
      </c>
      <c r="O915">
        <v>0.51400000000000001</v>
      </c>
      <c r="P915">
        <v>0</v>
      </c>
      <c r="Q915">
        <v>0.71399999999999997</v>
      </c>
      <c r="R915">
        <v>0.53400000000000003</v>
      </c>
      <c r="S915">
        <v>0.61499999999999999</v>
      </c>
      <c r="T915">
        <v>1</v>
      </c>
      <c r="U915">
        <v>25.21</v>
      </c>
      <c r="V915" t="s">
        <v>82</v>
      </c>
      <c r="W915">
        <v>0.94299999999999995</v>
      </c>
      <c r="X915">
        <v>0.67800000000000005</v>
      </c>
      <c r="Y915">
        <v>0</v>
      </c>
      <c r="Z915">
        <v>0.67600000000000005</v>
      </c>
      <c r="AA915" s="19">
        <v>45732.979913946758</v>
      </c>
      <c r="AB915" t="s">
        <v>1181</v>
      </c>
    </row>
    <row r="916" spans="1:28" hidden="1" x14ac:dyDescent="0.35">
      <c r="A916" t="s">
        <v>1152</v>
      </c>
      <c r="B916" t="s">
        <v>314</v>
      </c>
      <c r="C916">
        <v>99</v>
      </c>
      <c r="D916" s="9">
        <v>40325.480555555558</v>
      </c>
      <c r="E916" s="9">
        <v>40424.636111111111</v>
      </c>
      <c r="F916" t="s">
        <v>874</v>
      </c>
      <c r="G916" t="s">
        <v>874</v>
      </c>
      <c r="H916">
        <v>18</v>
      </c>
      <c r="I916">
        <v>24</v>
      </c>
      <c r="J916">
        <v>1</v>
      </c>
      <c r="K916" t="s">
        <v>875</v>
      </c>
      <c r="L916">
        <v>41</v>
      </c>
      <c r="M916">
        <v>0</v>
      </c>
      <c r="N916">
        <v>0.85899999999999999</v>
      </c>
      <c r="O916">
        <v>0.26400000000000001</v>
      </c>
      <c r="P916">
        <v>0</v>
      </c>
      <c r="Q916">
        <v>0.46</v>
      </c>
      <c r="R916">
        <v>0.41</v>
      </c>
      <c r="S916">
        <v>0.76500000000000001</v>
      </c>
      <c r="T916">
        <v>1</v>
      </c>
      <c r="U916">
        <v>39.130000000000003</v>
      </c>
      <c r="V916" t="s">
        <v>58</v>
      </c>
      <c r="W916">
        <v>0.86199999999999999</v>
      </c>
      <c r="X916">
        <v>0.64700000000000002</v>
      </c>
      <c r="Y916">
        <v>0</v>
      </c>
      <c r="Z916">
        <v>0.61199999999999999</v>
      </c>
      <c r="AA916" s="19">
        <v>45732.979924490741</v>
      </c>
      <c r="AB916" t="s">
        <v>1181</v>
      </c>
    </row>
    <row r="917" spans="1:28" x14ac:dyDescent="0.35">
      <c r="A917" t="s">
        <v>1153</v>
      </c>
      <c r="B917" t="s">
        <v>313</v>
      </c>
      <c r="C917">
        <v>448</v>
      </c>
      <c r="D917" s="9">
        <v>43962.570138888892</v>
      </c>
      <c r="E917" s="9">
        <v>44411.324999999997</v>
      </c>
      <c r="F917">
        <v>1846</v>
      </c>
      <c r="G917">
        <v>1831</v>
      </c>
      <c r="H917">
        <v>1411</v>
      </c>
      <c r="I917">
        <v>420</v>
      </c>
      <c r="J917">
        <v>0</v>
      </c>
      <c r="K917">
        <v>1831</v>
      </c>
      <c r="L917">
        <v>1609</v>
      </c>
      <c r="M917">
        <v>222</v>
      </c>
      <c r="N917">
        <v>5.6130000000000004</v>
      </c>
      <c r="O917">
        <v>2.052</v>
      </c>
      <c r="P917">
        <v>0</v>
      </c>
      <c r="Q917">
        <v>7.0410000000000004</v>
      </c>
      <c r="R917">
        <v>0.91900000000000004</v>
      </c>
      <c r="S917">
        <v>0.73199999999999998</v>
      </c>
      <c r="T917">
        <v>1</v>
      </c>
      <c r="U917">
        <v>31.53</v>
      </c>
      <c r="V917" t="s">
        <v>58</v>
      </c>
      <c r="W917">
        <v>0.81299999999999994</v>
      </c>
      <c r="X917">
        <v>0.97099999999999997</v>
      </c>
      <c r="Y917">
        <v>0</v>
      </c>
      <c r="Z917">
        <v>0.93300000000000005</v>
      </c>
      <c r="AA917" s="19">
        <v>45732.979991238426</v>
      </c>
      <c r="AB917" t="s">
        <v>1181</v>
      </c>
    </row>
    <row r="918" spans="1:28" hidden="1" x14ac:dyDescent="0.35">
      <c r="A918" t="s">
        <v>1153</v>
      </c>
      <c r="B918" t="s">
        <v>314</v>
      </c>
      <c r="C918">
        <v>38</v>
      </c>
      <c r="D918" s="9">
        <v>44372.584722222222</v>
      </c>
      <c r="E918" s="9">
        <v>44411.324999999997</v>
      </c>
      <c r="F918" t="s">
        <v>874</v>
      </c>
      <c r="G918" t="s">
        <v>874</v>
      </c>
      <c r="H918">
        <v>15</v>
      </c>
      <c r="I918">
        <v>1</v>
      </c>
      <c r="J918">
        <v>1</v>
      </c>
      <c r="K918" t="s">
        <v>875</v>
      </c>
      <c r="L918">
        <v>1</v>
      </c>
      <c r="M918">
        <v>13</v>
      </c>
      <c r="N918">
        <v>0.34599999999999997</v>
      </c>
      <c r="O918" t="s">
        <v>877</v>
      </c>
      <c r="P918">
        <v>0</v>
      </c>
      <c r="Q918" t="s">
        <v>877</v>
      </c>
      <c r="R918" t="s">
        <v>877</v>
      </c>
      <c r="S918" t="s">
        <v>877</v>
      </c>
      <c r="T918" t="s">
        <v>877</v>
      </c>
      <c r="U918" t="s">
        <v>877</v>
      </c>
      <c r="V918" t="s">
        <v>58</v>
      </c>
      <c r="W918">
        <v>0.86599999999999999</v>
      </c>
      <c r="X918" t="s">
        <v>877</v>
      </c>
      <c r="Y918">
        <v>0</v>
      </c>
      <c r="Z918" t="s">
        <v>877</v>
      </c>
      <c r="AA918" s="19">
        <v>45732.979991238426</v>
      </c>
      <c r="AB918" t="s">
        <v>1181</v>
      </c>
    </row>
    <row r="919" spans="1:28" x14ac:dyDescent="0.35">
      <c r="A919" t="s">
        <v>1154</v>
      </c>
      <c r="B919" t="s">
        <v>313</v>
      </c>
      <c r="C919">
        <v>89</v>
      </c>
      <c r="D919" s="9">
        <v>40107.60833333333</v>
      </c>
      <c r="E919" s="9">
        <v>40197.52847222222</v>
      </c>
      <c r="F919">
        <v>55</v>
      </c>
      <c r="G919">
        <v>55</v>
      </c>
      <c r="H919">
        <v>37</v>
      </c>
      <c r="I919">
        <v>18</v>
      </c>
      <c r="J919">
        <v>0</v>
      </c>
      <c r="K919">
        <v>55</v>
      </c>
      <c r="L919">
        <v>55</v>
      </c>
      <c r="M919">
        <v>0</v>
      </c>
      <c r="N919">
        <v>0.71299999999999997</v>
      </c>
      <c r="O919">
        <v>0.63700000000000001</v>
      </c>
      <c r="P919">
        <v>0</v>
      </c>
      <c r="Q919">
        <v>0.64</v>
      </c>
      <c r="R919">
        <v>0.47399999999999998</v>
      </c>
      <c r="S919">
        <v>0.52800000000000002</v>
      </c>
      <c r="T919">
        <v>1</v>
      </c>
      <c r="U919">
        <v>0</v>
      </c>
      <c r="V919" t="s">
        <v>82</v>
      </c>
      <c r="W919">
        <v>0.92700000000000005</v>
      </c>
      <c r="X919">
        <v>0.68700000000000006</v>
      </c>
      <c r="Y919">
        <v>0</v>
      </c>
      <c r="Z919">
        <v>0.79400000000000004</v>
      </c>
      <c r="AA919" s="19">
        <v>45732.980056238426</v>
      </c>
      <c r="AB919" t="s">
        <v>1181</v>
      </c>
    </row>
    <row r="920" spans="1:28" hidden="1" x14ac:dyDescent="0.35">
      <c r="A920" t="s">
        <v>1154</v>
      </c>
      <c r="B920" t="s">
        <v>314</v>
      </c>
      <c r="C920">
        <v>89</v>
      </c>
      <c r="D920" s="9">
        <v>40107.60833333333</v>
      </c>
      <c r="E920" s="9">
        <v>40197.52847222222</v>
      </c>
      <c r="F920" t="s">
        <v>874</v>
      </c>
      <c r="G920" t="s">
        <v>874</v>
      </c>
      <c r="H920">
        <v>37</v>
      </c>
      <c r="I920">
        <v>18</v>
      </c>
      <c r="J920">
        <v>1</v>
      </c>
      <c r="K920" t="s">
        <v>875</v>
      </c>
      <c r="L920">
        <v>55</v>
      </c>
      <c r="M920">
        <v>-1</v>
      </c>
      <c r="N920">
        <v>0.71</v>
      </c>
      <c r="O920">
        <v>0.623</v>
      </c>
      <c r="P920">
        <v>0</v>
      </c>
      <c r="Q920">
        <v>0.63800000000000001</v>
      </c>
      <c r="R920">
        <v>0.47899999999999998</v>
      </c>
      <c r="S920">
        <v>0.53300000000000003</v>
      </c>
      <c r="T920">
        <v>1</v>
      </c>
      <c r="U920">
        <v>0</v>
      </c>
      <c r="V920" t="s">
        <v>82</v>
      </c>
      <c r="W920">
        <v>0.92400000000000004</v>
      </c>
      <c r="X920">
        <v>0.66500000000000004</v>
      </c>
      <c r="Y920">
        <v>0</v>
      </c>
      <c r="Z920">
        <v>0.79700000000000004</v>
      </c>
      <c r="AA920" s="19">
        <v>45732.980067349534</v>
      </c>
      <c r="AB920" t="s">
        <v>1181</v>
      </c>
    </row>
    <row r="921" spans="1:28" x14ac:dyDescent="0.35">
      <c r="A921" t="s">
        <v>1155</v>
      </c>
      <c r="B921" t="s">
        <v>313</v>
      </c>
      <c r="C921">
        <v>64</v>
      </c>
      <c r="D921" s="9">
        <v>43150.53402777778</v>
      </c>
      <c r="E921" s="9">
        <v>43215.405555555553</v>
      </c>
      <c r="F921">
        <v>183</v>
      </c>
      <c r="G921">
        <v>168</v>
      </c>
      <c r="H921">
        <v>125</v>
      </c>
      <c r="I921">
        <v>43</v>
      </c>
      <c r="J921">
        <v>0</v>
      </c>
      <c r="K921">
        <v>168</v>
      </c>
      <c r="L921">
        <v>158</v>
      </c>
      <c r="M921">
        <v>10</v>
      </c>
      <c r="N921">
        <v>1.835</v>
      </c>
      <c r="O921">
        <v>0.86199999999999999</v>
      </c>
      <c r="P921">
        <v>0</v>
      </c>
      <c r="Q921">
        <v>3.39</v>
      </c>
      <c r="R921">
        <v>1.2569999999999999</v>
      </c>
      <c r="S921">
        <v>0.68</v>
      </c>
      <c r="T921">
        <v>1</v>
      </c>
      <c r="U921">
        <v>2.95</v>
      </c>
      <c r="V921" t="s">
        <v>94</v>
      </c>
      <c r="W921">
        <v>0.32400000000000001</v>
      </c>
      <c r="X921">
        <v>0.95899999999999996</v>
      </c>
      <c r="Y921">
        <v>0</v>
      </c>
      <c r="Z921">
        <v>0.93500000000000005</v>
      </c>
      <c r="AA921" s="19">
        <v>45732.980132013887</v>
      </c>
      <c r="AB921" t="s">
        <v>1181</v>
      </c>
    </row>
    <row r="922" spans="1:28" hidden="1" x14ac:dyDescent="0.35">
      <c r="A922" t="s">
        <v>1155</v>
      </c>
      <c r="B922" t="s">
        <v>314</v>
      </c>
      <c r="C922">
        <v>64</v>
      </c>
      <c r="D922" s="9">
        <v>43150.53402777778</v>
      </c>
      <c r="E922" s="9">
        <v>43215.405555555553</v>
      </c>
      <c r="F922" t="s">
        <v>874</v>
      </c>
      <c r="G922" t="s">
        <v>874</v>
      </c>
      <c r="H922">
        <v>125</v>
      </c>
      <c r="I922">
        <v>43</v>
      </c>
      <c r="J922">
        <v>1</v>
      </c>
      <c r="K922" t="s">
        <v>875</v>
      </c>
      <c r="L922">
        <v>158</v>
      </c>
      <c r="M922">
        <v>9</v>
      </c>
      <c r="N922">
        <v>1.8520000000000001</v>
      </c>
      <c r="O922">
        <v>0.85299999999999998</v>
      </c>
      <c r="P922">
        <v>0</v>
      </c>
      <c r="Q922">
        <v>3.3740000000000001</v>
      </c>
      <c r="R922">
        <v>1.2470000000000001</v>
      </c>
      <c r="S922">
        <v>0.68500000000000005</v>
      </c>
      <c r="T922">
        <v>1</v>
      </c>
      <c r="U922">
        <v>2.964</v>
      </c>
      <c r="V922" t="s">
        <v>94</v>
      </c>
      <c r="W922">
        <v>0.33200000000000002</v>
      </c>
      <c r="X922">
        <v>0.95699999999999996</v>
      </c>
      <c r="Y922">
        <v>0</v>
      </c>
      <c r="Z922">
        <v>0.93400000000000005</v>
      </c>
      <c r="AA922" s="19">
        <v>45732.980143611108</v>
      </c>
      <c r="AB922" t="s">
        <v>1181</v>
      </c>
    </row>
    <row r="923" spans="1:28" x14ac:dyDescent="0.35">
      <c r="A923" t="s">
        <v>1156</v>
      </c>
      <c r="B923" t="s">
        <v>313</v>
      </c>
      <c r="C923">
        <v>30</v>
      </c>
      <c r="D923" s="9">
        <v>43235.650694444441</v>
      </c>
      <c r="E923" s="9">
        <v>43266.614583333336</v>
      </c>
      <c r="F923">
        <v>94</v>
      </c>
      <c r="G923">
        <v>94</v>
      </c>
      <c r="H923">
        <v>83</v>
      </c>
      <c r="I923">
        <v>11</v>
      </c>
      <c r="J923">
        <v>0</v>
      </c>
      <c r="K923">
        <v>94</v>
      </c>
      <c r="L923">
        <v>93</v>
      </c>
      <c r="M923">
        <v>1</v>
      </c>
      <c r="N923">
        <v>2.6850000000000001</v>
      </c>
      <c r="O923">
        <v>0.26500000000000001</v>
      </c>
      <c r="P923">
        <v>0</v>
      </c>
      <c r="Q923">
        <v>2.306</v>
      </c>
      <c r="R923">
        <v>0.78200000000000003</v>
      </c>
      <c r="S923">
        <v>0.91</v>
      </c>
      <c r="T923">
        <v>1</v>
      </c>
      <c r="U923">
        <v>0.434</v>
      </c>
      <c r="V923" t="s">
        <v>82</v>
      </c>
      <c r="W923">
        <v>0.83</v>
      </c>
      <c r="X923">
        <v>0.81599999999999995</v>
      </c>
      <c r="Y923">
        <v>0</v>
      </c>
      <c r="Z923">
        <v>0.877</v>
      </c>
      <c r="AA923" s="19">
        <v>45732.980204791667</v>
      </c>
      <c r="AB923" t="s">
        <v>1181</v>
      </c>
    </row>
    <row r="924" spans="1:28" hidden="1" x14ac:dyDescent="0.35">
      <c r="A924" t="s">
        <v>1156</v>
      </c>
      <c r="B924" t="s">
        <v>314</v>
      </c>
      <c r="C924">
        <v>30</v>
      </c>
      <c r="D924" s="9">
        <v>43235.650694444441</v>
      </c>
      <c r="E924" s="9">
        <v>43266.614583333336</v>
      </c>
      <c r="F924" t="s">
        <v>874</v>
      </c>
      <c r="G924" t="s">
        <v>874</v>
      </c>
      <c r="H924">
        <v>83</v>
      </c>
      <c r="I924">
        <v>11</v>
      </c>
      <c r="J924">
        <v>1</v>
      </c>
      <c r="K924" t="s">
        <v>875</v>
      </c>
      <c r="L924">
        <v>93</v>
      </c>
      <c r="M924">
        <v>0</v>
      </c>
      <c r="N924">
        <v>2.6850000000000001</v>
      </c>
      <c r="O924">
        <v>0.253</v>
      </c>
      <c r="P924">
        <v>0</v>
      </c>
      <c r="Q924">
        <v>2.2719999999999998</v>
      </c>
      <c r="R924">
        <v>0.77300000000000002</v>
      </c>
      <c r="S924">
        <v>0.91400000000000003</v>
      </c>
      <c r="T924">
        <v>1</v>
      </c>
      <c r="U924">
        <v>0.44</v>
      </c>
      <c r="V924" t="s">
        <v>82</v>
      </c>
      <c r="W924">
        <v>0.83</v>
      </c>
      <c r="X924">
        <v>0.81399999999999995</v>
      </c>
      <c r="Y924">
        <v>0</v>
      </c>
      <c r="Z924">
        <v>0.88</v>
      </c>
      <c r="AA924" s="19">
        <v>45732.980216388889</v>
      </c>
      <c r="AB924" t="s">
        <v>1181</v>
      </c>
    </row>
    <row r="925" spans="1:28" x14ac:dyDescent="0.35">
      <c r="A925" t="s">
        <v>1157</v>
      </c>
      <c r="B925" t="s">
        <v>313</v>
      </c>
      <c r="C925">
        <v>819</v>
      </c>
      <c r="D925" s="9">
        <v>43417.455555555556</v>
      </c>
      <c r="E925" s="9">
        <v>44236.706250000003</v>
      </c>
      <c r="F925">
        <v>64</v>
      </c>
      <c r="G925">
        <v>64</v>
      </c>
      <c r="H925">
        <v>51</v>
      </c>
      <c r="I925">
        <v>13</v>
      </c>
      <c r="J925">
        <v>0</v>
      </c>
      <c r="K925">
        <v>64</v>
      </c>
      <c r="L925">
        <v>57</v>
      </c>
      <c r="M925">
        <v>7</v>
      </c>
      <c r="N925">
        <v>6.8000000000000005E-2</v>
      </c>
      <c r="O925">
        <v>1.6E-2</v>
      </c>
      <c r="P925">
        <v>0</v>
      </c>
      <c r="Q925">
        <v>8.4000000000000005E-2</v>
      </c>
      <c r="R925">
        <v>1</v>
      </c>
      <c r="S925">
        <v>0.81</v>
      </c>
      <c r="T925">
        <v>1</v>
      </c>
      <c r="U925">
        <v>83.332999999999998</v>
      </c>
      <c r="V925" t="s">
        <v>64</v>
      </c>
      <c r="W925">
        <v>0.94499999999999995</v>
      </c>
      <c r="X925">
        <v>0.89300000000000002</v>
      </c>
      <c r="Y925">
        <v>0</v>
      </c>
      <c r="Z925">
        <v>0.96</v>
      </c>
      <c r="AA925" s="19">
        <v>45732.980279780095</v>
      </c>
      <c r="AB925" t="s">
        <v>1181</v>
      </c>
    </row>
    <row r="926" spans="1:28" hidden="1" x14ac:dyDescent="0.35">
      <c r="A926" t="s">
        <v>1157</v>
      </c>
      <c r="B926" t="s">
        <v>314</v>
      </c>
      <c r="C926">
        <v>83</v>
      </c>
      <c r="D926" s="9">
        <v>44153.606249999997</v>
      </c>
      <c r="E926" s="9">
        <v>44236.706250000003</v>
      </c>
      <c r="F926" t="s">
        <v>874</v>
      </c>
      <c r="G926" t="s">
        <v>874</v>
      </c>
      <c r="H926">
        <v>1</v>
      </c>
      <c r="I926">
        <v>3</v>
      </c>
      <c r="J926">
        <v>1</v>
      </c>
      <c r="K926" t="s">
        <v>875</v>
      </c>
      <c r="L926">
        <v>2</v>
      </c>
      <c r="M926">
        <v>2</v>
      </c>
      <c r="N926" t="s">
        <v>877</v>
      </c>
      <c r="O926">
        <v>0.02</v>
      </c>
      <c r="P926">
        <v>0</v>
      </c>
      <c r="Q926">
        <v>1.2E-2</v>
      </c>
      <c r="R926" t="s">
        <v>877</v>
      </c>
      <c r="S926" t="s">
        <v>877</v>
      </c>
      <c r="T926" t="s">
        <v>877</v>
      </c>
      <c r="U926" t="s">
        <v>877</v>
      </c>
      <c r="V926" t="s">
        <v>64</v>
      </c>
      <c r="W926" t="s">
        <v>877</v>
      </c>
      <c r="X926">
        <v>0.75</v>
      </c>
      <c r="Y926">
        <v>0</v>
      </c>
      <c r="Z926">
        <v>1</v>
      </c>
      <c r="AA926" s="19">
        <v>45732.98027980324</v>
      </c>
      <c r="AB926" t="s">
        <v>1181</v>
      </c>
    </row>
    <row r="927" spans="1:28" x14ac:dyDescent="0.35">
      <c r="A927" t="s">
        <v>1158</v>
      </c>
      <c r="B927" t="s">
        <v>313</v>
      </c>
      <c r="C927">
        <v>222</v>
      </c>
      <c r="D927" s="9">
        <v>42949.637499999997</v>
      </c>
      <c r="E927" s="9">
        <v>43171.645138888889</v>
      </c>
      <c r="F927">
        <v>53</v>
      </c>
      <c r="G927">
        <v>53</v>
      </c>
      <c r="H927">
        <v>53</v>
      </c>
      <c r="I927">
        <v>0</v>
      </c>
      <c r="J927">
        <v>0</v>
      </c>
      <c r="K927">
        <v>53</v>
      </c>
      <c r="L927">
        <v>53</v>
      </c>
      <c r="M927">
        <v>0</v>
      </c>
      <c r="N927">
        <v>0.155</v>
      </c>
      <c r="O927">
        <v>0</v>
      </c>
      <c r="P927">
        <v>0</v>
      </c>
      <c r="Q927">
        <v>0.151</v>
      </c>
      <c r="R927">
        <v>0.97399999999999998</v>
      </c>
      <c r="S927">
        <v>1</v>
      </c>
      <c r="T927">
        <v>1</v>
      </c>
      <c r="U927">
        <v>0</v>
      </c>
      <c r="V927" t="s">
        <v>82</v>
      </c>
      <c r="W927">
        <v>0.35</v>
      </c>
      <c r="X927">
        <v>0</v>
      </c>
      <c r="Y927">
        <v>0</v>
      </c>
      <c r="Z927">
        <v>0.35</v>
      </c>
      <c r="AA927" s="19">
        <v>45732.980340995367</v>
      </c>
      <c r="AB927" t="s">
        <v>1181</v>
      </c>
    </row>
    <row r="928" spans="1:28" hidden="1" x14ac:dyDescent="0.35">
      <c r="A928" t="s">
        <v>1158</v>
      </c>
      <c r="B928" t="s">
        <v>314</v>
      </c>
      <c r="C928">
        <v>41</v>
      </c>
      <c r="D928" s="9">
        <v>43130.575694444444</v>
      </c>
      <c r="E928" s="9">
        <v>43171.645138888889</v>
      </c>
      <c r="F928" t="s">
        <v>874</v>
      </c>
      <c r="G928" t="s">
        <v>874</v>
      </c>
      <c r="H928">
        <v>47</v>
      </c>
      <c r="I928">
        <v>1</v>
      </c>
      <c r="J928">
        <v>1</v>
      </c>
      <c r="K928" t="s">
        <v>875</v>
      </c>
      <c r="L928">
        <v>48</v>
      </c>
      <c r="M928">
        <v>0</v>
      </c>
      <c r="N928">
        <v>3.0339999999999998</v>
      </c>
      <c r="O928">
        <v>0</v>
      </c>
      <c r="P928">
        <v>0</v>
      </c>
      <c r="Q928">
        <v>1.468</v>
      </c>
      <c r="R928">
        <v>0.48399999999999999</v>
      </c>
      <c r="S928">
        <v>1</v>
      </c>
      <c r="T928">
        <v>1</v>
      </c>
      <c r="U928">
        <v>0</v>
      </c>
      <c r="V928" t="s">
        <v>82</v>
      </c>
      <c r="W928">
        <v>0.72599999999999998</v>
      </c>
      <c r="X928">
        <v>0</v>
      </c>
      <c r="Y928">
        <v>0</v>
      </c>
      <c r="Z928">
        <v>0.71299999999999997</v>
      </c>
      <c r="AA928" s="19">
        <v>45732.980351180559</v>
      </c>
      <c r="AB928" t="s">
        <v>1181</v>
      </c>
    </row>
    <row r="929" spans="1:28" x14ac:dyDescent="0.35">
      <c r="A929" t="s">
        <v>1159</v>
      </c>
      <c r="B929" t="s">
        <v>313</v>
      </c>
      <c r="C929">
        <v>1114</v>
      </c>
      <c r="D929" s="9">
        <v>40784.489583333336</v>
      </c>
      <c r="E929" s="9">
        <v>41899.408333333333</v>
      </c>
      <c r="F929">
        <v>1035</v>
      </c>
      <c r="G929">
        <v>1035</v>
      </c>
      <c r="H929">
        <v>410</v>
      </c>
      <c r="I929">
        <v>625</v>
      </c>
      <c r="J929">
        <v>0</v>
      </c>
      <c r="K929">
        <v>1035</v>
      </c>
      <c r="L929">
        <v>963</v>
      </c>
      <c r="M929">
        <v>72</v>
      </c>
      <c r="N929">
        <v>0.56699999999999995</v>
      </c>
      <c r="O929">
        <v>0.88500000000000001</v>
      </c>
      <c r="P929">
        <v>0</v>
      </c>
      <c r="Q929">
        <v>1.0760000000000001</v>
      </c>
      <c r="R929">
        <v>0.74099999999999999</v>
      </c>
      <c r="S929">
        <v>0.39</v>
      </c>
      <c r="T929">
        <v>1</v>
      </c>
      <c r="U929">
        <v>66.914000000000001</v>
      </c>
      <c r="V929" t="s">
        <v>58</v>
      </c>
      <c r="W929">
        <v>0.85399999999999998</v>
      </c>
      <c r="X929">
        <v>0.82799999999999996</v>
      </c>
      <c r="Y929">
        <v>0</v>
      </c>
      <c r="Z929">
        <v>0.78600000000000003</v>
      </c>
      <c r="AA929" s="19">
        <v>45732.980417222221</v>
      </c>
      <c r="AB929" t="s">
        <v>1181</v>
      </c>
    </row>
    <row r="930" spans="1:28" hidden="1" x14ac:dyDescent="0.35">
      <c r="A930" t="s">
        <v>1159</v>
      </c>
      <c r="B930" t="s">
        <v>314</v>
      </c>
      <c r="C930">
        <v>99</v>
      </c>
      <c r="D930" s="9">
        <v>41800.303472222222</v>
      </c>
      <c r="E930" s="9">
        <v>41899.408333333333</v>
      </c>
      <c r="F930" t="s">
        <v>874</v>
      </c>
      <c r="G930" t="s">
        <v>874</v>
      </c>
      <c r="H930">
        <v>1</v>
      </c>
      <c r="I930">
        <v>4</v>
      </c>
      <c r="J930">
        <v>1</v>
      </c>
      <c r="K930" t="s">
        <v>875</v>
      </c>
      <c r="L930">
        <v>23</v>
      </c>
      <c r="M930">
        <v>-20</v>
      </c>
      <c r="N930" t="s">
        <v>877</v>
      </c>
      <c r="O930">
        <v>0.17599999999999999</v>
      </c>
      <c r="P930">
        <v>0</v>
      </c>
      <c r="Q930">
        <v>0.129</v>
      </c>
      <c r="R930" t="s">
        <v>877</v>
      </c>
      <c r="S930" t="s">
        <v>877</v>
      </c>
      <c r="T930" t="s">
        <v>877</v>
      </c>
      <c r="U930" t="s">
        <v>877</v>
      </c>
      <c r="V930" t="s">
        <v>58</v>
      </c>
      <c r="W930" t="s">
        <v>877</v>
      </c>
      <c r="X930">
        <v>0.72</v>
      </c>
      <c r="Y930">
        <v>0</v>
      </c>
      <c r="Z930">
        <v>0.52800000000000002</v>
      </c>
      <c r="AA930" s="19">
        <v>45732.980417245373</v>
      </c>
      <c r="AB930" t="s">
        <v>1181</v>
      </c>
    </row>
    <row r="931" spans="1:28" x14ac:dyDescent="0.35">
      <c r="A931" t="s">
        <v>1160</v>
      </c>
      <c r="B931" t="s">
        <v>313</v>
      </c>
      <c r="C931">
        <v>105</v>
      </c>
      <c r="D931" s="9">
        <v>41284.586805555555</v>
      </c>
      <c r="E931" s="9">
        <v>41389.874305555553</v>
      </c>
      <c r="F931">
        <v>343</v>
      </c>
      <c r="G931">
        <v>343</v>
      </c>
      <c r="H931">
        <v>149</v>
      </c>
      <c r="I931">
        <v>194</v>
      </c>
      <c r="J931">
        <v>0</v>
      </c>
      <c r="K931">
        <v>343</v>
      </c>
      <c r="L931">
        <v>343</v>
      </c>
      <c r="M931">
        <v>0</v>
      </c>
      <c r="N931">
        <v>0.98499999999999999</v>
      </c>
      <c r="O931">
        <v>1.95</v>
      </c>
      <c r="P931">
        <v>0</v>
      </c>
      <c r="Q931">
        <v>3.351</v>
      </c>
      <c r="R931">
        <v>1.1419999999999999</v>
      </c>
      <c r="S931">
        <v>0.33600000000000002</v>
      </c>
      <c r="T931">
        <v>1</v>
      </c>
      <c r="U931">
        <v>0</v>
      </c>
      <c r="V931" t="s">
        <v>94</v>
      </c>
      <c r="W931">
        <v>0.88800000000000001</v>
      </c>
      <c r="X931">
        <v>0.79200000000000004</v>
      </c>
      <c r="Y931">
        <v>0</v>
      </c>
      <c r="Z931">
        <v>0.83499999999999996</v>
      </c>
      <c r="AA931" s="19">
        <v>45732.980480370374</v>
      </c>
      <c r="AB931" t="s">
        <v>1181</v>
      </c>
    </row>
    <row r="932" spans="1:28" hidden="1" x14ac:dyDescent="0.35">
      <c r="A932" t="s">
        <v>1160</v>
      </c>
      <c r="B932" t="s">
        <v>314</v>
      </c>
      <c r="C932">
        <v>99</v>
      </c>
      <c r="D932" s="9">
        <v>41290.55972222222</v>
      </c>
      <c r="E932" s="9">
        <v>41389.874305555553</v>
      </c>
      <c r="F932" t="s">
        <v>874</v>
      </c>
      <c r="G932" t="s">
        <v>874</v>
      </c>
      <c r="H932">
        <v>103</v>
      </c>
      <c r="I932">
        <v>193</v>
      </c>
      <c r="J932">
        <v>1</v>
      </c>
      <c r="K932" t="s">
        <v>875</v>
      </c>
      <c r="L932">
        <v>342</v>
      </c>
      <c r="M932">
        <v>-47</v>
      </c>
      <c r="N932">
        <v>0.80300000000000005</v>
      </c>
      <c r="O932">
        <v>1.9810000000000001</v>
      </c>
      <c r="P932">
        <v>0</v>
      </c>
      <c r="Q932">
        <v>3.3690000000000002</v>
      </c>
      <c r="R932">
        <v>1.21</v>
      </c>
      <c r="S932">
        <v>0.28799999999999998</v>
      </c>
      <c r="T932">
        <v>1</v>
      </c>
      <c r="U932">
        <v>0</v>
      </c>
      <c r="V932" t="s">
        <v>94</v>
      </c>
      <c r="W932">
        <v>0.80600000000000005</v>
      </c>
      <c r="X932">
        <v>0.79300000000000004</v>
      </c>
      <c r="Y932">
        <v>0</v>
      </c>
      <c r="Z932">
        <v>0.83399999999999996</v>
      </c>
      <c r="AA932" s="19">
        <v>45732.980492430557</v>
      </c>
      <c r="AB932" t="s">
        <v>1181</v>
      </c>
    </row>
    <row r="933" spans="1:28" x14ac:dyDescent="0.35">
      <c r="A933" t="s">
        <v>1161</v>
      </c>
      <c r="B933" t="s">
        <v>313</v>
      </c>
      <c r="C933">
        <v>311</v>
      </c>
      <c r="D933" s="9">
        <v>41568.631249999999</v>
      </c>
      <c r="E933" s="9">
        <v>41879.881944444445</v>
      </c>
      <c r="F933">
        <v>315</v>
      </c>
      <c r="G933">
        <v>315</v>
      </c>
      <c r="H933">
        <v>266</v>
      </c>
      <c r="I933">
        <v>49</v>
      </c>
      <c r="J933">
        <v>0</v>
      </c>
      <c r="K933">
        <v>315</v>
      </c>
      <c r="L933">
        <v>315</v>
      </c>
      <c r="M933">
        <v>0</v>
      </c>
      <c r="N933">
        <v>0.65100000000000002</v>
      </c>
      <c r="O933">
        <v>0.123</v>
      </c>
      <c r="P933">
        <v>0</v>
      </c>
      <c r="Q933">
        <v>0.84</v>
      </c>
      <c r="R933">
        <v>1.085</v>
      </c>
      <c r="S933">
        <v>0.84099999999999997</v>
      </c>
      <c r="T933">
        <v>1</v>
      </c>
      <c r="U933">
        <v>0</v>
      </c>
      <c r="V933" t="s">
        <v>94</v>
      </c>
      <c r="W933">
        <v>0.86699999999999999</v>
      </c>
      <c r="X933">
        <v>0.74</v>
      </c>
      <c r="Y933">
        <v>0</v>
      </c>
      <c r="Z933">
        <v>0.91500000000000004</v>
      </c>
      <c r="AA933" s="19">
        <v>45732.980553923611</v>
      </c>
      <c r="AB933" t="s">
        <v>1181</v>
      </c>
    </row>
    <row r="934" spans="1:28" hidden="1" x14ac:dyDescent="0.35">
      <c r="A934" t="s">
        <v>1161</v>
      </c>
      <c r="B934" t="s">
        <v>314</v>
      </c>
      <c r="C934">
        <v>91</v>
      </c>
      <c r="D934" s="9">
        <v>41788.520833333336</v>
      </c>
      <c r="E934" s="9">
        <v>41879.881944444445</v>
      </c>
      <c r="F934" t="s">
        <v>874</v>
      </c>
      <c r="G934" t="s">
        <v>874</v>
      </c>
      <c r="H934">
        <v>146</v>
      </c>
      <c r="I934">
        <v>12</v>
      </c>
      <c r="J934">
        <v>1</v>
      </c>
      <c r="K934" t="s">
        <v>875</v>
      </c>
      <c r="L934">
        <v>173</v>
      </c>
      <c r="M934">
        <v>-16</v>
      </c>
      <c r="N934">
        <v>3.0310000000000001</v>
      </c>
      <c r="O934">
        <v>0.09</v>
      </c>
      <c r="P934">
        <v>0</v>
      </c>
      <c r="Q934">
        <v>2.323</v>
      </c>
      <c r="R934">
        <v>0.74399999999999999</v>
      </c>
      <c r="S934">
        <v>0.97099999999999997</v>
      </c>
      <c r="T934">
        <v>1</v>
      </c>
      <c r="U934">
        <v>0</v>
      </c>
      <c r="V934" t="s">
        <v>82</v>
      </c>
      <c r="W934">
        <v>0.98299999999999998</v>
      </c>
      <c r="X934">
        <v>0.77600000000000002</v>
      </c>
      <c r="Y934">
        <v>0</v>
      </c>
      <c r="Z934">
        <v>0.96799999999999997</v>
      </c>
      <c r="AA934" s="19">
        <v>45732.980565266203</v>
      </c>
      <c r="AB934" t="s">
        <v>1181</v>
      </c>
    </row>
    <row r="935" spans="1:28" x14ac:dyDescent="0.35">
      <c r="A935" t="s">
        <v>1162</v>
      </c>
      <c r="B935" t="s">
        <v>313</v>
      </c>
      <c r="C935">
        <v>172</v>
      </c>
      <c r="D935" s="9">
        <v>42447.613194444442</v>
      </c>
      <c r="E935" s="9">
        <v>42620.40625</v>
      </c>
      <c r="F935">
        <v>229</v>
      </c>
      <c r="G935">
        <v>218</v>
      </c>
      <c r="H935">
        <v>217</v>
      </c>
      <c r="I935">
        <v>1</v>
      </c>
      <c r="J935">
        <v>0</v>
      </c>
      <c r="K935">
        <v>218</v>
      </c>
      <c r="L935">
        <v>43</v>
      </c>
      <c r="M935">
        <v>175</v>
      </c>
      <c r="N935">
        <v>2.6629999999999998</v>
      </c>
      <c r="O935">
        <v>0</v>
      </c>
      <c r="P935">
        <v>0</v>
      </c>
      <c r="Q935">
        <v>0.26900000000000002</v>
      </c>
      <c r="R935">
        <v>0.10100000000000001</v>
      </c>
      <c r="S935">
        <v>1</v>
      </c>
      <c r="T935">
        <v>1</v>
      </c>
      <c r="U935">
        <v>650.55799999999999</v>
      </c>
      <c r="V935" t="s">
        <v>58</v>
      </c>
      <c r="W935">
        <v>0.75700000000000001</v>
      </c>
      <c r="X935">
        <v>0</v>
      </c>
      <c r="Y935">
        <v>0</v>
      </c>
      <c r="Z935">
        <v>0.54900000000000004</v>
      </c>
      <c r="AA935" s="19">
        <v>45732.980619629627</v>
      </c>
      <c r="AB935" t="s">
        <v>1181</v>
      </c>
    </row>
    <row r="936" spans="1:28" hidden="1" x14ac:dyDescent="0.35">
      <c r="A936" t="s">
        <v>1162</v>
      </c>
      <c r="B936" t="s">
        <v>314</v>
      </c>
      <c r="C936">
        <v>0</v>
      </c>
      <c r="D936" s="9">
        <v>42620.40625</v>
      </c>
      <c r="E936" s="9">
        <v>42620.40625</v>
      </c>
      <c r="F936" t="s">
        <v>874</v>
      </c>
      <c r="G936" t="s">
        <v>874</v>
      </c>
      <c r="H936">
        <v>1</v>
      </c>
      <c r="I936">
        <v>1</v>
      </c>
      <c r="J936">
        <v>1</v>
      </c>
      <c r="K936" t="s">
        <v>875</v>
      </c>
      <c r="L936">
        <v>2</v>
      </c>
      <c r="M936">
        <v>-1</v>
      </c>
      <c r="N936" t="s">
        <v>877</v>
      </c>
      <c r="O936" t="s">
        <v>877</v>
      </c>
      <c r="P936">
        <v>0</v>
      </c>
      <c r="Q936" t="s">
        <v>877</v>
      </c>
      <c r="R936" t="s">
        <v>877</v>
      </c>
      <c r="S936" t="s">
        <v>877</v>
      </c>
      <c r="T936" t="s">
        <v>877</v>
      </c>
      <c r="U936" t="s">
        <v>877</v>
      </c>
      <c r="V936" t="s">
        <v>58</v>
      </c>
      <c r="W936" t="s">
        <v>877</v>
      </c>
      <c r="X936" t="s">
        <v>877</v>
      </c>
      <c r="Y936">
        <v>0</v>
      </c>
      <c r="Z936" t="s">
        <v>877</v>
      </c>
      <c r="AA936" s="19">
        <v>45732.980619641203</v>
      </c>
      <c r="AB936" t="s">
        <v>1181</v>
      </c>
    </row>
    <row r="937" spans="1:28" x14ac:dyDescent="0.35">
      <c r="A937" t="s">
        <v>1163</v>
      </c>
      <c r="B937" t="s">
        <v>313</v>
      </c>
      <c r="C937">
        <v>145</v>
      </c>
      <c r="D937" s="9">
        <v>40620.713194444441</v>
      </c>
      <c r="E937" s="9">
        <v>40766.686111111114</v>
      </c>
      <c r="F937">
        <v>140</v>
      </c>
      <c r="G937">
        <v>140</v>
      </c>
      <c r="H937">
        <v>1</v>
      </c>
      <c r="I937">
        <v>139</v>
      </c>
      <c r="J937">
        <v>0</v>
      </c>
      <c r="K937">
        <v>140</v>
      </c>
      <c r="L937">
        <v>136</v>
      </c>
      <c r="M937">
        <v>4</v>
      </c>
      <c r="N937">
        <v>0</v>
      </c>
      <c r="O937">
        <v>1.357</v>
      </c>
      <c r="P937">
        <v>0</v>
      </c>
      <c r="Q937">
        <v>1.3440000000000001</v>
      </c>
      <c r="R937">
        <v>0.99</v>
      </c>
      <c r="S937">
        <v>0</v>
      </c>
      <c r="T937">
        <v>1</v>
      </c>
      <c r="U937">
        <v>2.976</v>
      </c>
      <c r="V937" t="s">
        <v>82</v>
      </c>
      <c r="W937">
        <v>0</v>
      </c>
      <c r="X937">
        <v>0.86299999999999999</v>
      </c>
      <c r="Y937">
        <v>0</v>
      </c>
      <c r="Z937">
        <v>0.91500000000000004</v>
      </c>
      <c r="AA937" s="19">
        <v>45732.980677083331</v>
      </c>
      <c r="AB937" t="s">
        <v>1181</v>
      </c>
    </row>
    <row r="938" spans="1:28" hidden="1" x14ac:dyDescent="0.35">
      <c r="A938" t="s">
        <v>1163</v>
      </c>
      <c r="B938" t="s">
        <v>314</v>
      </c>
      <c r="C938">
        <v>98</v>
      </c>
      <c r="D938" s="9">
        <v>40668.04583333333</v>
      </c>
      <c r="E938" s="9">
        <v>40766.686111111114</v>
      </c>
      <c r="F938" t="s">
        <v>874</v>
      </c>
      <c r="G938" t="s">
        <v>874</v>
      </c>
      <c r="H938">
        <v>1</v>
      </c>
      <c r="I938">
        <v>36</v>
      </c>
      <c r="J938">
        <v>1</v>
      </c>
      <c r="K938" t="s">
        <v>875</v>
      </c>
      <c r="L938">
        <v>45</v>
      </c>
      <c r="M938">
        <v>-9</v>
      </c>
      <c r="N938" t="s">
        <v>877</v>
      </c>
      <c r="O938">
        <v>0.63300000000000001</v>
      </c>
      <c r="P938">
        <v>0</v>
      </c>
      <c r="Q938">
        <v>0.77500000000000002</v>
      </c>
      <c r="R938" t="s">
        <v>877</v>
      </c>
      <c r="S938" t="s">
        <v>877</v>
      </c>
      <c r="T938" t="s">
        <v>877</v>
      </c>
      <c r="U938" t="s">
        <v>877</v>
      </c>
      <c r="V938" t="s">
        <v>82</v>
      </c>
      <c r="W938" t="s">
        <v>877</v>
      </c>
      <c r="X938">
        <v>0.95499999999999996</v>
      </c>
      <c r="Y938">
        <v>0</v>
      </c>
      <c r="Z938">
        <v>0.94699999999999995</v>
      </c>
      <c r="AA938" s="19">
        <v>45732.980677094907</v>
      </c>
      <c r="AB938" t="s">
        <v>1181</v>
      </c>
    </row>
    <row r="939" spans="1:28" x14ac:dyDescent="0.35">
      <c r="A939" t="s">
        <v>1164</v>
      </c>
      <c r="B939" t="s">
        <v>313</v>
      </c>
      <c r="C939">
        <v>115</v>
      </c>
      <c r="D939" s="9">
        <v>41138.629166666666</v>
      </c>
      <c r="E939" s="9">
        <v>41254.081944444442</v>
      </c>
      <c r="F939">
        <v>220</v>
      </c>
      <c r="G939">
        <v>220</v>
      </c>
      <c r="H939">
        <v>183</v>
      </c>
      <c r="I939">
        <v>37</v>
      </c>
      <c r="J939">
        <v>0</v>
      </c>
      <c r="K939">
        <v>220</v>
      </c>
      <c r="L939">
        <v>219</v>
      </c>
      <c r="M939">
        <v>1</v>
      </c>
      <c r="N939">
        <v>1.778</v>
      </c>
      <c r="O939">
        <v>0.58199999999999996</v>
      </c>
      <c r="P939">
        <v>0</v>
      </c>
      <c r="Q939">
        <v>2.4740000000000002</v>
      </c>
      <c r="R939">
        <v>1.048</v>
      </c>
      <c r="S939">
        <v>0.753</v>
      </c>
      <c r="T939">
        <v>1</v>
      </c>
      <c r="U939">
        <v>0.40400000000000003</v>
      </c>
      <c r="V939" t="s">
        <v>94</v>
      </c>
      <c r="W939">
        <v>0.89100000000000001</v>
      </c>
      <c r="X939">
        <v>0.89800000000000002</v>
      </c>
      <c r="Y939">
        <v>0</v>
      </c>
      <c r="Z939">
        <v>0.78900000000000003</v>
      </c>
      <c r="AA939" s="19">
        <v>45732.980739317129</v>
      </c>
      <c r="AB939" t="s">
        <v>1181</v>
      </c>
    </row>
    <row r="940" spans="1:28" hidden="1" x14ac:dyDescent="0.35">
      <c r="A940" t="s">
        <v>1164</v>
      </c>
      <c r="B940" t="s">
        <v>314</v>
      </c>
      <c r="C940">
        <v>96</v>
      </c>
      <c r="D940" s="9">
        <v>41157.384027777778</v>
      </c>
      <c r="E940" s="9">
        <v>41254.081944444442</v>
      </c>
      <c r="F940" t="s">
        <v>874</v>
      </c>
      <c r="G940" t="s">
        <v>874</v>
      </c>
      <c r="H940">
        <v>155</v>
      </c>
      <c r="I940">
        <v>37</v>
      </c>
      <c r="J940">
        <v>1</v>
      </c>
      <c r="K940" t="s">
        <v>875</v>
      </c>
      <c r="L940">
        <v>218</v>
      </c>
      <c r="M940">
        <v>-27</v>
      </c>
      <c r="N940">
        <v>1.6970000000000001</v>
      </c>
      <c r="O940">
        <v>0.58399999999999996</v>
      </c>
      <c r="P940">
        <v>0</v>
      </c>
      <c r="Q940">
        <v>2.4900000000000002</v>
      </c>
      <c r="R940">
        <v>1.0920000000000001</v>
      </c>
      <c r="S940">
        <v>0.74399999999999999</v>
      </c>
      <c r="T940">
        <v>1</v>
      </c>
      <c r="U940">
        <v>0.40200000000000002</v>
      </c>
      <c r="V940" t="s">
        <v>94</v>
      </c>
      <c r="W940">
        <v>0.82799999999999996</v>
      </c>
      <c r="X940">
        <v>0.89900000000000002</v>
      </c>
      <c r="Y940">
        <v>0</v>
      </c>
      <c r="Z940">
        <v>0.78600000000000003</v>
      </c>
      <c r="AA940" s="19">
        <v>45732.980750659721</v>
      </c>
      <c r="AB940" t="s">
        <v>1181</v>
      </c>
    </row>
    <row r="941" spans="1:28" x14ac:dyDescent="0.35">
      <c r="A941" t="s">
        <v>1165</v>
      </c>
      <c r="B941" t="s">
        <v>313</v>
      </c>
      <c r="C941">
        <v>272</v>
      </c>
      <c r="D941" s="9">
        <v>42635.563194444447</v>
      </c>
      <c r="E941" s="9">
        <v>42907.601388888892</v>
      </c>
      <c r="F941">
        <v>103</v>
      </c>
      <c r="G941">
        <v>102</v>
      </c>
      <c r="H941">
        <v>90</v>
      </c>
      <c r="I941">
        <v>12</v>
      </c>
      <c r="J941">
        <v>0</v>
      </c>
      <c r="K941">
        <v>102</v>
      </c>
      <c r="L941">
        <v>97</v>
      </c>
      <c r="M941">
        <v>5</v>
      </c>
      <c r="N941">
        <v>1.502</v>
      </c>
      <c r="O941">
        <v>0.24299999999999999</v>
      </c>
      <c r="P941">
        <v>0</v>
      </c>
      <c r="Q941">
        <v>0.66800000000000004</v>
      </c>
      <c r="R941">
        <v>0.38300000000000001</v>
      </c>
      <c r="S941">
        <v>0.86099999999999999</v>
      </c>
      <c r="T941">
        <v>1</v>
      </c>
      <c r="U941">
        <v>7.4850000000000003</v>
      </c>
      <c r="V941" t="s">
        <v>82</v>
      </c>
      <c r="W941">
        <v>0.95899999999999996</v>
      </c>
      <c r="X941">
        <v>0.81599999999999995</v>
      </c>
      <c r="Y941">
        <v>0</v>
      </c>
      <c r="Z941">
        <v>0.48499999999999999</v>
      </c>
      <c r="AA941" s="19">
        <v>45732.980807824075</v>
      </c>
      <c r="AB941" t="s">
        <v>1181</v>
      </c>
    </row>
    <row r="942" spans="1:28" hidden="1" x14ac:dyDescent="0.35">
      <c r="A942" t="s">
        <v>1165</v>
      </c>
      <c r="B942" t="s">
        <v>314</v>
      </c>
      <c r="C942">
        <v>0</v>
      </c>
      <c r="D942" s="9">
        <v>42907.601388888892</v>
      </c>
      <c r="E942" s="9">
        <v>42907.601388888892</v>
      </c>
      <c r="F942" t="s">
        <v>874</v>
      </c>
      <c r="G942" t="s">
        <v>874</v>
      </c>
      <c r="H942">
        <v>1</v>
      </c>
      <c r="I942">
        <v>1</v>
      </c>
      <c r="J942">
        <v>1</v>
      </c>
      <c r="K942" t="s">
        <v>875</v>
      </c>
      <c r="L942">
        <v>1</v>
      </c>
      <c r="M942">
        <v>0</v>
      </c>
      <c r="N942" t="s">
        <v>877</v>
      </c>
      <c r="O942" t="s">
        <v>877</v>
      </c>
      <c r="P942">
        <v>0</v>
      </c>
      <c r="Q942" t="s">
        <v>877</v>
      </c>
      <c r="R942" t="s">
        <v>877</v>
      </c>
      <c r="S942" t="s">
        <v>877</v>
      </c>
      <c r="T942" t="s">
        <v>877</v>
      </c>
      <c r="U942" t="s">
        <v>877</v>
      </c>
      <c r="V942" t="s">
        <v>82</v>
      </c>
      <c r="W942" t="s">
        <v>877</v>
      </c>
      <c r="X942" t="s">
        <v>877</v>
      </c>
      <c r="Y942">
        <v>0</v>
      </c>
      <c r="Z942" t="s">
        <v>877</v>
      </c>
      <c r="AA942" s="19">
        <v>45732.980807824075</v>
      </c>
      <c r="AB942" t="s">
        <v>1181</v>
      </c>
    </row>
    <row r="943" spans="1:28" x14ac:dyDescent="0.35">
      <c r="A943" t="s">
        <v>1166</v>
      </c>
      <c r="B943" t="s">
        <v>313</v>
      </c>
      <c r="C943">
        <v>202</v>
      </c>
      <c r="D943" s="9">
        <v>41464.605555555558</v>
      </c>
      <c r="E943" s="9">
        <v>41667.601388888892</v>
      </c>
      <c r="F943">
        <v>102</v>
      </c>
      <c r="G943">
        <v>102</v>
      </c>
      <c r="H943">
        <v>73</v>
      </c>
      <c r="I943">
        <v>29</v>
      </c>
      <c r="J943">
        <v>0</v>
      </c>
      <c r="K943">
        <v>102</v>
      </c>
      <c r="L943">
        <v>102</v>
      </c>
      <c r="M943">
        <v>0</v>
      </c>
      <c r="N943">
        <v>0.627</v>
      </c>
      <c r="O943">
        <v>0.46899999999999997</v>
      </c>
      <c r="P943">
        <v>0</v>
      </c>
      <c r="Q943">
        <v>0.68300000000000005</v>
      </c>
      <c r="R943">
        <v>0.623</v>
      </c>
      <c r="S943">
        <v>0.57199999999999995</v>
      </c>
      <c r="T943">
        <v>1</v>
      </c>
      <c r="U943">
        <v>0</v>
      </c>
      <c r="V943" t="s">
        <v>82</v>
      </c>
      <c r="W943">
        <v>0.91</v>
      </c>
      <c r="X943">
        <v>0.61899999999999999</v>
      </c>
      <c r="Y943">
        <v>0</v>
      </c>
      <c r="Z943">
        <v>0.72799999999999998</v>
      </c>
      <c r="AA943" s="19">
        <v>45732.980868148152</v>
      </c>
      <c r="AB943" t="s">
        <v>1181</v>
      </c>
    </row>
    <row r="944" spans="1:28" hidden="1" x14ac:dyDescent="0.35">
      <c r="A944" t="s">
        <v>1166</v>
      </c>
      <c r="B944" t="s">
        <v>314</v>
      </c>
      <c r="C944">
        <v>94</v>
      </c>
      <c r="D944" s="9">
        <v>41572.654166666667</v>
      </c>
      <c r="E944" s="9">
        <v>41667.601388888892</v>
      </c>
      <c r="F944" t="s">
        <v>874</v>
      </c>
      <c r="G944" t="s">
        <v>874</v>
      </c>
      <c r="H944">
        <v>4</v>
      </c>
      <c r="I944">
        <v>1</v>
      </c>
      <c r="J944">
        <v>1</v>
      </c>
      <c r="K944" t="s">
        <v>875</v>
      </c>
      <c r="L944">
        <v>15</v>
      </c>
      <c r="M944">
        <v>-12</v>
      </c>
      <c r="N944">
        <v>0.13600000000000001</v>
      </c>
      <c r="O944" t="s">
        <v>877</v>
      </c>
      <c r="P944">
        <v>0</v>
      </c>
      <c r="Q944">
        <v>8.3000000000000004E-2</v>
      </c>
      <c r="R944" t="s">
        <v>877</v>
      </c>
      <c r="S944" t="s">
        <v>877</v>
      </c>
      <c r="T944" t="s">
        <v>877</v>
      </c>
      <c r="U944" t="s">
        <v>877</v>
      </c>
      <c r="V944" t="s">
        <v>82</v>
      </c>
      <c r="W944">
        <v>0.80300000000000005</v>
      </c>
      <c r="X944" t="s">
        <v>877</v>
      </c>
      <c r="Y944">
        <v>0</v>
      </c>
      <c r="Z944">
        <v>0.72299999999999998</v>
      </c>
      <c r="AA944" s="19">
        <v>45732.980868159721</v>
      </c>
      <c r="AB944" t="s">
        <v>1181</v>
      </c>
    </row>
    <row r="945" spans="1:28" x14ac:dyDescent="0.35">
      <c r="A945" t="s">
        <v>1167</v>
      </c>
      <c r="B945" t="s">
        <v>313</v>
      </c>
      <c r="C945">
        <v>299</v>
      </c>
      <c r="D945" s="9">
        <v>42468.495833333334</v>
      </c>
      <c r="E945" s="9">
        <v>42767.595138888886</v>
      </c>
      <c r="F945">
        <v>543</v>
      </c>
      <c r="G945">
        <v>524</v>
      </c>
      <c r="H945">
        <v>350</v>
      </c>
      <c r="I945">
        <v>174</v>
      </c>
      <c r="J945">
        <v>0</v>
      </c>
      <c r="K945">
        <v>524</v>
      </c>
      <c r="L945">
        <v>504</v>
      </c>
      <c r="M945">
        <v>20</v>
      </c>
      <c r="N945">
        <v>2.2530000000000001</v>
      </c>
      <c r="O945">
        <v>1.41</v>
      </c>
      <c r="P945">
        <v>0</v>
      </c>
      <c r="Q945">
        <v>3.673</v>
      </c>
      <c r="R945">
        <v>1.0029999999999999</v>
      </c>
      <c r="S945">
        <v>0.61499999999999999</v>
      </c>
      <c r="T945">
        <v>1</v>
      </c>
      <c r="U945">
        <v>5.4450000000000003</v>
      </c>
      <c r="V945" t="s">
        <v>94</v>
      </c>
      <c r="W945">
        <v>0.88700000000000001</v>
      </c>
      <c r="X945">
        <v>0.94799999999999995</v>
      </c>
      <c r="Y945">
        <v>0</v>
      </c>
      <c r="Z945">
        <v>0.92600000000000005</v>
      </c>
      <c r="AA945" s="19">
        <v>45732.980930405094</v>
      </c>
      <c r="AB945" t="s">
        <v>1181</v>
      </c>
    </row>
    <row r="946" spans="1:28" hidden="1" x14ac:dyDescent="0.35">
      <c r="A946" t="s">
        <v>1167</v>
      </c>
      <c r="B946" t="s">
        <v>314</v>
      </c>
      <c r="C946">
        <v>91</v>
      </c>
      <c r="D946" s="9">
        <v>42676.532638888886</v>
      </c>
      <c r="E946" s="9">
        <v>42767.595138888886</v>
      </c>
      <c r="F946" t="s">
        <v>874</v>
      </c>
      <c r="G946" t="s">
        <v>874</v>
      </c>
      <c r="H946">
        <v>2</v>
      </c>
      <c r="I946">
        <v>1</v>
      </c>
      <c r="J946">
        <v>1</v>
      </c>
      <c r="K946" t="s">
        <v>875</v>
      </c>
      <c r="L946">
        <v>3</v>
      </c>
      <c r="M946">
        <v>0</v>
      </c>
      <c r="N946">
        <v>3.5999999999999997E-2</v>
      </c>
      <c r="O946" t="s">
        <v>877</v>
      </c>
      <c r="P946">
        <v>0</v>
      </c>
      <c r="Q946">
        <v>1.6E-2</v>
      </c>
      <c r="R946" t="s">
        <v>877</v>
      </c>
      <c r="S946" t="s">
        <v>877</v>
      </c>
      <c r="T946" t="s">
        <v>877</v>
      </c>
      <c r="U946" t="s">
        <v>877</v>
      </c>
      <c r="V946" t="s">
        <v>94</v>
      </c>
      <c r="W946">
        <v>1</v>
      </c>
      <c r="X946" t="s">
        <v>877</v>
      </c>
      <c r="Y946">
        <v>0</v>
      </c>
      <c r="Z946">
        <v>0.75</v>
      </c>
      <c r="AA946" s="19">
        <v>45732.980930428239</v>
      </c>
      <c r="AB946" t="s">
        <v>1181</v>
      </c>
    </row>
    <row r="947" spans="1:28" x14ac:dyDescent="0.35">
      <c r="A947" t="s">
        <v>1168</v>
      </c>
      <c r="B947" t="s">
        <v>313</v>
      </c>
      <c r="C947">
        <v>1092</v>
      </c>
      <c r="D947" s="9">
        <v>42501.552083333336</v>
      </c>
      <c r="E947" s="9">
        <v>43593.579861111109</v>
      </c>
      <c r="F947">
        <v>1475</v>
      </c>
      <c r="G947">
        <v>1442</v>
      </c>
      <c r="H947">
        <v>1086</v>
      </c>
      <c r="I947">
        <v>356</v>
      </c>
      <c r="J947">
        <v>0</v>
      </c>
      <c r="K947">
        <v>1442</v>
      </c>
      <c r="L947">
        <v>1168</v>
      </c>
      <c r="M947">
        <v>274</v>
      </c>
      <c r="N947">
        <v>1.2090000000000001</v>
      </c>
      <c r="O947">
        <v>0.375</v>
      </c>
      <c r="P947">
        <v>0</v>
      </c>
      <c r="Q947">
        <v>1.3149999999999999</v>
      </c>
      <c r="R947">
        <v>0.83</v>
      </c>
      <c r="S947">
        <v>0.76300000000000001</v>
      </c>
      <c r="T947">
        <v>1</v>
      </c>
      <c r="U947">
        <v>208.36500000000001</v>
      </c>
      <c r="V947" t="s">
        <v>58</v>
      </c>
      <c r="W947">
        <v>0.99399999999999999</v>
      </c>
      <c r="X947">
        <v>0.98899999999999999</v>
      </c>
      <c r="Y947">
        <v>0</v>
      </c>
      <c r="Z947">
        <v>0.99299999999999999</v>
      </c>
      <c r="AA947" s="19">
        <v>45732.9809966088</v>
      </c>
      <c r="AB947" t="s">
        <v>1181</v>
      </c>
    </row>
    <row r="948" spans="1:28" hidden="1" x14ac:dyDescent="0.35">
      <c r="A948" t="s">
        <v>1168</v>
      </c>
      <c r="B948" t="s">
        <v>314</v>
      </c>
      <c r="C948">
        <v>99</v>
      </c>
      <c r="D948" s="9">
        <v>43493.60833333333</v>
      </c>
      <c r="E948" s="9">
        <v>43593.579861111109</v>
      </c>
      <c r="F948" t="s">
        <v>874</v>
      </c>
      <c r="G948" t="s">
        <v>874</v>
      </c>
      <c r="H948">
        <v>74</v>
      </c>
      <c r="I948">
        <v>17</v>
      </c>
      <c r="J948">
        <v>1</v>
      </c>
      <c r="K948" t="s">
        <v>875</v>
      </c>
      <c r="L948">
        <v>94</v>
      </c>
      <c r="M948">
        <v>-4</v>
      </c>
      <c r="N948">
        <v>0.80500000000000005</v>
      </c>
      <c r="O948">
        <v>0.183</v>
      </c>
      <c r="P948">
        <v>0</v>
      </c>
      <c r="Q948">
        <v>1.292</v>
      </c>
      <c r="R948">
        <v>1.3080000000000001</v>
      </c>
      <c r="S948">
        <v>0.81499999999999995</v>
      </c>
      <c r="T948">
        <v>1</v>
      </c>
      <c r="U948">
        <v>212.07400000000001</v>
      </c>
      <c r="V948" t="s">
        <v>64</v>
      </c>
      <c r="W948">
        <v>0.94499999999999995</v>
      </c>
      <c r="X948">
        <v>0.86699999999999999</v>
      </c>
      <c r="Y948">
        <v>0</v>
      </c>
      <c r="Z948">
        <v>0.91</v>
      </c>
      <c r="AA948" s="19">
        <v>45732.981007627313</v>
      </c>
      <c r="AB948" t="s">
        <v>1181</v>
      </c>
    </row>
    <row r="949" spans="1:28" x14ac:dyDescent="0.35">
      <c r="A949" t="s">
        <v>1169</v>
      </c>
      <c r="B949" t="s">
        <v>313</v>
      </c>
      <c r="C949">
        <v>2764</v>
      </c>
      <c r="D949" s="9">
        <v>40732.445138888892</v>
      </c>
      <c r="E949" s="9">
        <v>43496.597916666666</v>
      </c>
      <c r="F949">
        <v>3702</v>
      </c>
      <c r="G949">
        <v>3676</v>
      </c>
      <c r="H949">
        <v>3637</v>
      </c>
      <c r="I949">
        <v>39</v>
      </c>
      <c r="J949">
        <v>0</v>
      </c>
      <c r="K949">
        <v>3676</v>
      </c>
      <c r="L949">
        <v>3195</v>
      </c>
      <c r="M949">
        <v>481</v>
      </c>
      <c r="N949">
        <v>1.6020000000000001</v>
      </c>
      <c r="O949">
        <v>7.0999999999999994E-2</v>
      </c>
      <c r="P949">
        <v>0</v>
      </c>
      <c r="Q949">
        <v>1.407</v>
      </c>
      <c r="R949">
        <v>0.84099999999999997</v>
      </c>
      <c r="S949">
        <v>0.95799999999999996</v>
      </c>
      <c r="T949">
        <v>1</v>
      </c>
      <c r="U949">
        <v>341.86200000000002</v>
      </c>
      <c r="V949" t="s">
        <v>58</v>
      </c>
      <c r="W949">
        <v>0.97799999999999998</v>
      </c>
      <c r="X949">
        <v>0.97399999999999998</v>
      </c>
      <c r="Y949">
        <v>0</v>
      </c>
      <c r="Z949">
        <v>0.98799999999999999</v>
      </c>
      <c r="AA949" s="19">
        <v>45732.981079120371</v>
      </c>
      <c r="AB949" t="s">
        <v>1181</v>
      </c>
    </row>
    <row r="950" spans="1:28" hidden="1" x14ac:dyDescent="0.35">
      <c r="A950" t="s">
        <v>1169</v>
      </c>
      <c r="B950" t="s">
        <v>314</v>
      </c>
      <c r="C950">
        <v>97</v>
      </c>
      <c r="D950" s="9">
        <v>43398.685416666667</v>
      </c>
      <c r="E950" s="9">
        <v>43496.597916666666</v>
      </c>
      <c r="F950" t="s">
        <v>874</v>
      </c>
      <c r="G950" t="s">
        <v>874</v>
      </c>
      <c r="H950">
        <v>18</v>
      </c>
      <c r="I950">
        <v>5</v>
      </c>
      <c r="J950">
        <v>1</v>
      </c>
      <c r="K950" t="s">
        <v>875</v>
      </c>
      <c r="L950">
        <v>25</v>
      </c>
      <c r="M950">
        <v>-1</v>
      </c>
      <c r="N950">
        <v>0.16800000000000001</v>
      </c>
      <c r="O950">
        <v>8.8999999999999996E-2</v>
      </c>
      <c r="P950">
        <v>0</v>
      </c>
      <c r="Q950">
        <v>0.34200000000000003</v>
      </c>
      <c r="R950">
        <v>1.331</v>
      </c>
      <c r="S950">
        <v>0.65400000000000003</v>
      </c>
      <c r="T950">
        <v>1</v>
      </c>
      <c r="U950">
        <v>1406.433</v>
      </c>
      <c r="V950" t="s">
        <v>64</v>
      </c>
      <c r="W950">
        <v>0.80700000000000005</v>
      </c>
      <c r="X950">
        <v>0.68400000000000005</v>
      </c>
      <c r="Y950">
        <v>0</v>
      </c>
      <c r="Z950">
        <v>0.84399999999999997</v>
      </c>
      <c r="AA950" s="19">
        <v>45732.981089849534</v>
      </c>
      <c r="AB950" t="s">
        <v>1181</v>
      </c>
    </row>
    <row r="951" spans="1:28" x14ac:dyDescent="0.35">
      <c r="A951" t="s">
        <v>1170</v>
      </c>
      <c r="B951" t="s">
        <v>313</v>
      </c>
      <c r="C951">
        <v>2095</v>
      </c>
      <c r="D951" s="9">
        <v>41733.674305555556</v>
      </c>
      <c r="E951" s="9">
        <v>43829.435416666667</v>
      </c>
      <c r="F951">
        <v>4029</v>
      </c>
      <c r="G951">
        <v>3940</v>
      </c>
      <c r="H951">
        <v>3357</v>
      </c>
      <c r="I951">
        <v>583</v>
      </c>
      <c r="J951">
        <v>0</v>
      </c>
      <c r="K951">
        <v>3940</v>
      </c>
      <c r="L951">
        <v>2337</v>
      </c>
      <c r="M951">
        <v>1603</v>
      </c>
      <c r="N951">
        <v>1.9079999999999999</v>
      </c>
      <c r="O951">
        <v>0.69699999999999995</v>
      </c>
      <c r="P951">
        <v>0</v>
      </c>
      <c r="Q951">
        <v>1.6120000000000001</v>
      </c>
      <c r="R951">
        <v>0.61899999999999999</v>
      </c>
      <c r="S951">
        <v>0.73199999999999998</v>
      </c>
      <c r="T951">
        <v>1</v>
      </c>
      <c r="U951">
        <v>994.41700000000003</v>
      </c>
      <c r="V951" t="s">
        <v>58</v>
      </c>
      <c r="W951">
        <v>0.99099999999999999</v>
      </c>
      <c r="X951">
        <v>0.97599999999999998</v>
      </c>
      <c r="Y951">
        <v>0</v>
      </c>
      <c r="Z951">
        <v>0.97399999999999998</v>
      </c>
      <c r="AA951" s="19">
        <v>45732.981153171299</v>
      </c>
      <c r="AB951" t="s">
        <v>1181</v>
      </c>
    </row>
    <row r="952" spans="1:28" hidden="1" x14ac:dyDescent="0.35">
      <c r="A952" t="s">
        <v>1170</v>
      </c>
      <c r="B952" t="s">
        <v>314</v>
      </c>
      <c r="C952">
        <v>96</v>
      </c>
      <c r="D952" s="9">
        <v>43732.507638888892</v>
      </c>
      <c r="E952" s="9">
        <v>43829.435416666667</v>
      </c>
      <c r="F952" t="s">
        <v>874</v>
      </c>
      <c r="G952" t="s">
        <v>874</v>
      </c>
      <c r="H952">
        <v>73</v>
      </c>
      <c r="I952">
        <v>33</v>
      </c>
      <c r="J952">
        <v>1</v>
      </c>
      <c r="K952" t="s">
        <v>875</v>
      </c>
      <c r="L952">
        <v>1</v>
      </c>
      <c r="M952">
        <v>105</v>
      </c>
      <c r="N952">
        <v>0.76</v>
      </c>
      <c r="O952">
        <v>0.376</v>
      </c>
      <c r="P952">
        <v>0</v>
      </c>
      <c r="Q952" t="s">
        <v>877</v>
      </c>
      <c r="R952" t="s">
        <v>877</v>
      </c>
      <c r="S952" t="s">
        <v>877</v>
      </c>
      <c r="T952" t="s">
        <v>877</v>
      </c>
      <c r="U952" t="s">
        <v>877</v>
      </c>
      <c r="V952" t="s">
        <v>58</v>
      </c>
      <c r="W952">
        <v>0.98299999999999998</v>
      </c>
      <c r="X952">
        <v>0.95099999999999996</v>
      </c>
      <c r="Y952">
        <v>0</v>
      </c>
      <c r="Z952" t="s">
        <v>877</v>
      </c>
      <c r="AA952" s="19">
        <v>45732.981153217595</v>
      </c>
      <c r="AB952" t="s">
        <v>1181</v>
      </c>
    </row>
    <row r="953" spans="1:28" x14ac:dyDescent="0.35">
      <c r="A953" t="s">
        <v>1171</v>
      </c>
      <c r="B953" t="s">
        <v>313</v>
      </c>
      <c r="C953">
        <v>1522</v>
      </c>
      <c r="D953" s="9">
        <v>39882.381944444445</v>
      </c>
      <c r="E953" s="9">
        <v>41404.496527777781</v>
      </c>
      <c r="F953">
        <v>1097</v>
      </c>
      <c r="G953">
        <v>1097</v>
      </c>
      <c r="H953">
        <v>1094</v>
      </c>
      <c r="I953">
        <v>3</v>
      </c>
      <c r="J953">
        <v>0</v>
      </c>
      <c r="K953">
        <v>1097</v>
      </c>
      <c r="L953">
        <v>1095</v>
      </c>
      <c r="M953">
        <v>2</v>
      </c>
      <c r="N953">
        <v>0.77800000000000002</v>
      </c>
      <c r="O953">
        <v>1E-3</v>
      </c>
      <c r="P953">
        <v>0</v>
      </c>
      <c r="Q953">
        <v>0.77500000000000002</v>
      </c>
      <c r="R953">
        <v>0.995</v>
      </c>
      <c r="S953">
        <v>0.999</v>
      </c>
      <c r="T953">
        <v>1</v>
      </c>
      <c r="U953">
        <v>2.581</v>
      </c>
      <c r="V953" t="s">
        <v>82</v>
      </c>
      <c r="W953">
        <v>0.87</v>
      </c>
      <c r="X953">
        <v>0.76300000000000001</v>
      </c>
      <c r="Y953">
        <v>0</v>
      </c>
      <c r="Z953">
        <v>0.86499999999999999</v>
      </c>
      <c r="AA953" s="19">
        <v>45732.981217037035</v>
      </c>
      <c r="AB953" t="s">
        <v>1181</v>
      </c>
    </row>
    <row r="954" spans="1:28" hidden="1" x14ac:dyDescent="0.35">
      <c r="A954" t="s">
        <v>1171</v>
      </c>
      <c r="B954" t="s">
        <v>314</v>
      </c>
      <c r="C954">
        <v>99</v>
      </c>
      <c r="D954" s="9">
        <v>41305.387499999997</v>
      </c>
      <c r="E954" s="9">
        <v>41404.496527777781</v>
      </c>
      <c r="F954" t="s">
        <v>874</v>
      </c>
      <c r="G954" t="s">
        <v>874</v>
      </c>
      <c r="H954">
        <v>9</v>
      </c>
      <c r="I954">
        <v>1</v>
      </c>
      <c r="J954">
        <v>1</v>
      </c>
      <c r="K954" t="s">
        <v>875</v>
      </c>
      <c r="L954">
        <v>29</v>
      </c>
      <c r="M954">
        <v>-19</v>
      </c>
      <c r="N954">
        <v>9.5000000000000001E-2</v>
      </c>
      <c r="O954" t="s">
        <v>877</v>
      </c>
      <c r="P954">
        <v>0</v>
      </c>
      <c r="Q954">
        <v>0.191</v>
      </c>
      <c r="R954" t="s">
        <v>877</v>
      </c>
      <c r="S954" t="s">
        <v>877</v>
      </c>
      <c r="T954" t="s">
        <v>877</v>
      </c>
      <c r="U954" t="s">
        <v>877</v>
      </c>
      <c r="V954" t="s">
        <v>82</v>
      </c>
      <c r="W954">
        <v>0.83099999999999996</v>
      </c>
      <c r="X954" t="s">
        <v>877</v>
      </c>
      <c r="Y954">
        <v>0</v>
      </c>
      <c r="Z954">
        <v>0.747</v>
      </c>
      <c r="AA954" s="19">
        <v>45732.981217071756</v>
      </c>
      <c r="AB954" t="s">
        <v>1181</v>
      </c>
    </row>
    <row r="955" spans="1:28" x14ac:dyDescent="0.35">
      <c r="A955" t="s">
        <v>1172</v>
      </c>
      <c r="B955" t="s">
        <v>313</v>
      </c>
      <c r="C955">
        <v>1762</v>
      </c>
      <c r="D955" s="9">
        <v>40032.581944444442</v>
      </c>
      <c r="E955" s="9">
        <v>41795.500694444447</v>
      </c>
      <c r="F955">
        <v>1959</v>
      </c>
      <c r="G955">
        <v>1959</v>
      </c>
      <c r="H955">
        <v>1873</v>
      </c>
      <c r="I955">
        <v>86</v>
      </c>
      <c r="J955">
        <v>0</v>
      </c>
      <c r="K955">
        <v>1959</v>
      </c>
      <c r="L955">
        <v>1959</v>
      </c>
      <c r="M955">
        <v>0</v>
      </c>
      <c r="N955">
        <v>1.296</v>
      </c>
      <c r="O955">
        <v>7.0000000000000007E-2</v>
      </c>
      <c r="P955">
        <v>0</v>
      </c>
      <c r="Q955">
        <v>1.202</v>
      </c>
      <c r="R955">
        <v>0.88</v>
      </c>
      <c r="S955">
        <v>0.94899999999999995</v>
      </c>
      <c r="T955">
        <v>1</v>
      </c>
      <c r="U955">
        <v>0</v>
      </c>
      <c r="V955" t="s">
        <v>82</v>
      </c>
      <c r="W955">
        <v>0.75800000000000001</v>
      </c>
      <c r="X955">
        <v>0.32</v>
      </c>
      <c r="Y955">
        <v>0</v>
      </c>
      <c r="Z955">
        <v>0.72499999999999998</v>
      </c>
      <c r="AA955" s="19">
        <v>45732.981280798609</v>
      </c>
      <c r="AB955" t="s">
        <v>1181</v>
      </c>
    </row>
    <row r="956" spans="1:28" hidden="1" x14ac:dyDescent="0.35">
      <c r="A956" t="s">
        <v>1172</v>
      </c>
      <c r="B956" t="s">
        <v>314</v>
      </c>
      <c r="C956">
        <v>51</v>
      </c>
      <c r="D956" s="9">
        <v>41744.448611111111</v>
      </c>
      <c r="E956" s="9">
        <v>41795.500694444447</v>
      </c>
      <c r="F956" t="s">
        <v>874</v>
      </c>
      <c r="G956" t="s">
        <v>874</v>
      </c>
      <c r="H956">
        <v>1</v>
      </c>
      <c r="I956">
        <v>1</v>
      </c>
      <c r="J956">
        <v>1</v>
      </c>
      <c r="K956" t="s">
        <v>875</v>
      </c>
      <c r="L956">
        <v>32</v>
      </c>
      <c r="M956">
        <v>-31</v>
      </c>
      <c r="N956" t="s">
        <v>877</v>
      </c>
      <c r="O956" t="s">
        <v>877</v>
      </c>
      <c r="P956">
        <v>0</v>
      </c>
      <c r="Q956">
        <v>0.32800000000000001</v>
      </c>
      <c r="R956" t="s">
        <v>877</v>
      </c>
      <c r="S956" t="s">
        <v>877</v>
      </c>
      <c r="T956" t="s">
        <v>877</v>
      </c>
      <c r="U956" t="s">
        <v>877</v>
      </c>
      <c r="V956" t="s">
        <v>82</v>
      </c>
      <c r="W956" t="s">
        <v>877</v>
      </c>
      <c r="X956" t="s">
        <v>877</v>
      </c>
      <c r="Y956">
        <v>0</v>
      </c>
      <c r="Z956">
        <v>0.56399999999999995</v>
      </c>
      <c r="AA956" s="19">
        <v>45732.981280821761</v>
      </c>
      <c r="AB956" t="s">
        <v>1181</v>
      </c>
    </row>
    <row r="957" spans="1:28" x14ac:dyDescent="0.35">
      <c r="A957" t="s">
        <v>1173</v>
      </c>
      <c r="B957" t="s">
        <v>313</v>
      </c>
      <c r="C957">
        <v>1511</v>
      </c>
      <c r="D957" s="9">
        <v>40316.526388888888</v>
      </c>
      <c r="E957" s="9">
        <v>41827.574999999997</v>
      </c>
      <c r="F957">
        <v>823</v>
      </c>
      <c r="G957">
        <v>823</v>
      </c>
      <c r="H957">
        <v>184</v>
      </c>
      <c r="I957">
        <v>639</v>
      </c>
      <c r="J957">
        <v>0</v>
      </c>
      <c r="K957">
        <v>823</v>
      </c>
      <c r="L957">
        <v>822</v>
      </c>
      <c r="M957">
        <v>1</v>
      </c>
      <c r="N957">
        <v>0.151</v>
      </c>
      <c r="O957">
        <v>0.495</v>
      </c>
      <c r="P957">
        <v>0</v>
      </c>
      <c r="Q957">
        <v>0.59599999999999997</v>
      </c>
      <c r="R957">
        <v>0.92300000000000004</v>
      </c>
      <c r="S957">
        <v>0.23400000000000001</v>
      </c>
      <c r="T957">
        <v>1</v>
      </c>
      <c r="U957">
        <v>1.6779999999999999</v>
      </c>
      <c r="V957" t="s">
        <v>82</v>
      </c>
      <c r="W957">
        <v>0.98699999999999999</v>
      </c>
      <c r="X957">
        <v>0.97499999999999998</v>
      </c>
      <c r="Y957">
        <v>0</v>
      </c>
      <c r="Z957">
        <v>0.96899999999999997</v>
      </c>
      <c r="AA957" s="19">
        <v>45732.981340196762</v>
      </c>
      <c r="AB957" t="s">
        <v>1181</v>
      </c>
    </row>
    <row r="958" spans="1:28" hidden="1" x14ac:dyDescent="0.35">
      <c r="A958" t="s">
        <v>1173</v>
      </c>
      <c r="B958" t="s">
        <v>314</v>
      </c>
      <c r="C958">
        <v>83</v>
      </c>
      <c r="D958" s="9">
        <v>41744.447916666664</v>
      </c>
      <c r="E958" s="9">
        <v>41827.574999999997</v>
      </c>
      <c r="F958" t="s">
        <v>874</v>
      </c>
      <c r="G958" t="s">
        <v>874</v>
      </c>
      <c r="H958">
        <v>1</v>
      </c>
      <c r="I958">
        <v>1</v>
      </c>
      <c r="J958">
        <v>1</v>
      </c>
      <c r="K958" t="s">
        <v>875</v>
      </c>
      <c r="L958">
        <v>37</v>
      </c>
      <c r="M958">
        <v>-36</v>
      </c>
      <c r="N958" t="s">
        <v>877</v>
      </c>
      <c r="O958" t="s">
        <v>877</v>
      </c>
      <c r="P958">
        <v>0</v>
      </c>
      <c r="Q958">
        <v>0.25600000000000001</v>
      </c>
      <c r="R958" t="s">
        <v>877</v>
      </c>
      <c r="S958" t="s">
        <v>877</v>
      </c>
      <c r="T958" t="s">
        <v>877</v>
      </c>
      <c r="U958" t="s">
        <v>877</v>
      </c>
      <c r="V958" t="s">
        <v>82</v>
      </c>
      <c r="W958" t="s">
        <v>877</v>
      </c>
      <c r="X958" t="s">
        <v>877</v>
      </c>
      <c r="Y958">
        <v>0</v>
      </c>
      <c r="Z958">
        <v>0.19700000000000001</v>
      </c>
      <c r="AA958" s="19">
        <v>45732.981340208331</v>
      </c>
      <c r="AB958" t="s">
        <v>1181</v>
      </c>
    </row>
    <row r="959" spans="1:28" x14ac:dyDescent="0.35">
      <c r="A959" t="s">
        <v>1174</v>
      </c>
      <c r="B959" t="s">
        <v>313</v>
      </c>
      <c r="C959">
        <v>528</v>
      </c>
      <c r="D959" s="9">
        <v>42576.424305555556</v>
      </c>
      <c r="E959" s="9">
        <v>43104.525694444441</v>
      </c>
      <c r="F959">
        <v>820</v>
      </c>
      <c r="G959">
        <v>797</v>
      </c>
      <c r="H959">
        <v>496</v>
      </c>
      <c r="I959">
        <v>301</v>
      </c>
      <c r="J959">
        <v>0</v>
      </c>
      <c r="K959">
        <v>797</v>
      </c>
      <c r="L959">
        <v>554</v>
      </c>
      <c r="M959">
        <v>243</v>
      </c>
      <c r="N959">
        <v>1.1890000000000001</v>
      </c>
      <c r="O959">
        <v>0.89900000000000002</v>
      </c>
      <c r="P959">
        <v>0</v>
      </c>
      <c r="Q959">
        <v>1.427</v>
      </c>
      <c r="R959">
        <v>0.68300000000000005</v>
      </c>
      <c r="S959">
        <v>0.56899999999999995</v>
      </c>
      <c r="T959">
        <v>1</v>
      </c>
      <c r="U959">
        <v>170.28700000000001</v>
      </c>
      <c r="V959" t="s">
        <v>58</v>
      </c>
      <c r="W959">
        <v>0.99</v>
      </c>
      <c r="X959">
        <v>0.996</v>
      </c>
      <c r="Y959">
        <v>0</v>
      </c>
      <c r="Z959">
        <v>0.99099999999999999</v>
      </c>
      <c r="AA959" s="19">
        <v>45732.981400520832</v>
      </c>
      <c r="AB959" t="s">
        <v>1181</v>
      </c>
    </row>
    <row r="960" spans="1:28" hidden="1" x14ac:dyDescent="0.35">
      <c r="A960" t="s">
        <v>1174</v>
      </c>
      <c r="B960" t="s">
        <v>314</v>
      </c>
      <c r="C960">
        <v>0</v>
      </c>
      <c r="D960" s="9">
        <v>43104.525694444441</v>
      </c>
      <c r="E960" s="9">
        <v>43104.525694444441</v>
      </c>
      <c r="F960" t="s">
        <v>874</v>
      </c>
      <c r="G960" t="s">
        <v>874</v>
      </c>
      <c r="H960">
        <v>1</v>
      </c>
      <c r="I960">
        <v>1</v>
      </c>
      <c r="J960">
        <v>1</v>
      </c>
      <c r="K960" t="s">
        <v>875</v>
      </c>
      <c r="L960">
        <v>1</v>
      </c>
      <c r="M960">
        <v>0</v>
      </c>
      <c r="N960" t="s">
        <v>877</v>
      </c>
      <c r="O960" t="s">
        <v>877</v>
      </c>
      <c r="P960">
        <v>0</v>
      </c>
      <c r="Q960" t="s">
        <v>877</v>
      </c>
      <c r="R960" t="s">
        <v>877</v>
      </c>
      <c r="S960" t="s">
        <v>877</v>
      </c>
      <c r="T960" t="s">
        <v>877</v>
      </c>
      <c r="U960" t="s">
        <v>877</v>
      </c>
      <c r="V960" t="s">
        <v>58</v>
      </c>
      <c r="W960" t="s">
        <v>877</v>
      </c>
      <c r="X960" t="s">
        <v>877</v>
      </c>
      <c r="Y960">
        <v>0</v>
      </c>
      <c r="Z960" t="s">
        <v>877</v>
      </c>
      <c r="AA960" s="19">
        <v>45732.981400543984</v>
      </c>
      <c r="AB960" t="s">
        <v>1181</v>
      </c>
    </row>
    <row r="961" spans="1:28" x14ac:dyDescent="0.35">
      <c r="A961" t="s">
        <v>1175</v>
      </c>
      <c r="B961" t="s">
        <v>313</v>
      </c>
      <c r="C961">
        <v>786</v>
      </c>
      <c r="D961" s="9">
        <v>43109.65</v>
      </c>
      <c r="E961" s="9">
        <v>43896.460416666669</v>
      </c>
      <c r="F961">
        <v>3184</v>
      </c>
      <c r="G961">
        <v>3155</v>
      </c>
      <c r="H961">
        <v>2549</v>
      </c>
      <c r="I961">
        <v>606</v>
      </c>
      <c r="J961">
        <v>0</v>
      </c>
      <c r="K961">
        <v>3155</v>
      </c>
      <c r="L961">
        <v>2660</v>
      </c>
      <c r="M961">
        <v>495</v>
      </c>
      <c r="N961">
        <v>3.36</v>
      </c>
      <c r="O961">
        <v>0.86499999999999999</v>
      </c>
      <c r="P961">
        <v>0</v>
      </c>
      <c r="Q961">
        <v>3.5369999999999999</v>
      </c>
      <c r="R961">
        <v>0.83699999999999997</v>
      </c>
      <c r="S961">
        <v>0.79500000000000004</v>
      </c>
      <c r="T961">
        <v>1</v>
      </c>
      <c r="U961">
        <v>139.94900000000001</v>
      </c>
      <c r="V961" t="s">
        <v>58</v>
      </c>
      <c r="W961">
        <v>0.96199999999999997</v>
      </c>
      <c r="X961">
        <v>0.998</v>
      </c>
      <c r="Y961">
        <v>0</v>
      </c>
      <c r="Z961">
        <v>0.92800000000000005</v>
      </c>
      <c r="AA961" s="19">
        <v>45732.981470254628</v>
      </c>
      <c r="AB961" t="s">
        <v>1181</v>
      </c>
    </row>
    <row r="962" spans="1:28" hidden="1" x14ac:dyDescent="0.35">
      <c r="A962" t="s">
        <v>1175</v>
      </c>
      <c r="B962" t="s">
        <v>314</v>
      </c>
      <c r="C962">
        <v>99</v>
      </c>
      <c r="D962" s="9">
        <v>43796.472222222219</v>
      </c>
      <c r="E962" s="9">
        <v>43896.460416666669</v>
      </c>
      <c r="F962" t="s">
        <v>874</v>
      </c>
      <c r="G962" t="s">
        <v>874</v>
      </c>
      <c r="H962">
        <v>194</v>
      </c>
      <c r="I962">
        <v>70</v>
      </c>
      <c r="J962">
        <v>1</v>
      </c>
      <c r="K962" t="s">
        <v>875</v>
      </c>
      <c r="L962">
        <v>25</v>
      </c>
      <c r="M962">
        <v>238</v>
      </c>
      <c r="N962">
        <v>1.8380000000000001</v>
      </c>
      <c r="O962">
        <v>0.69499999999999995</v>
      </c>
      <c r="P962">
        <v>0</v>
      </c>
      <c r="Q962">
        <v>0.224</v>
      </c>
      <c r="R962">
        <v>8.7999999999999995E-2</v>
      </c>
      <c r="S962">
        <v>0.72599999999999998</v>
      </c>
      <c r="T962">
        <v>1</v>
      </c>
      <c r="U962">
        <v>2209.8209999999999</v>
      </c>
      <c r="V962" t="s">
        <v>58</v>
      </c>
      <c r="W962">
        <v>0.99399999999999999</v>
      </c>
      <c r="X962">
        <v>0.99099999999999999</v>
      </c>
      <c r="Y962">
        <v>0</v>
      </c>
      <c r="Z962">
        <v>0.94799999999999995</v>
      </c>
      <c r="AA962" s="19">
        <v>45732.981481620373</v>
      </c>
      <c r="AB962" t="s">
        <v>1181</v>
      </c>
    </row>
    <row r="963" spans="1:28" x14ac:dyDescent="0.35">
      <c r="A963" t="s">
        <v>1176</v>
      </c>
      <c r="B963" t="s">
        <v>313</v>
      </c>
      <c r="C963">
        <v>540</v>
      </c>
      <c r="D963" s="9">
        <v>42851.355555555558</v>
      </c>
      <c r="E963" s="9">
        <v>43391.429166666669</v>
      </c>
      <c r="F963">
        <v>882</v>
      </c>
      <c r="G963">
        <v>866</v>
      </c>
      <c r="H963">
        <v>723</v>
      </c>
      <c r="I963">
        <v>143</v>
      </c>
      <c r="J963">
        <v>0</v>
      </c>
      <c r="K963">
        <v>866</v>
      </c>
      <c r="L963">
        <v>771</v>
      </c>
      <c r="M963">
        <v>95</v>
      </c>
      <c r="N963">
        <v>1.619</v>
      </c>
      <c r="O963">
        <v>0.373</v>
      </c>
      <c r="P963">
        <v>0</v>
      </c>
      <c r="Q963">
        <v>1.5780000000000001</v>
      </c>
      <c r="R963">
        <v>0.79200000000000004</v>
      </c>
      <c r="S963">
        <v>0.81299999999999994</v>
      </c>
      <c r="T963">
        <v>1</v>
      </c>
      <c r="U963">
        <v>60.203000000000003</v>
      </c>
      <c r="V963" t="s">
        <v>58</v>
      </c>
      <c r="W963">
        <v>0.90600000000000003</v>
      </c>
      <c r="X963">
        <v>0.84</v>
      </c>
      <c r="Y963">
        <v>0</v>
      </c>
      <c r="Z963">
        <v>0.90900000000000003</v>
      </c>
      <c r="AA963" s="19">
        <v>45732.981546238429</v>
      </c>
      <c r="AB963" t="s">
        <v>1181</v>
      </c>
    </row>
    <row r="964" spans="1:28" hidden="1" x14ac:dyDescent="0.35">
      <c r="A964" t="s">
        <v>1176</v>
      </c>
      <c r="B964" t="s">
        <v>314</v>
      </c>
      <c r="C964">
        <v>97</v>
      </c>
      <c r="D964" s="9">
        <v>43293.682638888888</v>
      </c>
      <c r="E964" s="9">
        <v>43391.429166666669</v>
      </c>
      <c r="F964" t="s">
        <v>874</v>
      </c>
      <c r="G964" t="s">
        <v>874</v>
      </c>
      <c r="H964">
        <v>17</v>
      </c>
      <c r="I964">
        <v>6</v>
      </c>
      <c r="J964">
        <v>1</v>
      </c>
      <c r="K964" t="s">
        <v>875</v>
      </c>
      <c r="L964">
        <v>12</v>
      </c>
      <c r="M964">
        <v>10</v>
      </c>
      <c r="N964">
        <v>0.128</v>
      </c>
      <c r="O964">
        <v>0.40899999999999997</v>
      </c>
      <c r="P964">
        <v>0</v>
      </c>
      <c r="Q964">
        <v>0.14299999999999999</v>
      </c>
      <c r="R964">
        <v>0.26600000000000001</v>
      </c>
      <c r="S964">
        <v>0.23799999999999999</v>
      </c>
      <c r="T964">
        <v>1</v>
      </c>
      <c r="U964">
        <v>664.33600000000001</v>
      </c>
      <c r="V964" t="s">
        <v>58</v>
      </c>
      <c r="W964">
        <v>0.56599999999999995</v>
      </c>
      <c r="X964">
        <v>0.61899999999999999</v>
      </c>
      <c r="Y964">
        <v>0</v>
      </c>
      <c r="Z964">
        <v>0.23100000000000001</v>
      </c>
      <c r="AA964" s="19">
        <v>45732.981557071762</v>
      </c>
      <c r="AB964" t="s">
        <v>1181</v>
      </c>
    </row>
    <row r="965" spans="1:28" x14ac:dyDescent="0.35">
      <c r="A965" t="s">
        <v>1177</v>
      </c>
      <c r="B965" t="s">
        <v>313</v>
      </c>
      <c r="C965">
        <v>780</v>
      </c>
      <c r="D965" s="9">
        <v>42464.521527777775</v>
      </c>
      <c r="E965" s="9">
        <v>43244.708333333336</v>
      </c>
      <c r="F965">
        <v>1327</v>
      </c>
      <c r="G965">
        <v>1302</v>
      </c>
      <c r="H965">
        <v>760</v>
      </c>
      <c r="I965">
        <v>542</v>
      </c>
      <c r="J965">
        <v>0</v>
      </c>
      <c r="K965">
        <v>1302</v>
      </c>
      <c r="L965">
        <v>1188</v>
      </c>
      <c r="M965">
        <v>114</v>
      </c>
      <c r="N965">
        <v>1.944</v>
      </c>
      <c r="O965">
        <v>2.6309999999999998</v>
      </c>
      <c r="P965">
        <v>0</v>
      </c>
      <c r="Q965">
        <v>3.4340000000000002</v>
      </c>
      <c r="R965">
        <v>0.751</v>
      </c>
      <c r="S965">
        <v>0.42499999999999999</v>
      </c>
      <c r="T965">
        <v>1</v>
      </c>
      <c r="U965">
        <v>33.197000000000003</v>
      </c>
      <c r="V965" t="s">
        <v>58</v>
      </c>
      <c r="W965">
        <v>0.69899999999999995</v>
      </c>
      <c r="X965">
        <v>0.90200000000000002</v>
      </c>
      <c r="Y965">
        <v>0</v>
      </c>
      <c r="Z965">
        <v>0.67400000000000004</v>
      </c>
      <c r="AA965" s="19">
        <v>45732.981623206018</v>
      </c>
      <c r="AB965" t="s">
        <v>1181</v>
      </c>
    </row>
    <row r="966" spans="1:28" hidden="1" x14ac:dyDescent="0.35">
      <c r="A966" t="s">
        <v>1177</v>
      </c>
      <c r="B966" t="s">
        <v>314</v>
      </c>
      <c r="C966">
        <v>99</v>
      </c>
      <c r="D966" s="9">
        <v>43145.35833333333</v>
      </c>
      <c r="E966" s="9">
        <v>43244.708333333336</v>
      </c>
      <c r="F966" t="s">
        <v>874</v>
      </c>
      <c r="G966" t="s">
        <v>874</v>
      </c>
      <c r="H966">
        <v>44</v>
      </c>
      <c r="I966">
        <v>62</v>
      </c>
      <c r="J966">
        <v>1</v>
      </c>
      <c r="K966" t="s">
        <v>875</v>
      </c>
      <c r="L966">
        <v>126</v>
      </c>
      <c r="M966">
        <v>-21</v>
      </c>
      <c r="N966">
        <v>0.434</v>
      </c>
      <c r="O966">
        <v>0.86299999999999999</v>
      </c>
      <c r="P966">
        <v>0</v>
      </c>
      <c r="Q966">
        <v>2.4990000000000001</v>
      </c>
      <c r="R966">
        <v>1.927</v>
      </c>
      <c r="S966">
        <v>0.33500000000000002</v>
      </c>
      <c r="T966">
        <v>1</v>
      </c>
      <c r="U966">
        <v>45.618000000000002</v>
      </c>
      <c r="V966" t="s">
        <v>64</v>
      </c>
      <c r="W966">
        <v>0.84199999999999997</v>
      </c>
      <c r="X966">
        <v>0.71099999999999997</v>
      </c>
      <c r="Y966">
        <v>0</v>
      </c>
      <c r="Z966">
        <v>0.83399999999999996</v>
      </c>
      <c r="AA966" s="19">
        <v>45732.981634675925</v>
      </c>
      <c r="AB966" t="s">
        <v>1181</v>
      </c>
    </row>
    <row r="967" spans="1:28" x14ac:dyDescent="0.35">
      <c r="A967" t="s">
        <v>1178</v>
      </c>
      <c r="B967" t="s">
        <v>313</v>
      </c>
      <c r="C967">
        <v>436</v>
      </c>
      <c r="D967" s="9">
        <v>41982.109722222223</v>
      </c>
      <c r="E967" s="9">
        <v>42418.475694444445</v>
      </c>
      <c r="F967">
        <v>804</v>
      </c>
      <c r="G967">
        <v>804</v>
      </c>
      <c r="H967">
        <v>467</v>
      </c>
      <c r="I967">
        <v>337</v>
      </c>
      <c r="J967">
        <v>0</v>
      </c>
      <c r="K967">
        <v>804</v>
      </c>
      <c r="L967">
        <v>489</v>
      </c>
      <c r="M967">
        <v>315</v>
      </c>
      <c r="N967">
        <v>2.3460000000000001</v>
      </c>
      <c r="O967">
        <v>1.319</v>
      </c>
      <c r="P967">
        <v>0</v>
      </c>
      <c r="Q967">
        <v>3.1179999999999999</v>
      </c>
      <c r="R967">
        <v>0.85099999999999998</v>
      </c>
      <c r="S967">
        <v>0.64</v>
      </c>
      <c r="T967">
        <v>1</v>
      </c>
      <c r="U967">
        <v>101.026</v>
      </c>
      <c r="V967" t="s">
        <v>58</v>
      </c>
      <c r="W967">
        <v>0.59799999999999998</v>
      </c>
      <c r="X967">
        <v>0.69</v>
      </c>
      <c r="Y967">
        <v>0</v>
      </c>
      <c r="Z967">
        <v>0.90200000000000002</v>
      </c>
      <c r="AA967" s="19">
        <v>45732.981693298614</v>
      </c>
      <c r="AB967" t="s">
        <v>1181</v>
      </c>
    </row>
    <row r="968" spans="1:28" hidden="1" x14ac:dyDescent="0.35">
      <c r="A968" t="s">
        <v>1178</v>
      </c>
      <c r="B968" t="s">
        <v>314</v>
      </c>
      <c r="C968">
        <v>40</v>
      </c>
      <c r="D968" s="9">
        <v>42377.572222222225</v>
      </c>
      <c r="E968" s="9">
        <v>42418.475694444445</v>
      </c>
      <c r="F968" t="s">
        <v>874</v>
      </c>
      <c r="G968" t="s">
        <v>874</v>
      </c>
      <c r="H968">
        <v>3</v>
      </c>
      <c r="I968">
        <v>8</v>
      </c>
      <c r="J968">
        <v>1</v>
      </c>
      <c r="K968" t="s">
        <v>875</v>
      </c>
      <c r="L968">
        <v>1</v>
      </c>
      <c r="M968">
        <v>10</v>
      </c>
      <c r="N968" t="s">
        <v>877</v>
      </c>
      <c r="O968">
        <v>9.8000000000000004E-2</v>
      </c>
      <c r="P968">
        <v>0</v>
      </c>
      <c r="Q968" t="s">
        <v>877</v>
      </c>
      <c r="R968" t="s">
        <v>877</v>
      </c>
      <c r="S968" t="s">
        <v>877</v>
      </c>
      <c r="T968" t="s">
        <v>877</v>
      </c>
      <c r="U968" t="s">
        <v>877</v>
      </c>
      <c r="V968" t="s">
        <v>58</v>
      </c>
      <c r="W968" t="s">
        <v>877</v>
      </c>
      <c r="X968">
        <v>0.33300000000000002</v>
      </c>
      <c r="Y968">
        <v>0</v>
      </c>
      <c r="Z968" t="s">
        <v>877</v>
      </c>
      <c r="AA968" s="19">
        <v>45732.981693321759</v>
      </c>
      <c r="AB968" t="s">
        <v>1181</v>
      </c>
    </row>
    <row r="969" spans="1:28" x14ac:dyDescent="0.35">
      <c r="A969" t="s">
        <v>1179</v>
      </c>
      <c r="B969" t="s">
        <v>313</v>
      </c>
      <c r="C969">
        <v>660</v>
      </c>
      <c r="D969" s="9">
        <v>42972.675000000003</v>
      </c>
      <c r="E969" s="9">
        <v>43633.478472222225</v>
      </c>
      <c r="F969">
        <v>2431</v>
      </c>
      <c r="G969">
        <v>2394</v>
      </c>
      <c r="H969">
        <v>1688</v>
      </c>
      <c r="I969">
        <v>706</v>
      </c>
      <c r="J969">
        <v>0</v>
      </c>
      <c r="K969">
        <v>2394</v>
      </c>
      <c r="L969">
        <v>1771</v>
      </c>
      <c r="M969">
        <v>623</v>
      </c>
      <c r="N969">
        <v>2.5110000000000001</v>
      </c>
      <c r="O969">
        <v>0.96499999999999997</v>
      </c>
      <c r="P969">
        <v>0</v>
      </c>
      <c r="Q969">
        <v>2.3719999999999999</v>
      </c>
      <c r="R969">
        <v>0.68200000000000005</v>
      </c>
      <c r="S969">
        <v>0.72199999999999998</v>
      </c>
      <c r="T969">
        <v>1</v>
      </c>
      <c r="U969">
        <v>262.64800000000002</v>
      </c>
      <c r="V969" t="s">
        <v>58</v>
      </c>
      <c r="W969">
        <v>0.95299999999999996</v>
      </c>
      <c r="X969">
        <v>0.96299999999999997</v>
      </c>
      <c r="Y969">
        <v>0</v>
      </c>
      <c r="Z969">
        <v>0.95399999999999996</v>
      </c>
      <c r="AA969" s="19">
        <v>45732.981763090276</v>
      </c>
      <c r="AB969" t="s">
        <v>1181</v>
      </c>
    </row>
    <row r="970" spans="1:28" hidden="1" x14ac:dyDescent="0.35">
      <c r="A970" t="s">
        <v>1179</v>
      </c>
      <c r="B970" t="s">
        <v>314</v>
      </c>
      <c r="C970">
        <v>98</v>
      </c>
      <c r="D970" s="9">
        <v>43534.865277777775</v>
      </c>
      <c r="E970" s="9">
        <v>43633.478472222225</v>
      </c>
      <c r="F970" t="s">
        <v>874</v>
      </c>
      <c r="G970" t="s">
        <v>874</v>
      </c>
      <c r="H970">
        <v>316</v>
      </c>
      <c r="I970">
        <v>216</v>
      </c>
      <c r="J970">
        <v>1</v>
      </c>
      <c r="K970" t="s">
        <v>875</v>
      </c>
      <c r="L970">
        <v>502</v>
      </c>
      <c r="M970">
        <v>29</v>
      </c>
      <c r="N970">
        <v>4.3869999999999996</v>
      </c>
      <c r="O970">
        <v>2.718</v>
      </c>
      <c r="P970">
        <v>0</v>
      </c>
      <c r="Q970">
        <v>5.8979999999999997</v>
      </c>
      <c r="R970">
        <v>0.83</v>
      </c>
      <c r="S970">
        <v>0.61699999999999999</v>
      </c>
      <c r="T970">
        <v>1</v>
      </c>
      <c r="U970">
        <v>105.629</v>
      </c>
      <c r="V970" t="s">
        <v>58</v>
      </c>
      <c r="W970">
        <v>0.97599999999999998</v>
      </c>
      <c r="X970">
        <v>0.98799999999999999</v>
      </c>
      <c r="Y970">
        <v>0</v>
      </c>
      <c r="Z970">
        <v>0.98899999999999999</v>
      </c>
      <c r="AA970" s="19">
        <v>45732.981775752312</v>
      </c>
      <c r="AB970" t="s">
        <v>1181</v>
      </c>
    </row>
    <row r="971" spans="1:28" x14ac:dyDescent="0.35">
      <c r="A971" t="s">
        <v>1180</v>
      </c>
      <c r="B971" t="s">
        <v>313</v>
      </c>
      <c r="C971">
        <v>1933</v>
      </c>
      <c r="D971" s="9">
        <v>42017.613888888889</v>
      </c>
      <c r="E971" s="9">
        <v>43951.609027777777</v>
      </c>
      <c r="F971">
        <v>11507</v>
      </c>
      <c r="G971">
        <v>11439</v>
      </c>
      <c r="H971">
        <v>6017</v>
      </c>
      <c r="I971">
        <v>5422</v>
      </c>
      <c r="J971">
        <v>0</v>
      </c>
      <c r="K971">
        <v>11439</v>
      </c>
      <c r="L971">
        <v>11110</v>
      </c>
      <c r="M971">
        <v>329</v>
      </c>
      <c r="N971">
        <v>2.9380000000000002</v>
      </c>
      <c r="O971">
        <v>3.294</v>
      </c>
      <c r="P971">
        <v>0</v>
      </c>
      <c r="Q971">
        <v>6.0380000000000003</v>
      </c>
      <c r="R971">
        <v>0.96899999999999997</v>
      </c>
      <c r="S971">
        <v>0.47099999999999997</v>
      </c>
      <c r="T971">
        <v>1</v>
      </c>
      <c r="U971">
        <v>54.488</v>
      </c>
      <c r="V971" t="s">
        <v>58</v>
      </c>
      <c r="W971">
        <v>0.95099999999999996</v>
      </c>
      <c r="X971">
        <v>0.92500000000000004</v>
      </c>
      <c r="Y971">
        <v>0</v>
      </c>
      <c r="Z971">
        <v>0.93799999999999994</v>
      </c>
      <c r="AA971" s="19">
        <v>45732.981866388887</v>
      </c>
      <c r="AB971" t="s">
        <v>1181</v>
      </c>
    </row>
    <row r="972" spans="1:28" hidden="1" x14ac:dyDescent="0.35">
      <c r="A972" t="s">
        <v>1180</v>
      </c>
      <c r="B972" t="s">
        <v>314</v>
      </c>
      <c r="C972">
        <v>99</v>
      </c>
      <c r="D972" s="9">
        <v>43851.703472222223</v>
      </c>
      <c r="E972" s="9">
        <v>43951.609027777777</v>
      </c>
      <c r="F972" t="s">
        <v>874</v>
      </c>
      <c r="G972" t="s">
        <v>874</v>
      </c>
      <c r="H972">
        <v>36</v>
      </c>
      <c r="I972">
        <v>14</v>
      </c>
      <c r="J972">
        <v>1</v>
      </c>
      <c r="K972" t="s">
        <v>875</v>
      </c>
      <c r="L972">
        <v>69</v>
      </c>
      <c r="M972">
        <v>-18</v>
      </c>
      <c r="N972">
        <v>0.48099999999999998</v>
      </c>
      <c r="O972">
        <v>0.17499999999999999</v>
      </c>
      <c r="P972">
        <v>0</v>
      </c>
      <c r="Q972">
        <v>0.72099999999999997</v>
      </c>
      <c r="R972">
        <v>1.099</v>
      </c>
      <c r="S972">
        <v>0.73299999999999998</v>
      </c>
      <c r="T972">
        <v>1</v>
      </c>
      <c r="U972">
        <v>456.31099999999998</v>
      </c>
      <c r="V972" t="s">
        <v>64</v>
      </c>
      <c r="W972">
        <v>0.73499999999999999</v>
      </c>
      <c r="X972">
        <v>0.85399999999999998</v>
      </c>
      <c r="Y972">
        <v>0</v>
      </c>
      <c r="Z972">
        <v>0.91100000000000003</v>
      </c>
      <c r="AA972" s="19">
        <v>45732.981877199076</v>
      </c>
      <c r="AB972" t="s">
        <v>1181</v>
      </c>
    </row>
    <row r="973" spans="1:28" x14ac:dyDescent="0.35">
      <c r="A973" t="s">
        <v>890</v>
      </c>
      <c r="B973" t="s">
        <v>313</v>
      </c>
      <c r="C973">
        <v>1152</v>
      </c>
      <c r="D973" s="9">
        <v>43196.502083333333</v>
      </c>
      <c r="E973" s="9">
        <v>44348.626388888886</v>
      </c>
      <c r="F973">
        <v>5897</v>
      </c>
      <c r="G973">
        <v>5806</v>
      </c>
      <c r="H973">
        <v>4783</v>
      </c>
      <c r="I973">
        <v>1023</v>
      </c>
      <c r="J973">
        <v>0</v>
      </c>
      <c r="K973">
        <v>5806</v>
      </c>
      <c r="L973">
        <v>4950</v>
      </c>
      <c r="M973">
        <v>856</v>
      </c>
      <c r="N973">
        <v>5.61</v>
      </c>
      <c r="O973">
        <v>1.302</v>
      </c>
      <c r="P973">
        <v>0</v>
      </c>
      <c r="Q973">
        <v>6.6459999999999999</v>
      </c>
      <c r="R973">
        <v>0.96199999999999997</v>
      </c>
      <c r="S973">
        <v>0.81200000000000006</v>
      </c>
      <c r="T973">
        <v>1</v>
      </c>
      <c r="U973">
        <v>128.79900000000001</v>
      </c>
      <c r="V973" t="s">
        <v>58</v>
      </c>
      <c r="W973">
        <v>0.97299999999999998</v>
      </c>
      <c r="X973">
        <v>0.97299999999999998</v>
      </c>
      <c r="Y973">
        <v>0</v>
      </c>
      <c r="Z973">
        <v>0.98299999999999998</v>
      </c>
      <c r="AA973" s="19">
        <v>45732.985725509257</v>
      </c>
      <c r="AB973" t="s">
        <v>1181</v>
      </c>
    </row>
    <row r="974" spans="1:28" hidden="1" x14ac:dyDescent="0.35">
      <c r="A974" t="s">
        <v>890</v>
      </c>
      <c r="B974" t="s">
        <v>314</v>
      </c>
      <c r="C974">
        <v>98</v>
      </c>
      <c r="D974" s="9">
        <v>44249.724999999999</v>
      </c>
      <c r="E974" s="9">
        <v>44348.626388888886</v>
      </c>
      <c r="F974" t="s">
        <v>874</v>
      </c>
      <c r="G974" t="s">
        <v>874</v>
      </c>
      <c r="H974">
        <v>6</v>
      </c>
      <c r="I974">
        <v>4</v>
      </c>
      <c r="J974">
        <v>1</v>
      </c>
      <c r="K974" t="s">
        <v>875</v>
      </c>
      <c r="L974">
        <v>12</v>
      </c>
      <c r="M974">
        <v>-3</v>
      </c>
      <c r="N974">
        <v>0.11899999999999999</v>
      </c>
      <c r="O974">
        <v>0.11700000000000001</v>
      </c>
      <c r="P974">
        <v>0</v>
      </c>
      <c r="Q974">
        <v>0.11600000000000001</v>
      </c>
      <c r="R974">
        <v>0.49199999999999999</v>
      </c>
      <c r="S974">
        <v>0.504</v>
      </c>
      <c r="T974">
        <v>1</v>
      </c>
      <c r="U974">
        <v>7379.31</v>
      </c>
      <c r="V974" t="s">
        <v>58</v>
      </c>
      <c r="W974">
        <v>0.96399999999999997</v>
      </c>
      <c r="X974">
        <v>0.80800000000000005</v>
      </c>
      <c r="Y974">
        <v>0</v>
      </c>
      <c r="Z974">
        <v>0.82799999999999996</v>
      </c>
      <c r="AA974" s="19">
        <v>45732.985736053241</v>
      </c>
      <c r="AB974" t="s">
        <v>1181</v>
      </c>
    </row>
    <row r="975" spans="1:28" x14ac:dyDescent="0.35">
      <c r="A975" t="s">
        <v>57</v>
      </c>
      <c r="B975" t="s">
        <v>313</v>
      </c>
      <c r="C975">
        <v>2610</v>
      </c>
      <c r="D975" s="9">
        <v>40058.464583333334</v>
      </c>
      <c r="E975" s="9">
        <v>42668.654861111114</v>
      </c>
      <c r="F975">
        <v>1744</v>
      </c>
      <c r="G975">
        <v>1744</v>
      </c>
      <c r="H975">
        <v>646</v>
      </c>
      <c r="I975">
        <v>1098</v>
      </c>
      <c r="J975">
        <v>0</v>
      </c>
      <c r="K975">
        <v>1744</v>
      </c>
      <c r="L975">
        <v>1675</v>
      </c>
      <c r="M975">
        <v>69</v>
      </c>
      <c r="N975">
        <v>0.23200000000000001</v>
      </c>
      <c r="O975">
        <v>0.505</v>
      </c>
      <c r="P975">
        <v>0</v>
      </c>
      <c r="Q975">
        <v>0.68500000000000005</v>
      </c>
      <c r="R975">
        <v>0.92900000000000005</v>
      </c>
      <c r="S975">
        <v>0.315</v>
      </c>
      <c r="T975">
        <v>1</v>
      </c>
      <c r="U975">
        <v>100.73</v>
      </c>
      <c r="V975" t="s">
        <v>58</v>
      </c>
      <c r="W975">
        <v>0.98199999999999998</v>
      </c>
      <c r="X975">
        <v>0.91500000000000004</v>
      </c>
      <c r="Y975">
        <v>0</v>
      </c>
      <c r="Z975">
        <v>0.94199999999999995</v>
      </c>
      <c r="AA975" s="19">
        <v>45732.985805474535</v>
      </c>
      <c r="AB975" t="s">
        <v>1181</v>
      </c>
    </row>
    <row r="976" spans="1:28" hidden="1" x14ac:dyDescent="0.35">
      <c r="A976" t="s">
        <v>57</v>
      </c>
      <c r="B976" t="s">
        <v>314</v>
      </c>
      <c r="C976">
        <v>57</v>
      </c>
      <c r="D976" s="9">
        <v>42611.497916666667</v>
      </c>
      <c r="E976" s="9">
        <v>42668.654861111114</v>
      </c>
      <c r="F976" t="s">
        <v>874</v>
      </c>
      <c r="G976" t="s">
        <v>874</v>
      </c>
      <c r="H976">
        <v>21</v>
      </c>
      <c r="I976">
        <v>1</v>
      </c>
      <c r="J976">
        <v>1</v>
      </c>
      <c r="K976" t="s">
        <v>875</v>
      </c>
      <c r="L976">
        <v>20</v>
      </c>
      <c r="M976">
        <v>0</v>
      </c>
      <c r="N976">
        <v>0.31900000000000001</v>
      </c>
      <c r="O976" t="s">
        <v>877</v>
      </c>
      <c r="P976">
        <v>0</v>
      </c>
      <c r="Q976">
        <v>0.33700000000000002</v>
      </c>
      <c r="R976" t="s">
        <v>877</v>
      </c>
      <c r="S976" t="s">
        <v>877</v>
      </c>
      <c r="T976" t="s">
        <v>877</v>
      </c>
      <c r="U976" t="s">
        <v>877</v>
      </c>
      <c r="V976" t="s">
        <v>58</v>
      </c>
      <c r="W976">
        <v>0.54900000000000004</v>
      </c>
      <c r="X976" t="s">
        <v>877</v>
      </c>
      <c r="Y976">
        <v>0</v>
      </c>
      <c r="Z976">
        <v>0.89100000000000001</v>
      </c>
      <c r="AA976" s="19">
        <v>45732.985805497687</v>
      </c>
      <c r="AB976" t="s">
        <v>1181</v>
      </c>
    </row>
    <row r="977" spans="1:28" x14ac:dyDescent="0.35">
      <c r="A977" t="s">
        <v>891</v>
      </c>
      <c r="B977" t="s">
        <v>313</v>
      </c>
      <c r="C977">
        <v>358</v>
      </c>
      <c r="D977" s="9">
        <v>43769.525694444441</v>
      </c>
      <c r="E977" s="9">
        <v>44127.568749999999</v>
      </c>
      <c r="F977">
        <v>310</v>
      </c>
      <c r="G977">
        <v>297</v>
      </c>
      <c r="H977">
        <v>235</v>
      </c>
      <c r="I977">
        <v>62</v>
      </c>
      <c r="J977">
        <v>0</v>
      </c>
      <c r="K977">
        <v>297</v>
      </c>
      <c r="L977">
        <v>261</v>
      </c>
      <c r="M977">
        <v>36</v>
      </c>
      <c r="N977">
        <v>1.0429999999999999</v>
      </c>
      <c r="O977">
        <v>0.26900000000000002</v>
      </c>
      <c r="P977">
        <v>0</v>
      </c>
      <c r="Q977">
        <v>1.2290000000000001</v>
      </c>
      <c r="R977">
        <v>0.93700000000000006</v>
      </c>
      <c r="S977">
        <v>0.79500000000000004</v>
      </c>
      <c r="T977">
        <v>1</v>
      </c>
      <c r="U977">
        <v>29.292000000000002</v>
      </c>
      <c r="V977" t="s">
        <v>82</v>
      </c>
      <c r="W977">
        <v>0.89200000000000002</v>
      </c>
      <c r="X977">
        <v>0.93500000000000005</v>
      </c>
      <c r="Y977">
        <v>0</v>
      </c>
      <c r="Z977">
        <v>0.73699999999999999</v>
      </c>
      <c r="AA977" s="19">
        <v>45732.985866006944</v>
      </c>
      <c r="AB977" t="s">
        <v>1181</v>
      </c>
    </row>
    <row r="978" spans="1:28" hidden="1" x14ac:dyDescent="0.35">
      <c r="A978" t="s">
        <v>891</v>
      </c>
      <c r="B978" t="s">
        <v>314</v>
      </c>
      <c r="C978">
        <v>1</v>
      </c>
      <c r="D978" s="9">
        <v>44126.445833333331</v>
      </c>
      <c r="E978" s="9">
        <v>44127.568749999999</v>
      </c>
      <c r="F978" t="s">
        <v>874</v>
      </c>
      <c r="G978" t="s">
        <v>874</v>
      </c>
      <c r="H978">
        <v>1</v>
      </c>
      <c r="I978">
        <v>1</v>
      </c>
      <c r="J978">
        <v>1</v>
      </c>
      <c r="K978" t="s">
        <v>875</v>
      </c>
      <c r="L978">
        <v>9</v>
      </c>
      <c r="M978">
        <v>-8</v>
      </c>
      <c r="N978" t="s">
        <v>877</v>
      </c>
      <c r="O978" t="s">
        <v>877</v>
      </c>
      <c r="P978">
        <v>0</v>
      </c>
      <c r="Q978">
        <v>2.25</v>
      </c>
      <c r="R978" t="s">
        <v>877</v>
      </c>
      <c r="S978" t="s">
        <v>877</v>
      </c>
      <c r="T978" t="s">
        <v>877</v>
      </c>
      <c r="U978" t="s">
        <v>877</v>
      </c>
      <c r="V978" t="s">
        <v>82</v>
      </c>
      <c r="W978" t="s">
        <v>877</v>
      </c>
      <c r="X978" t="s">
        <v>877</v>
      </c>
      <c r="Y978">
        <v>0</v>
      </c>
      <c r="Z978">
        <v>0.67500000000000004</v>
      </c>
      <c r="AA978" s="19">
        <v>45732.98586601852</v>
      </c>
      <c r="AB978" t="s">
        <v>1181</v>
      </c>
    </row>
    <row r="979" spans="1:28" x14ac:dyDescent="0.35">
      <c r="A979" t="s">
        <v>892</v>
      </c>
      <c r="B979" t="s">
        <v>313</v>
      </c>
      <c r="C979">
        <v>1400</v>
      </c>
      <c r="D979" s="9">
        <v>43340.947222222225</v>
      </c>
      <c r="E979" s="9">
        <v>44741.489583333336</v>
      </c>
      <c r="F979">
        <v>226</v>
      </c>
      <c r="G979">
        <v>223</v>
      </c>
      <c r="H979">
        <v>152</v>
      </c>
      <c r="I979">
        <v>71</v>
      </c>
      <c r="J979">
        <v>0</v>
      </c>
      <c r="K979">
        <v>223</v>
      </c>
      <c r="L979">
        <v>150</v>
      </c>
      <c r="M979">
        <v>73</v>
      </c>
      <c r="N979">
        <v>0.23</v>
      </c>
      <c r="O979">
        <v>0.61699999999999999</v>
      </c>
      <c r="P979">
        <v>0</v>
      </c>
      <c r="Q979">
        <v>0.76</v>
      </c>
      <c r="R979">
        <v>0.89700000000000002</v>
      </c>
      <c r="S979">
        <v>0.27200000000000002</v>
      </c>
      <c r="T979">
        <v>1</v>
      </c>
      <c r="U979">
        <v>96.052999999999997</v>
      </c>
      <c r="V979" t="s">
        <v>58</v>
      </c>
      <c r="W979">
        <v>0.48899999999999999</v>
      </c>
      <c r="X979">
        <v>0.94699999999999995</v>
      </c>
      <c r="Y979">
        <v>0</v>
      </c>
      <c r="Z979">
        <v>0.83099999999999996</v>
      </c>
      <c r="AA979" s="19">
        <v>45732.985924768516</v>
      </c>
      <c r="AB979" t="s">
        <v>1181</v>
      </c>
    </row>
    <row r="980" spans="1:28" hidden="1" x14ac:dyDescent="0.35">
      <c r="A980" t="s">
        <v>892</v>
      </c>
      <c r="B980" t="s">
        <v>314</v>
      </c>
      <c r="C980">
        <v>0</v>
      </c>
      <c r="D980" s="9">
        <v>44741.489583333336</v>
      </c>
      <c r="E980" s="9">
        <v>44741.489583333336</v>
      </c>
      <c r="F980" t="s">
        <v>874</v>
      </c>
      <c r="G980" t="s">
        <v>874</v>
      </c>
      <c r="H980">
        <v>1</v>
      </c>
      <c r="I980">
        <v>1</v>
      </c>
      <c r="J980">
        <v>1</v>
      </c>
      <c r="K980" t="s">
        <v>875</v>
      </c>
      <c r="L980">
        <v>1</v>
      </c>
      <c r="M980">
        <v>0</v>
      </c>
      <c r="N980" t="s">
        <v>877</v>
      </c>
      <c r="O980" t="s">
        <v>877</v>
      </c>
      <c r="P980">
        <v>0</v>
      </c>
      <c r="Q980" t="s">
        <v>877</v>
      </c>
      <c r="R980" t="s">
        <v>877</v>
      </c>
      <c r="S980" t="s">
        <v>877</v>
      </c>
      <c r="T980" t="s">
        <v>877</v>
      </c>
      <c r="U980" t="s">
        <v>877</v>
      </c>
      <c r="V980" t="s">
        <v>58</v>
      </c>
      <c r="W980" t="s">
        <v>877</v>
      </c>
      <c r="X980" t="s">
        <v>877</v>
      </c>
      <c r="Y980">
        <v>0</v>
      </c>
      <c r="Z980" t="s">
        <v>877</v>
      </c>
      <c r="AA980" s="19">
        <v>45732.985924780092</v>
      </c>
      <c r="AB980" t="s">
        <v>1181</v>
      </c>
    </row>
    <row r="981" spans="1:28" x14ac:dyDescent="0.35">
      <c r="A981" t="s">
        <v>893</v>
      </c>
      <c r="B981" t="s">
        <v>313</v>
      </c>
      <c r="C981">
        <v>2212</v>
      </c>
      <c r="D981" s="9">
        <v>42521.409722222219</v>
      </c>
      <c r="E981" s="9">
        <v>44734.376388888886</v>
      </c>
      <c r="F981">
        <v>678</v>
      </c>
      <c r="G981">
        <v>666</v>
      </c>
      <c r="H981">
        <v>468</v>
      </c>
      <c r="I981">
        <v>198</v>
      </c>
      <c r="J981">
        <v>0</v>
      </c>
      <c r="K981">
        <v>666</v>
      </c>
      <c r="L981">
        <v>646</v>
      </c>
      <c r="M981">
        <v>20</v>
      </c>
      <c r="N981">
        <v>0.21299999999999999</v>
      </c>
      <c r="O981">
        <v>0.112</v>
      </c>
      <c r="P981">
        <v>0</v>
      </c>
      <c r="Q981">
        <v>0.28499999999999998</v>
      </c>
      <c r="R981">
        <v>0.877</v>
      </c>
      <c r="S981">
        <v>0.65500000000000003</v>
      </c>
      <c r="T981">
        <v>1</v>
      </c>
      <c r="U981">
        <v>70.174999999999997</v>
      </c>
      <c r="V981" t="s">
        <v>58</v>
      </c>
      <c r="W981">
        <v>0.56499999999999995</v>
      </c>
      <c r="X981">
        <v>0.77100000000000002</v>
      </c>
      <c r="Y981">
        <v>0</v>
      </c>
      <c r="Z981">
        <v>0.60499999999999998</v>
      </c>
      <c r="AA981" s="19">
        <v>45732.985987604166</v>
      </c>
      <c r="AB981" t="s">
        <v>1181</v>
      </c>
    </row>
    <row r="982" spans="1:28" hidden="1" x14ac:dyDescent="0.35">
      <c r="A982" t="s">
        <v>893</v>
      </c>
      <c r="B982" t="s">
        <v>314</v>
      </c>
      <c r="C982">
        <v>90</v>
      </c>
      <c r="D982" s="9">
        <v>44643.477777777778</v>
      </c>
      <c r="E982" s="9">
        <v>44734.376388888886</v>
      </c>
      <c r="F982" t="s">
        <v>874</v>
      </c>
      <c r="G982" t="s">
        <v>874</v>
      </c>
      <c r="H982">
        <v>1</v>
      </c>
      <c r="I982">
        <v>1</v>
      </c>
      <c r="J982">
        <v>1</v>
      </c>
      <c r="K982" t="s">
        <v>875</v>
      </c>
      <c r="L982">
        <v>16</v>
      </c>
      <c r="M982">
        <v>-15</v>
      </c>
      <c r="N982" t="s">
        <v>877</v>
      </c>
      <c r="O982" t="s">
        <v>877</v>
      </c>
      <c r="P982">
        <v>0</v>
      </c>
      <c r="Q982">
        <v>0.18099999999999999</v>
      </c>
      <c r="R982" t="s">
        <v>877</v>
      </c>
      <c r="S982" t="s">
        <v>877</v>
      </c>
      <c r="T982" t="s">
        <v>877</v>
      </c>
      <c r="U982" t="s">
        <v>877</v>
      </c>
      <c r="V982" t="s">
        <v>58</v>
      </c>
      <c r="W982" t="s">
        <v>877</v>
      </c>
      <c r="X982" t="s">
        <v>877</v>
      </c>
      <c r="Y982">
        <v>0</v>
      </c>
      <c r="Z982">
        <v>0.83</v>
      </c>
      <c r="AA982" s="19">
        <v>45732.985987615742</v>
      </c>
      <c r="AB982" t="s">
        <v>1181</v>
      </c>
    </row>
    <row r="983" spans="1:28" x14ac:dyDescent="0.35">
      <c r="A983" t="s">
        <v>894</v>
      </c>
      <c r="B983" t="s">
        <v>313</v>
      </c>
      <c r="C983">
        <v>178</v>
      </c>
      <c r="D983" s="9">
        <v>44166.338194444441</v>
      </c>
      <c r="E983" s="9">
        <v>44344.627083333333</v>
      </c>
      <c r="F983">
        <v>152</v>
      </c>
      <c r="G983">
        <v>152</v>
      </c>
      <c r="H983">
        <v>120</v>
      </c>
      <c r="I983">
        <v>32</v>
      </c>
      <c r="J983">
        <v>0</v>
      </c>
      <c r="K983">
        <v>152</v>
      </c>
      <c r="L983">
        <v>144</v>
      </c>
      <c r="M983">
        <v>8</v>
      </c>
      <c r="N983">
        <v>0.65600000000000003</v>
      </c>
      <c r="O983">
        <v>0.38</v>
      </c>
      <c r="P983">
        <v>0</v>
      </c>
      <c r="Q983">
        <v>0.85299999999999998</v>
      </c>
      <c r="R983">
        <v>0.82299999999999995</v>
      </c>
      <c r="S983">
        <v>0.63300000000000001</v>
      </c>
      <c r="T983">
        <v>1</v>
      </c>
      <c r="U983">
        <v>9.3789999999999996</v>
      </c>
      <c r="V983" t="s">
        <v>82</v>
      </c>
      <c r="W983">
        <v>0.95399999999999996</v>
      </c>
      <c r="X983">
        <v>0.92600000000000005</v>
      </c>
      <c r="Y983">
        <v>0</v>
      </c>
      <c r="Z983">
        <v>0.99</v>
      </c>
      <c r="AA983" s="19">
        <v>45732.98604895833</v>
      </c>
      <c r="AB983" t="s">
        <v>1181</v>
      </c>
    </row>
    <row r="984" spans="1:28" hidden="1" x14ac:dyDescent="0.35">
      <c r="A984" t="s">
        <v>894</v>
      </c>
      <c r="B984" t="s">
        <v>314</v>
      </c>
      <c r="C984">
        <v>99</v>
      </c>
      <c r="D984" s="9">
        <v>44245.336805555555</v>
      </c>
      <c r="E984" s="9">
        <v>44344.627083333333</v>
      </c>
      <c r="F984" t="s">
        <v>874</v>
      </c>
      <c r="G984" t="s">
        <v>874</v>
      </c>
      <c r="H984">
        <v>43</v>
      </c>
      <c r="I984">
        <v>32</v>
      </c>
      <c r="J984">
        <v>1</v>
      </c>
      <c r="K984" t="s">
        <v>875</v>
      </c>
      <c r="L984">
        <v>93</v>
      </c>
      <c r="M984">
        <v>-17</v>
      </c>
      <c r="N984">
        <v>0.39800000000000002</v>
      </c>
      <c r="O984">
        <v>0.38</v>
      </c>
      <c r="P984">
        <v>0</v>
      </c>
      <c r="Q984">
        <v>0.86799999999999999</v>
      </c>
      <c r="R984">
        <v>1.1160000000000001</v>
      </c>
      <c r="S984">
        <v>0.51200000000000001</v>
      </c>
      <c r="T984">
        <v>1</v>
      </c>
      <c r="U984">
        <v>9.2170000000000005</v>
      </c>
      <c r="V984" t="s">
        <v>94</v>
      </c>
      <c r="W984">
        <v>0.84</v>
      </c>
      <c r="X984">
        <v>0.92500000000000004</v>
      </c>
      <c r="Y984">
        <v>0</v>
      </c>
      <c r="Z984">
        <v>0.97599999999999998</v>
      </c>
      <c r="AA984" s="19">
        <v>45732.986059699077</v>
      </c>
      <c r="AB984" t="s">
        <v>1181</v>
      </c>
    </row>
    <row r="985" spans="1:28" x14ac:dyDescent="0.35">
      <c r="A985" t="s">
        <v>66</v>
      </c>
      <c r="B985" t="s">
        <v>313</v>
      </c>
      <c r="C985">
        <v>661</v>
      </c>
      <c r="D985" s="9">
        <v>41772.550000000003</v>
      </c>
      <c r="E985" s="9">
        <v>42433.599305555559</v>
      </c>
      <c r="F985">
        <v>251</v>
      </c>
      <c r="G985">
        <v>251</v>
      </c>
      <c r="H985">
        <v>174</v>
      </c>
      <c r="I985">
        <v>77</v>
      </c>
      <c r="J985">
        <v>0</v>
      </c>
      <c r="K985">
        <v>251</v>
      </c>
      <c r="L985">
        <v>242</v>
      </c>
      <c r="M985">
        <v>9</v>
      </c>
      <c r="N985">
        <v>0.82199999999999995</v>
      </c>
      <c r="O985">
        <v>0.46800000000000003</v>
      </c>
      <c r="P985">
        <v>0</v>
      </c>
      <c r="Q985">
        <v>0.90700000000000003</v>
      </c>
      <c r="R985">
        <v>0.70299999999999996</v>
      </c>
      <c r="S985">
        <v>0.63700000000000001</v>
      </c>
      <c r="T985">
        <v>1</v>
      </c>
      <c r="U985">
        <v>9.923</v>
      </c>
      <c r="V985" t="s">
        <v>82</v>
      </c>
      <c r="W985">
        <v>0.90800000000000003</v>
      </c>
      <c r="X985">
        <v>0.88700000000000001</v>
      </c>
      <c r="Y985">
        <v>0</v>
      </c>
      <c r="Z985">
        <v>0.71899999999999997</v>
      </c>
      <c r="AA985" s="19">
        <v>45732.986121574075</v>
      </c>
      <c r="AB985" t="s">
        <v>1181</v>
      </c>
    </row>
    <row r="986" spans="1:28" hidden="1" x14ac:dyDescent="0.35">
      <c r="A986" t="s">
        <v>66</v>
      </c>
      <c r="B986" t="s">
        <v>314</v>
      </c>
      <c r="C986">
        <v>0</v>
      </c>
      <c r="D986" s="9">
        <v>42433.599305555559</v>
      </c>
      <c r="E986" s="9">
        <v>42433.599305555559</v>
      </c>
      <c r="F986" t="s">
        <v>874</v>
      </c>
      <c r="G986" t="s">
        <v>874</v>
      </c>
      <c r="H986">
        <v>1</v>
      </c>
      <c r="I986">
        <v>1</v>
      </c>
      <c r="J986">
        <v>1</v>
      </c>
      <c r="K986" t="s">
        <v>875</v>
      </c>
      <c r="L986">
        <v>1</v>
      </c>
      <c r="M986">
        <v>0</v>
      </c>
      <c r="N986" t="s">
        <v>877</v>
      </c>
      <c r="O986" t="s">
        <v>877</v>
      </c>
      <c r="P986">
        <v>0</v>
      </c>
      <c r="Q986" t="s">
        <v>877</v>
      </c>
      <c r="R986" t="s">
        <v>877</v>
      </c>
      <c r="S986" t="s">
        <v>877</v>
      </c>
      <c r="T986" t="s">
        <v>877</v>
      </c>
      <c r="U986" t="s">
        <v>877</v>
      </c>
      <c r="V986" t="s">
        <v>82</v>
      </c>
      <c r="W986" t="s">
        <v>877</v>
      </c>
      <c r="X986" t="s">
        <v>877</v>
      </c>
      <c r="Y986">
        <v>0</v>
      </c>
      <c r="Z986" t="s">
        <v>877</v>
      </c>
      <c r="AA986" s="19">
        <v>45732.986121585651</v>
      </c>
      <c r="AB986" t="s">
        <v>1181</v>
      </c>
    </row>
    <row r="987" spans="1:28" x14ac:dyDescent="0.35">
      <c r="A987" t="s">
        <v>67</v>
      </c>
      <c r="B987" t="s">
        <v>313</v>
      </c>
      <c r="C987">
        <v>585</v>
      </c>
      <c r="D987" s="9">
        <v>42061.640972222223</v>
      </c>
      <c r="E987" s="9">
        <v>42647.606944444444</v>
      </c>
      <c r="F987">
        <v>56</v>
      </c>
      <c r="G987">
        <v>56</v>
      </c>
      <c r="H987">
        <v>25</v>
      </c>
      <c r="I987">
        <v>31</v>
      </c>
      <c r="J987">
        <v>0</v>
      </c>
      <c r="K987">
        <v>56</v>
      </c>
      <c r="L987">
        <v>55</v>
      </c>
      <c r="M987">
        <v>1</v>
      </c>
      <c r="N987">
        <v>0.16800000000000001</v>
      </c>
      <c r="O987">
        <v>0.28699999999999998</v>
      </c>
      <c r="P987">
        <v>0</v>
      </c>
      <c r="Q987">
        <v>0.115</v>
      </c>
      <c r="R987">
        <v>0.253</v>
      </c>
      <c r="S987">
        <v>0.36899999999999999</v>
      </c>
      <c r="T987">
        <v>1</v>
      </c>
      <c r="U987">
        <v>8.6959999999999997</v>
      </c>
      <c r="V987" t="s">
        <v>82</v>
      </c>
      <c r="W987">
        <v>0.68200000000000005</v>
      </c>
      <c r="X987">
        <v>0.63600000000000001</v>
      </c>
      <c r="Y987">
        <v>0</v>
      </c>
      <c r="Z987">
        <v>0.45900000000000002</v>
      </c>
      <c r="AA987" s="19">
        <v>45732.986179398147</v>
      </c>
      <c r="AB987" t="s">
        <v>1181</v>
      </c>
    </row>
    <row r="988" spans="1:28" hidden="1" x14ac:dyDescent="0.35">
      <c r="A988" t="s">
        <v>67</v>
      </c>
      <c r="B988" t="s">
        <v>314</v>
      </c>
      <c r="C988">
        <v>0</v>
      </c>
      <c r="D988" s="9">
        <v>42647.604166666664</v>
      </c>
      <c r="E988" s="9">
        <v>42647.606944444444</v>
      </c>
      <c r="F988" t="s">
        <v>874</v>
      </c>
      <c r="G988" t="s">
        <v>874</v>
      </c>
      <c r="H988">
        <v>1</v>
      </c>
      <c r="I988">
        <v>1</v>
      </c>
      <c r="J988">
        <v>1</v>
      </c>
      <c r="K988" t="s">
        <v>875</v>
      </c>
      <c r="L988">
        <v>2</v>
      </c>
      <c r="M988">
        <v>-1</v>
      </c>
      <c r="N988" t="s">
        <v>877</v>
      </c>
      <c r="O988" t="s">
        <v>877</v>
      </c>
      <c r="P988">
        <v>0</v>
      </c>
      <c r="Q988">
        <v>1</v>
      </c>
      <c r="R988" t="s">
        <v>877</v>
      </c>
      <c r="S988" t="s">
        <v>877</v>
      </c>
      <c r="T988" t="s">
        <v>877</v>
      </c>
      <c r="U988" t="s">
        <v>877</v>
      </c>
      <c r="V988" t="s">
        <v>82</v>
      </c>
      <c r="W988" t="s">
        <v>877</v>
      </c>
      <c r="X988" t="s">
        <v>877</v>
      </c>
      <c r="Y988">
        <v>0</v>
      </c>
      <c r="Z988">
        <v>1</v>
      </c>
      <c r="AA988" s="19">
        <v>45732.986179421299</v>
      </c>
      <c r="AB988" t="s">
        <v>1181</v>
      </c>
    </row>
    <row r="989" spans="1:28" x14ac:dyDescent="0.35">
      <c r="A989" t="s">
        <v>895</v>
      </c>
      <c r="B989" t="s">
        <v>313</v>
      </c>
      <c r="C989">
        <v>2016</v>
      </c>
      <c r="D989" s="9">
        <v>42740.493055555555</v>
      </c>
      <c r="E989" s="9">
        <v>44756.600694444445</v>
      </c>
      <c r="F989">
        <v>132</v>
      </c>
      <c r="G989">
        <v>131</v>
      </c>
      <c r="H989">
        <v>118</v>
      </c>
      <c r="I989">
        <v>13</v>
      </c>
      <c r="J989">
        <v>0</v>
      </c>
      <c r="K989">
        <v>131</v>
      </c>
      <c r="L989">
        <v>131</v>
      </c>
      <c r="M989">
        <v>0</v>
      </c>
      <c r="N989">
        <v>0.112</v>
      </c>
      <c r="O989">
        <v>5.0000000000000001E-3</v>
      </c>
      <c r="P989">
        <v>0</v>
      </c>
      <c r="Q989">
        <v>6.0999999999999999E-2</v>
      </c>
      <c r="R989">
        <v>0.52100000000000002</v>
      </c>
      <c r="S989">
        <v>0.95699999999999996</v>
      </c>
      <c r="T989">
        <v>1</v>
      </c>
      <c r="U989">
        <v>0</v>
      </c>
      <c r="V989" t="s">
        <v>82</v>
      </c>
      <c r="W989">
        <v>0.34100000000000003</v>
      </c>
      <c r="X989">
        <v>0.81299999999999994</v>
      </c>
      <c r="Y989">
        <v>0</v>
      </c>
      <c r="Z989">
        <v>0.39600000000000002</v>
      </c>
      <c r="AA989" s="19">
        <v>45732.986239178237</v>
      </c>
      <c r="AB989" t="s">
        <v>1181</v>
      </c>
    </row>
    <row r="990" spans="1:28" hidden="1" x14ac:dyDescent="0.35">
      <c r="A990" t="s">
        <v>895</v>
      </c>
      <c r="B990" t="s">
        <v>314</v>
      </c>
      <c r="C990">
        <v>0</v>
      </c>
      <c r="D990" s="9">
        <v>44756.600694444445</v>
      </c>
      <c r="E990" s="9">
        <v>44756.600694444445</v>
      </c>
      <c r="F990" t="s">
        <v>874</v>
      </c>
      <c r="G990" t="s">
        <v>874</v>
      </c>
      <c r="H990">
        <v>1</v>
      </c>
      <c r="I990">
        <v>1</v>
      </c>
      <c r="J990">
        <v>1</v>
      </c>
      <c r="K990" t="s">
        <v>875</v>
      </c>
      <c r="L990">
        <v>2</v>
      </c>
      <c r="M990">
        <v>-1</v>
      </c>
      <c r="N990" t="s">
        <v>877</v>
      </c>
      <c r="O990" t="s">
        <v>877</v>
      </c>
      <c r="P990">
        <v>0</v>
      </c>
      <c r="Q990" t="s">
        <v>877</v>
      </c>
      <c r="R990" t="s">
        <v>877</v>
      </c>
      <c r="S990" t="s">
        <v>877</v>
      </c>
      <c r="T990" t="s">
        <v>877</v>
      </c>
      <c r="U990" t="s">
        <v>877</v>
      </c>
      <c r="V990" t="s">
        <v>82</v>
      </c>
      <c r="W990" t="s">
        <v>877</v>
      </c>
      <c r="X990" t="s">
        <v>877</v>
      </c>
      <c r="Y990">
        <v>0</v>
      </c>
      <c r="Z990" t="s">
        <v>877</v>
      </c>
      <c r="AA990" s="19">
        <v>45732.986239189813</v>
      </c>
      <c r="AB990" t="s">
        <v>1181</v>
      </c>
    </row>
    <row r="991" spans="1:28" x14ac:dyDescent="0.35">
      <c r="A991" t="s">
        <v>896</v>
      </c>
      <c r="B991" t="s">
        <v>313</v>
      </c>
      <c r="C991">
        <v>565</v>
      </c>
      <c r="D991" s="9">
        <v>43950.495138888888</v>
      </c>
      <c r="E991" s="9">
        <v>44516.373611111114</v>
      </c>
      <c r="F991">
        <v>493</v>
      </c>
      <c r="G991">
        <v>461</v>
      </c>
      <c r="H991">
        <v>389</v>
      </c>
      <c r="I991">
        <v>72</v>
      </c>
      <c r="J991">
        <v>0</v>
      </c>
      <c r="K991">
        <v>461</v>
      </c>
      <c r="L991">
        <v>143</v>
      </c>
      <c r="M991">
        <v>318</v>
      </c>
      <c r="N991">
        <v>0.55700000000000005</v>
      </c>
      <c r="O991">
        <v>0.11899999999999999</v>
      </c>
      <c r="P991">
        <v>0</v>
      </c>
      <c r="Q991">
        <v>0.19900000000000001</v>
      </c>
      <c r="R991">
        <v>0.29399999999999998</v>
      </c>
      <c r="S991">
        <v>0.82399999999999995</v>
      </c>
      <c r="T991">
        <v>1</v>
      </c>
      <c r="U991">
        <v>1597.99</v>
      </c>
      <c r="V991" t="s">
        <v>58</v>
      </c>
      <c r="W991">
        <v>0.878</v>
      </c>
      <c r="X991">
        <v>0.95499999999999996</v>
      </c>
      <c r="Y991">
        <v>0</v>
      </c>
      <c r="Z991">
        <v>0.80500000000000005</v>
      </c>
      <c r="AA991" s="19">
        <v>45732.986304189813</v>
      </c>
      <c r="AB991" t="s">
        <v>1181</v>
      </c>
    </row>
    <row r="992" spans="1:28" hidden="1" x14ac:dyDescent="0.35">
      <c r="A992" t="s">
        <v>896</v>
      </c>
      <c r="B992" t="s">
        <v>314</v>
      </c>
      <c r="C992">
        <v>96</v>
      </c>
      <c r="D992" s="9">
        <v>44419.574305555558</v>
      </c>
      <c r="E992" s="9">
        <v>44516.373611111114</v>
      </c>
      <c r="F992" t="s">
        <v>874</v>
      </c>
      <c r="G992" t="s">
        <v>874</v>
      </c>
      <c r="H992">
        <v>68</v>
      </c>
      <c r="I992">
        <v>21</v>
      </c>
      <c r="J992">
        <v>1</v>
      </c>
      <c r="K992" t="s">
        <v>875</v>
      </c>
      <c r="L992">
        <v>35</v>
      </c>
      <c r="M992">
        <v>53</v>
      </c>
      <c r="N992">
        <v>0.73299999999999998</v>
      </c>
      <c r="O992">
        <v>0.23</v>
      </c>
      <c r="P992">
        <v>0</v>
      </c>
      <c r="Q992">
        <v>0.497</v>
      </c>
      <c r="R992">
        <v>0.51600000000000001</v>
      </c>
      <c r="S992">
        <v>0.76100000000000001</v>
      </c>
      <c r="T992">
        <v>1</v>
      </c>
      <c r="U992">
        <v>639.83900000000006</v>
      </c>
      <c r="V992" t="s">
        <v>58</v>
      </c>
      <c r="W992">
        <v>0.93500000000000005</v>
      </c>
      <c r="X992">
        <v>0.97099999999999997</v>
      </c>
      <c r="Y992">
        <v>0</v>
      </c>
      <c r="Z992">
        <v>0.89200000000000002</v>
      </c>
      <c r="AA992" s="19">
        <v>45732.98631521991</v>
      </c>
      <c r="AB992" t="s">
        <v>1181</v>
      </c>
    </row>
    <row r="993" spans="1:28" x14ac:dyDescent="0.35">
      <c r="A993" t="s">
        <v>897</v>
      </c>
      <c r="B993" t="s">
        <v>313</v>
      </c>
      <c r="C993">
        <v>134</v>
      </c>
      <c r="D993" s="9">
        <v>40182.703472222223</v>
      </c>
      <c r="E993" s="9">
        <v>40316.754861111112</v>
      </c>
      <c r="F993">
        <v>259</v>
      </c>
      <c r="G993">
        <v>259</v>
      </c>
      <c r="H993">
        <v>72</v>
      </c>
      <c r="I993">
        <v>187</v>
      </c>
      <c r="J993">
        <v>0</v>
      </c>
      <c r="K993">
        <v>259</v>
      </c>
      <c r="L993">
        <v>251</v>
      </c>
      <c r="M993">
        <v>8</v>
      </c>
      <c r="N993">
        <v>0.61399999999999999</v>
      </c>
      <c r="O993">
        <v>1.577</v>
      </c>
      <c r="P993">
        <v>0</v>
      </c>
      <c r="Q993">
        <v>2.3029999999999999</v>
      </c>
      <c r="R993">
        <v>1.0509999999999999</v>
      </c>
      <c r="S993">
        <v>0.28000000000000003</v>
      </c>
      <c r="T993">
        <v>1</v>
      </c>
      <c r="U993">
        <v>3.4740000000000002</v>
      </c>
      <c r="V993" t="s">
        <v>94</v>
      </c>
      <c r="W993">
        <v>0.88800000000000001</v>
      </c>
      <c r="X993">
        <v>0.84099999999999997</v>
      </c>
      <c r="Y993">
        <v>0</v>
      </c>
      <c r="Z993">
        <v>0.92600000000000005</v>
      </c>
      <c r="AA993" s="19">
        <v>45732.986377291665</v>
      </c>
      <c r="AB993" t="s">
        <v>1181</v>
      </c>
    </row>
    <row r="994" spans="1:28" hidden="1" x14ac:dyDescent="0.35">
      <c r="A994" t="s">
        <v>897</v>
      </c>
      <c r="B994" t="s">
        <v>314</v>
      </c>
      <c r="C994">
        <v>99</v>
      </c>
      <c r="D994" s="9">
        <v>40217.352777777778</v>
      </c>
      <c r="E994" s="9">
        <v>40316.754861111112</v>
      </c>
      <c r="F994" t="s">
        <v>874</v>
      </c>
      <c r="G994" t="s">
        <v>874</v>
      </c>
      <c r="H994">
        <v>33</v>
      </c>
      <c r="I994">
        <v>76</v>
      </c>
      <c r="J994">
        <v>1</v>
      </c>
      <c r="K994" t="s">
        <v>875</v>
      </c>
      <c r="L994">
        <v>164</v>
      </c>
      <c r="M994">
        <v>-54</v>
      </c>
      <c r="N994">
        <v>0.38800000000000001</v>
      </c>
      <c r="O994">
        <v>0.79100000000000004</v>
      </c>
      <c r="P994">
        <v>0</v>
      </c>
      <c r="Q994">
        <v>1.8009999999999999</v>
      </c>
      <c r="R994">
        <v>1.528</v>
      </c>
      <c r="S994">
        <v>0.32900000000000001</v>
      </c>
      <c r="T994">
        <v>1</v>
      </c>
      <c r="U994">
        <v>4.4420000000000002</v>
      </c>
      <c r="V994" t="s">
        <v>94</v>
      </c>
      <c r="W994">
        <v>0.65500000000000003</v>
      </c>
      <c r="X994">
        <v>0.874</v>
      </c>
      <c r="Y994">
        <v>0</v>
      </c>
      <c r="Z994">
        <v>0.86399999999999999</v>
      </c>
      <c r="AA994" s="19">
        <v>45732.986389178244</v>
      </c>
      <c r="AB994" t="s">
        <v>1181</v>
      </c>
    </row>
    <row r="995" spans="1:28" x14ac:dyDescent="0.35">
      <c r="A995" t="s">
        <v>898</v>
      </c>
      <c r="B995" t="s">
        <v>313</v>
      </c>
      <c r="C995">
        <v>793</v>
      </c>
      <c r="D995" s="9">
        <v>41180.658333333333</v>
      </c>
      <c r="E995" s="9">
        <v>41974.637499999997</v>
      </c>
      <c r="F995">
        <v>892</v>
      </c>
      <c r="G995">
        <v>892</v>
      </c>
      <c r="H995">
        <v>349</v>
      </c>
      <c r="I995">
        <v>543</v>
      </c>
      <c r="J995">
        <v>0</v>
      </c>
      <c r="K995">
        <v>892</v>
      </c>
      <c r="L995">
        <v>887</v>
      </c>
      <c r="M995">
        <v>5</v>
      </c>
      <c r="N995">
        <v>0.91800000000000004</v>
      </c>
      <c r="O995">
        <v>0.94</v>
      </c>
      <c r="P995">
        <v>0</v>
      </c>
      <c r="Q995">
        <v>1.353</v>
      </c>
      <c r="R995">
        <v>0.72799999999999998</v>
      </c>
      <c r="S995">
        <v>0.49399999999999999</v>
      </c>
      <c r="T995">
        <v>1</v>
      </c>
      <c r="U995">
        <v>3.6949999999999998</v>
      </c>
      <c r="V995" t="s">
        <v>82</v>
      </c>
      <c r="W995">
        <v>0.44900000000000001</v>
      </c>
      <c r="X995">
        <v>0.32700000000000001</v>
      </c>
      <c r="Y995">
        <v>0</v>
      </c>
      <c r="Z995">
        <v>0.43</v>
      </c>
      <c r="AA995" s="19">
        <v>45732.9864566088</v>
      </c>
      <c r="AB995" t="s">
        <v>1181</v>
      </c>
    </row>
    <row r="996" spans="1:28" hidden="1" x14ac:dyDescent="0.35">
      <c r="A996" t="s">
        <v>898</v>
      </c>
      <c r="B996" t="s">
        <v>314</v>
      </c>
      <c r="C996">
        <v>98</v>
      </c>
      <c r="D996" s="9">
        <v>41876.502083333333</v>
      </c>
      <c r="E996" s="9">
        <v>41974.637499999997</v>
      </c>
      <c r="F996" t="s">
        <v>874</v>
      </c>
      <c r="G996" t="s">
        <v>874</v>
      </c>
      <c r="H996">
        <v>1</v>
      </c>
      <c r="I996">
        <v>10</v>
      </c>
      <c r="J996">
        <v>1</v>
      </c>
      <c r="K996" t="s">
        <v>875</v>
      </c>
      <c r="L996">
        <v>16</v>
      </c>
      <c r="M996">
        <v>-7</v>
      </c>
      <c r="N996" t="s">
        <v>877</v>
      </c>
      <c r="O996">
        <v>0.875</v>
      </c>
      <c r="P996">
        <v>0</v>
      </c>
      <c r="Q996">
        <v>0.09</v>
      </c>
      <c r="R996" t="s">
        <v>877</v>
      </c>
      <c r="S996" t="s">
        <v>877</v>
      </c>
      <c r="T996" t="s">
        <v>877</v>
      </c>
      <c r="U996" t="s">
        <v>877</v>
      </c>
      <c r="V996" t="s">
        <v>82</v>
      </c>
      <c r="W996" t="s">
        <v>877</v>
      </c>
      <c r="X996">
        <v>0.81699999999999995</v>
      </c>
      <c r="Y996">
        <v>0</v>
      </c>
      <c r="Z996">
        <v>0.64300000000000002</v>
      </c>
      <c r="AA996" s="19">
        <v>45732.986456631945</v>
      </c>
      <c r="AB996" t="s">
        <v>1181</v>
      </c>
    </row>
    <row r="997" spans="1:28" x14ac:dyDescent="0.35">
      <c r="A997" t="s">
        <v>899</v>
      </c>
      <c r="B997" t="s">
        <v>313</v>
      </c>
      <c r="C997">
        <v>1231</v>
      </c>
      <c r="D997" s="9">
        <v>41311.624305555553</v>
      </c>
      <c r="E997" s="9">
        <v>42543.486805555556</v>
      </c>
      <c r="F997">
        <v>114</v>
      </c>
      <c r="G997">
        <v>114</v>
      </c>
      <c r="H997">
        <v>96</v>
      </c>
      <c r="I997">
        <v>18</v>
      </c>
      <c r="J997">
        <v>0</v>
      </c>
      <c r="K997">
        <v>114</v>
      </c>
      <c r="L997">
        <v>111</v>
      </c>
      <c r="M997">
        <v>3</v>
      </c>
      <c r="N997">
        <v>0.247</v>
      </c>
      <c r="O997">
        <v>5.5E-2</v>
      </c>
      <c r="P997">
        <v>0</v>
      </c>
      <c r="Q997">
        <v>0.115</v>
      </c>
      <c r="R997">
        <v>0.38100000000000001</v>
      </c>
      <c r="S997">
        <v>0.81799999999999995</v>
      </c>
      <c r="T997">
        <v>1</v>
      </c>
      <c r="U997">
        <v>26.087</v>
      </c>
      <c r="V997" t="s">
        <v>82</v>
      </c>
      <c r="W997">
        <v>0.45400000000000001</v>
      </c>
      <c r="X997">
        <v>0.60399999999999998</v>
      </c>
      <c r="Y997">
        <v>0</v>
      </c>
      <c r="Z997">
        <v>0.38900000000000001</v>
      </c>
      <c r="AA997" s="19">
        <v>45732.986516886573</v>
      </c>
      <c r="AB997" t="s">
        <v>1181</v>
      </c>
    </row>
    <row r="998" spans="1:28" hidden="1" x14ac:dyDescent="0.35">
      <c r="A998" t="s">
        <v>899</v>
      </c>
      <c r="B998" t="s">
        <v>314</v>
      </c>
      <c r="C998">
        <v>0</v>
      </c>
      <c r="D998" s="9">
        <v>42543.486805555556</v>
      </c>
      <c r="E998" s="9">
        <v>42543.486805555556</v>
      </c>
      <c r="F998" t="s">
        <v>874</v>
      </c>
      <c r="G998" t="s">
        <v>874</v>
      </c>
      <c r="H998">
        <v>1</v>
      </c>
      <c r="I998">
        <v>1</v>
      </c>
      <c r="J998">
        <v>1</v>
      </c>
      <c r="K998" t="s">
        <v>875</v>
      </c>
      <c r="L998">
        <v>2</v>
      </c>
      <c r="M998">
        <v>-1</v>
      </c>
      <c r="N998" t="s">
        <v>877</v>
      </c>
      <c r="O998" t="s">
        <v>877</v>
      </c>
      <c r="P998">
        <v>0</v>
      </c>
      <c r="Q998" t="s">
        <v>877</v>
      </c>
      <c r="R998" t="s">
        <v>877</v>
      </c>
      <c r="S998" t="s">
        <v>877</v>
      </c>
      <c r="T998" t="s">
        <v>877</v>
      </c>
      <c r="U998" t="s">
        <v>877</v>
      </c>
      <c r="V998" t="s">
        <v>82</v>
      </c>
      <c r="W998" t="s">
        <v>877</v>
      </c>
      <c r="X998" t="s">
        <v>877</v>
      </c>
      <c r="Y998">
        <v>0</v>
      </c>
      <c r="Z998" t="s">
        <v>877</v>
      </c>
      <c r="AA998" s="19">
        <v>45732.986516898149</v>
      </c>
      <c r="AB998" t="s">
        <v>1181</v>
      </c>
    </row>
    <row r="999" spans="1:28" x14ac:dyDescent="0.35">
      <c r="A999" t="s">
        <v>900</v>
      </c>
      <c r="B999" t="s">
        <v>313</v>
      </c>
      <c r="C999">
        <v>199</v>
      </c>
      <c r="D999" s="9">
        <v>43572.427083333336</v>
      </c>
      <c r="E999" s="9">
        <v>43771.454861111109</v>
      </c>
      <c r="F999">
        <v>55</v>
      </c>
      <c r="G999">
        <v>55</v>
      </c>
      <c r="H999">
        <v>55</v>
      </c>
      <c r="I999">
        <v>0</v>
      </c>
      <c r="J999">
        <v>0</v>
      </c>
      <c r="K999">
        <v>55</v>
      </c>
      <c r="L999">
        <v>47</v>
      </c>
      <c r="M999">
        <v>8</v>
      </c>
      <c r="N999">
        <v>0.217</v>
      </c>
      <c r="O999">
        <v>0</v>
      </c>
      <c r="P999">
        <v>0</v>
      </c>
      <c r="Q999">
        <v>0.219</v>
      </c>
      <c r="R999">
        <v>1.0089999999999999</v>
      </c>
      <c r="S999">
        <v>1</v>
      </c>
      <c r="T999">
        <v>1</v>
      </c>
      <c r="U999">
        <v>36.53</v>
      </c>
      <c r="V999" t="s">
        <v>64</v>
      </c>
      <c r="W999">
        <v>0.65900000000000003</v>
      </c>
      <c r="X999">
        <v>0</v>
      </c>
      <c r="Y999">
        <v>0</v>
      </c>
      <c r="Z999">
        <v>0.755</v>
      </c>
      <c r="AA999" s="19">
        <v>45732.986577905096</v>
      </c>
      <c r="AB999" t="s">
        <v>1181</v>
      </c>
    </row>
    <row r="1000" spans="1:28" hidden="1" x14ac:dyDescent="0.35">
      <c r="A1000" t="s">
        <v>900</v>
      </c>
      <c r="B1000" t="s">
        <v>314</v>
      </c>
      <c r="C1000">
        <v>57</v>
      </c>
      <c r="D1000" s="9">
        <v>43713.597222222219</v>
      </c>
      <c r="E1000" s="9">
        <v>43771.454861111109</v>
      </c>
      <c r="F1000" t="s">
        <v>874</v>
      </c>
      <c r="G1000" t="s">
        <v>874</v>
      </c>
      <c r="H1000">
        <v>45</v>
      </c>
      <c r="I1000">
        <v>1</v>
      </c>
      <c r="J1000">
        <v>1</v>
      </c>
      <c r="K1000" t="s">
        <v>875</v>
      </c>
      <c r="L1000">
        <v>37</v>
      </c>
      <c r="M1000">
        <v>7</v>
      </c>
      <c r="N1000">
        <v>0.875</v>
      </c>
      <c r="O1000">
        <v>0</v>
      </c>
      <c r="P1000">
        <v>0</v>
      </c>
      <c r="Q1000">
        <v>0.626</v>
      </c>
      <c r="R1000">
        <v>0.71499999999999997</v>
      </c>
      <c r="S1000">
        <v>1</v>
      </c>
      <c r="T1000">
        <v>1</v>
      </c>
      <c r="U1000">
        <v>12.78</v>
      </c>
      <c r="V1000" t="s">
        <v>82</v>
      </c>
      <c r="W1000">
        <v>0.94</v>
      </c>
      <c r="X1000">
        <v>0</v>
      </c>
      <c r="Y1000">
        <v>0</v>
      </c>
      <c r="Z1000">
        <v>0.96899999999999997</v>
      </c>
      <c r="AA1000" s="19">
        <v>45732.986587395833</v>
      </c>
      <c r="AB1000" t="s">
        <v>1181</v>
      </c>
    </row>
    <row r="1001" spans="1:28" x14ac:dyDescent="0.35">
      <c r="A1001" t="s">
        <v>901</v>
      </c>
      <c r="B1001" t="s">
        <v>313</v>
      </c>
      <c r="C1001">
        <v>216</v>
      </c>
      <c r="D1001" s="9">
        <v>41730.089583333334</v>
      </c>
      <c r="E1001" s="9">
        <v>41946.696527777778</v>
      </c>
      <c r="F1001">
        <v>76</v>
      </c>
      <c r="G1001">
        <v>76</v>
      </c>
      <c r="H1001">
        <v>51</v>
      </c>
      <c r="I1001">
        <v>25</v>
      </c>
      <c r="J1001">
        <v>0</v>
      </c>
      <c r="K1001">
        <v>76</v>
      </c>
      <c r="L1001">
        <v>75</v>
      </c>
      <c r="M1001">
        <v>1</v>
      </c>
      <c r="N1001">
        <v>1.1140000000000001</v>
      </c>
      <c r="O1001">
        <v>9.4E-2</v>
      </c>
      <c r="P1001">
        <v>0</v>
      </c>
      <c r="Q1001">
        <v>0.25</v>
      </c>
      <c r="R1001">
        <v>0.20699999999999999</v>
      </c>
      <c r="S1001">
        <v>0.92200000000000004</v>
      </c>
      <c r="T1001">
        <v>1</v>
      </c>
      <c r="U1001">
        <v>4</v>
      </c>
      <c r="V1001" t="s">
        <v>82</v>
      </c>
      <c r="W1001">
        <v>0.67500000000000004</v>
      </c>
      <c r="X1001">
        <v>0.41599999999999998</v>
      </c>
      <c r="Y1001">
        <v>0</v>
      </c>
      <c r="Z1001">
        <v>0.72899999999999998</v>
      </c>
      <c r="AA1001" s="19">
        <v>45732.986652094907</v>
      </c>
      <c r="AB1001" t="s">
        <v>1181</v>
      </c>
    </row>
    <row r="1002" spans="1:28" hidden="1" x14ac:dyDescent="0.35">
      <c r="A1002" t="s">
        <v>901</v>
      </c>
      <c r="B1002" t="s">
        <v>314</v>
      </c>
      <c r="C1002">
        <v>33</v>
      </c>
      <c r="D1002" s="9">
        <v>41912.768750000003</v>
      </c>
      <c r="E1002" s="9">
        <v>41946.696527777778</v>
      </c>
      <c r="F1002" t="s">
        <v>874</v>
      </c>
      <c r="G1002" t="s">
        <v>874</v>
      </c>
      <c r="H1002">
        <v>1</v>
      </c>
      <c r="I1002">
        <v>2</v>
      </c>
      <c r="J1002">
        <v>1</v>
      </c>
      <c r="K1002" t="s">
        <v>875</v>
      </c>
      <c r="L1002">
        <v>21</v>
      </c>
      <c r="M1002">
        <v>-18</v>
      </c>
      <c r="N1002" t="s">
        <v>877</v>
      </c>
      <c r="O1002">
        <v>2.9000000000000001E-2</v>
      </c>
      <c r="P1002">
        <v>0</v>
      </c>
      <c r="Q1002" t="s">
        <v>877</v>
      </c>
      <c r="R1002" t="s">
        <v>877</v>
      </c>
      <c r="S1002" t="s">
        <v>877</v>
      </c>
      <c r="T1002" t="s">
        <v>877</v>
      </c>
      <c r="U1002" t="s">
        <v>877</v>
      </c>
      <c r="V1002" t="s">
        <v>82</v>
      </c>
      <c r="W1002" t="s">
        <v>877</v>
      </c>
      <c r="X1002">
        <v>1</v>
      </c>
      <c r="Y1002">
        <v>0</v>
      </c>
      <c r="Z1002" t="s">
        <v>877</v>
      </c>
      <c r="AA1002" s="19">
        <v>45732.986652118052</v>
      </c>
      <c r="AB1002" t="s">
        <v>1181</v>
      </c>
    </row>
    <row r="1003" spans="1:28" x14ac:dyDescent="0.35">
      <c r="A1003" t="s">
        <v>902</v>
      </c>
      <c r="B1003" t="s">
        <v>313</v>
      </c>
      <c r="C1003">
        <v>538</v>
      </c>
      <c r="D1003" s="9">
        <v>41205.473611111112</v>
      </c>
      <c r="E1003" s="9">
        <v>41744.45208333333</v>
      </c>
      <c r="F1003">
        <v>88</v>
      </c>
      <c r="G1003">
        <v>88</v>
      </c>
      <c r="H1003">
        <v>64</v>
      </c>
      <c r="I1003">
        <v>24</v>
      </c>
      <c r="J1003">
        <v>0</v>
      </c>
      <c r="K1003">
        <v>88</v>
      </c>
      <c r="L1003">
        <v>82</v>
      </c>
      <c r="M1003">
        <v>6</v>
      </c>
      <c r="N1003">
        <v>0.441</v>
      </c>
      <c r="O1003">
        <v>0.32700000000000001</v>
      </c>
      <c r="P1003">
        <v>0</v>
      </c>
      <c r="Q1003">
        <v>0.17299999999999999</v>
      </c>
      <c r="R1003">
        <v>0.22500000000000001</v>
      </c>
      <c r="S1003">
        <v>0.57399999999999995</v>
      </c>
      <c r="T1003">
        <v>1</v>
      </c>
      <c r="U1003">
        <v>34.682000000000002</v>
      </c>
      <c r="V1003" t="s">
        <v>58</v>
      </c>
      <c r="W1003">
        <v>0.68400000000000005</v>
      </c>
      <c r="X1003">
        <v>0.84399999999999997</v>
      </c>
      <c r="Y1003">
        <v>0</v>
      </c>
      <c r="Z1003">
        <v>0.59499999999999997</v>
      </c>
      <c r="AA1003" s="19">
        <v>45732.986711608799</v>
      </c>
      <c r="AB1003" t="s">
        <v>1181</v>
      </c>
    </row>
    <row r="1004" spans="1:28" hidden="1" x14ac:dyDescent="0.35">
      <c r="A1004" t="s">
        <v>902</v>
      </c>
      <c r="B1004" t="s">
        <v>314</v>
      </c>
      <c r="C1004">
        <v>0</v>
      </c>
      <c r="D1004" s="9">
        <v>41744.451388888891</v>
      </c>
      <c r="E1004" s="9">
        <v>41744.45208333333</v>
      </c>
      <c r="F1004" t="s">
        <v>874</v>
      </c>
      <c r="G1004" t="s">
        <v>874</v>
      </c>
      <c r="H1004">
        <v>1</v>
      </c>
      <c r="I1004">
        <v>1</v>
      </c>
      <c r="J1004">
        <v>1</v>
      </c>
      <c r="K1004" t="s">
        <v>875</v>
      </c>
      <c r="L1004">
        <v>3</v>
      </c>
      <c r="M1004">
        <v>-2</v>
      </c>
      <c r="N1004" t="s">
        <v>877</v>
      </c>
      <c r="O1004" t="s">
        <v>877</v>
      </c>
      <c r="P1004">
        <v>0</v>
      </c>
      <c r="Q1004" t="s">
        <v>877</v>
      </c>
      <c r="R1004" t="s">
        <v>877</v>
      </c>
      <c r="S1004" t="s">
        <v>877</v>
      </c>
      <c r="T1004" t="s">
        <v>877</v>
      </c>
      <c r="U1004" t="s">
        <v>877</v>
      </c>
      <c r="V1004" t="s">
        <v>58</v>
      </c>
      <c r="W1004" t="s">
        <v>877</v>
      </c>
      <c r="X1004" t="s">
        <v>877</v>
      </c>
      <c r="Y1004">
        <v>0</v>
      </c>
      <c r="Z1004" t="s">
        <v>877</v>
      </c>
      <c r="AA1004" s="19">
        <v>45732.986711620368</v>
      </c>
      <c r="AB1004" t="s">
        <v>1181</v>
      </c>
    </row>
    <row r="1005" spans="1:28" x14ac:dyDescent="0.35">
      <c r="A1005" t="s">
        <v>903</v>
      </c>
      <c r="B1005" t="s">
        <v>313</v>
      </c>
      <c r="C1005">
        <v>133</v>
      </c>
      <c r="D1005" s="9">
        <v>42530.554861111108</v>
      </c>
      <c r="E1005" s="9">
        <v>42664.492361111108</v>
      </c>
      <c r="F1005">
        <v>208</v>
      </c>
      <c r="G1005">
        <v>208</v>
      </c>
      <c r="H1005">
        <v>185</v>
      </c>
      <c r="I1005">
        <v>23</v>
      </c>
      <c r="J1005">
        <v>0</v>
      </c>
      <c r="K1005">
        <v>208</v>
      </c>
      <c r="L1005">
        <v>200</v>
      </c>
      <c r="M1005">
        <v>8</v>
      </c>
      <c r="N1005">
        <v>2.08</v>
      </c>
      <c r="O1005">
        <v>0.189</v>
      </c>
      <c r="P1005">
        <v>0</v>
      </c>
      <c r="Q1005">
        <v>2.3460000000000001</v>
      </c>
      <c r="R1005">
        <v>1.034</v>
      </c>
      <c r="S1005">
        <v>0.91700000000000004</v>
      </c>
      <c r="T1005">
        <v>1</v>
      </c>
      <c r="U1005">
        <v>3.41</v>
      </c>
      <c r="V1005" t="s">
        <v>94</v>
      </c>
      <c r="W1005">
        <v>0.98499999999999999</v>
      </c>
      <c r="X1005">
        <v>0.94099999999999995</v>
      </c>
      <c r="Y1005">
        <v>0</v>
      </c>
      <c r="Z1005">
        <v>0.97899999999999998</v>
      </c>
      <c r="AA1005" s="19">
        <v>45732.986776782411</v>
      </c>
      <c r="AB1005" t="s">
        <v>1181</v>
      </c>
    </row>
    <row r="1006" spans="1:28" hidden="1" x14ac:dyDescent="0.35">
      <c r="A1006" t="s">
        <v>903</v>
      </c>
      <c r="B1006" t="s">
        <v>314</v>
      </c>
      <c r="C1006">
        <v>99</v>
      </c>
      <c r="D1006" s="9">
        <v>42564.548611111109</v>
      </c>
      <c r="E1006" s="9">
        <v>42664.492361111108</v>
      </c>
      <c r="F1006" t="s">
        <v>874</v>
      </c>
      <c r="G1006" t="s">
        <v>874</v>
      </c>
      <c r="H1006">
        <v>98</v>
      </c>
      <c r="I1006">
        <v>19</v>
      </c>
      <c r="J1006">
        <v>1</v>
      </c>
      <c r="K1006" t="s">
        <v>875</v>
      </c>
      <c r="L1006">
        <v>147</v>
      </c>
      <c r="M1006">
        <v>-31</v>
      </c>
      <c r="N1006">
        <v>2.024</v>
      </c>
      <c r="O1006">
        <v>0.17</v>
      </c>
      <c r="P1006">
        <v>0</v>
      </c>
      <c r="Q1006">
        <v>2.4089999999999998</v>
      </c>
      <c r="R1006">
        <v>1.0980000000000001</v>
      </c>
      <c r="S1006">
        <v>0.92300000000000004</v>
      </c>
      <c r="T1006">
        <v>1</v>
      </c>
      <c r="U1006">
        <v>3.3210000000000002</v>
      </c>
      <c r="V1006" t="s">
        <v>94</v>
      </c>
      <c r="W1006">
        <v>0.94499999999999995</v>
      </c>
      <c r="X1006">
        <v>0.93899999999999995</v>
      </c>
      <c r="Y1006">
        <v>0</v>
      </c>
      <c r="Z1006">
        <v>0.95699999999999996</v>
      </c>
      <c r="AA1006" s="19">
        <v>45732.986789537033</v>
      </c>
      <c r="AB1006" t="s">
        <v>1181</v>
      </c>
    </row>
    <row r="1007" spans="1:28" x14ac:dyDescent="0.35">
      <c r="A1007" t="s">
        <v>904</v>
      </c>
      <c r="B1007" t="s">
        <v>313</v>
      </c>
      <c r="C1007">
        <v>1541</v>
      </c>
      <c r="D1007" s="9">
        <v>42976.486805555556</v>
      </c>
      <c r="E1007" s="9">
        <v>44517.668749999997</v>
      </c>
      <c r="F1007">
        <v>1284</v>
      </c>
      <c r="G1007">
        <v>1256</v>
      </c>
      <c r="H1007">
        <v>692</v>
      </c>
      <c r="I1007">
        <v>564</v>
      </c>
      <c r="J1007">
        <v>0</v>
      </c>
      <c r="K1007">
        <v>1256</v>
      </c>
      <c r="L1007">
        <v>986</v>
      </c>
      <c r="M1007">
        <v>270</v>
      </c>
      <c r="N1007">
        <v>0.57999999999999996</v>
      </c>
      <c r="O1007">
        <v>0.433</v>
      </c>
      <c r="P1007">
        <v>0</v>
      </c>
      <c r="Q1007">
        <v>0.71499999999999997</v>
      </c>
      <c r="R1007">
        <v>0.70599999999999996</v>
      </c>
      <c r="S1007">
        <v>0.57299999999999995</v>
      </c>
      <c r="T1007">
        <v>1</v>
      </c>
      <c r="U1007">
        <v>377.62200000000001</v>
      </c>
      <c r="V1007" t="s">
        <v>58</v>
      </c>
      <c r="W1007">
        <v>0.94099999999999995</v>
      </c>
      <c r="X1007">
        <v>0.97899999999999998</v>
      </c>
      <c r="Y1007">
        <v>0</v>
      </c>
      <c r="Z1007">
        <v>0.98</v>
      </c>
      <c r="AA1007" s="19">
        <v>45732.986859548611</v>
      </c>
      <c r="AB1007" t="s">
        <v>1181</v>
      </c>
    </row>
    <row r="1008" spans="1:28" hidden="1" x14ac:dyDescent="0.35">
      <c r="A1008" t="s">
        <v>904</v>
      </c>
      <c r="B1008" t="s">
        <v>314</v>
      </c>
      <c r="C1008">
        <v>98</v>
      </c>
      <c r="D1008" s="9">
        <v>44418.724999999999</v>
      </c>
      <c r="E1008" s="9">
        <v>44517.668749999997</v>
      </c>
      <c r="F1008" t="s">
        <v>874</v>
      </c>
      <c r="G1008" t="s">
        <v>874</v>
      </c>
      <c r="H1008">
        <v>2</v>
      </c>
      <c r="I1008">
        <v>3</v>
      </c>
      <c r="J1008">
        <v>1</v>
      </c>
      <c r="K1008" t="s">
        <v>875</v>
      </c>
      <c r="L1008">
        <v>16</v>
      </c>
      <c r="M1008">
        <v>-10</v>
      </c>
      <c r="N1008">
        <v>1.2E-2</v>
      </c>
      <c r="O1008">
        <v>2.1000000000000001E-2</v>
      </c>
      <c r="P1008">
        <v>0</v>
      </c>
      <c r="Q1008">
        <v>0.14699999999999999</v>
      </c>
      <c r="R1008">
        <v>4.4550000000000001</v>
      </c>
      <c r="S1008">
        <v>0.36399999999999999</v>
      </c>
      <c r="T1008">
        <v>1</v>
      </c>
      <c r="U1008">
        <v>1836.7349999999999</v>
      </c>
      <c r="V1008" t="s">
        <v>64</v>
      </c>
      <c r="W1008">
        <v>1</v>
      </c>
      <c r="X1008">
        <v>0.878</v>
      </c>
      <c r="Y1008">
        <v>0</v>
      </c>
      <c r="Z1008">
        <v>0.88100000000000001</v>
      </c>
      <c r="AA1008" s="19">
        <v>45732.986870706016</v>
      </c>
      <c r="AB1008" t="s">
        <v>1181</v>
      </c>
    </row>
    <row r="1009" spans="1:28" x14ac:dyDescent="0.35">
      <c r="A1009" t="s">
        <v>905</v>
      </c>
      <c r="B1009" t="s">
        <v>313</v>
      </c>
      <c r="C1009">
        <v>989</v>
      </c>
      <c r="D1009" s="9">
        <v>42912</v>
      </c>
      <c r="E1009" s="9">
        <v>43901.438888888886</v>
      </c>
      <c r="F1009">
        <v>1289</v>
      </c>
      <c r="G1009">
        <v>1287</v>
      </c>
      <c r="H1009">
        <v>933</v>
      </c>
      <c r="I1009">
        <v>354</v>
      </c>
      <c r="J1009">
        <v>0</v>
      </c>
      <c r="K1009">
        <v>1287</v>
      </c>
      <c r="L1009">
        <v>545</v>
      </c>
      <c r="M1009">
        <v>742</v>
      </c>
      <c r="N1009">
        <v>0.94299999999999995</v>
      </c>
      <c r="O1009">
        <v>0.36199999999999999</v>
      </c>
      <c r="P1009">
        <v>0</v>
      </c>
      <c r="Q1009">
        <v>1.7490000000000001</v>
      </c>
      <c r="R1009">
        <v>1.34</v>
      </c>
      <c r="S1009">
        <v>0.72299999999999998</v>
      </c>
      <c r="T1009">
        <v>1</v>
      </c>
      <c r="U1009">
        <v>424.24200000000002</v>
      </c>
      <c r="V1009" t="s">
        <v>64</v>
      </c>
      <c r="W1009">
        <v>0.93200000000000005</v>
      </c>
      <c r="X1009">
        <v>0.99199999999999999</v>
      </c>
      <c r="Y1009">
        <v>0</v>
      </c>
      <c r="Z1009">
        <v>0.96599999999999997</v>
      </c>
      <c r="AA1009" s="19">
        <v>45732.986941099538</v>
      </c>
      <c r="AB1009" t="s">
        <v>1181</v>
      </c>
    </row>
    <row r="1010" spans="1:28" hidden="1" x14ac:dyDescent="0.35">
      <c r="A1010" t="s">
        <v>905</v>
      </c>
      <c r="B1010" t="s">
        <v>314</v>
      </c>
      <c r="C1010">
        <v>99</v>
      </c>
      <c r="D1010" s="9">
        <v>43801.443055555559</v>
      </c>
      <c r="E1010" s="9">
        <v>43901.438888888886</v>
      </c>
      <c r="F1010" t="s">
        <v>874</v>
      </c>
      <c r="G1010" t="s">
        <v>874</v>
      </c>
      <c r="H1010">
        <v>87</v>
      </c>
      <c r="I1010">
        <v>22</v>
      </c>
      <c r="J1010">
        <v>1</v>
      </c>
      <c r="K1010" t="s">
        <v>875</v>
      </c>
      <c r="L1010">
        <v>112</v>
      </c>
      <c r="M1010">
        <v>-2</v>
      </c>
      <c r="N1010">
        <v>0.90200000000000002</v>
      </c>
      <c r="O1010">
        <v>0.28100000000000003</v>
      </c>
      <c r="P1010">
        <v>0</v>
      </c>
      <c r="Q1010">
        <v>1.1779999999999999</v>
      </c>
      <c r="R1010">
        <v>0.996</v>
      </c>
      <c r="S1010">
        <v>0.76200000000000001</v>
      </c>
      <c r="T1010">
        <v>1</v>
      </c>
      <c r="U1010">
        <v>629.88099999999997</v>
      </c>
      <c r="V1010" t="s">
        <v>58</v>
      </c>
      <c r="W1010">
        <v>0.94299999999999995</v>
      </c>
      <c r="X1010">
        <v>0.94299999999999995</v>
      </c>
      <c r="Y1010">
        <v>0</v>
      </c>
      <c r="Z1010">
        <v>0.96899999999999997</v>
      </c>
      <c r="AA1010" s="19">
        <v>45732.986953599539</v>
      </c>
      <c r="AB1010" t="s">
        <v>1181</v>
      </c>
    </row>
    <row r="1011" spans="1:28" x14ac:dyDescent="0.35">
      <c r="A1011" t="s">
        <v>906</v>
      </c>
      <c r="B1011" t="s">
        <v>313</v>
      </c>
      <c r="C1011">
        <v>769</v>
      </c>
      <c r="D1011" s="9">
        <v>42341.409722222219</v>
      </c>
      <c r="E1011" s="9">
        <v>43110.477777777778</v>
      </c>
      <c r="F1011">
        <v>2040</v>
      </c>
      <c r="G1011">
        <v>2021</v>
      </c>
      <c r="H1011">
        <v>1453</v>
      </c>
      <c r="I1011">
        <v>568</v>
      </c>
      <c r="J1011">
        <v>0</v>
      </c>
      <c r="K1011">
        <v>2021</v>
      </c>
      <c r="L1011">
        <v>1997</v>
      </c>
      <c r="M1011">
        <v>24</v>
      </c>
      <c r="N1011">
        <v>1.879</v>
      </c>
      <c r="O1011">
        <v>0.76600000000000001</v>
      </c>
      <c r="P1011">
        <v>0</v>
      </c>
      <c r="Q1011">
        <v>2.5009999999999999</v>
      </c>
      <c r="R1011">
        <v>0.94599999999999995</v>
      </c>
      <c r="S1011">
        <v>0.71</v>
      </c>
      <c r="T1011">
        <v>1</v>
      </c>
      <c r="U1011">
        <v>9.5960000000000001</v>
      </c>
      <c r="V1011" t="s">
        <v>82</v>
      </c>
      <c r="W1011">
        <v>0.93</v>
      </c>
      <c r="X1011">
        <v>0.80300000000000005</v>
      </c>
      <c r="Y1011">
        <v>0</v>
      </c>
      <c r="Z1011">
        <v>0.88700000000000001</v>
      </c>
      <c r="AA1011" s="19">
        <v>45732.987026990741</v>
      </c>
      <c r="AB1011" t="s">
        <v>1181</v>
      </c>
    </row>
    <row r="1012" spans="1:28" hidden="1" x14ac:dyDescent="0.35">
      <c r="A1012" t="s">
        <v>906</v>
      </c>
      <c r="B1012" t="s">
        <v>314</v>
      </c>
      <c r="C1012">
        <v>99</v>
      </c>
      <c r="D1012" s="9">
        <v>43010.522916666669</v>
      </c>
      <c r="E1012" s="9">
        <v>43110.477777777778</v>
      </c>
      <c r="F1012" t="s">
        <v>874</v>
      </c>
      <c r="G1012" t="s">
        <v>874</v>
      </c>
      <c r="H1012">
        <v>63</v>
      </c>
      <c r="I1012">
        <v>112</v>
      </c>
      <c r="J1012">
        <v>1</v>
      </c>
      <c r="K1012" t="s">
        <v>875</v>
      </c>
      <c r="L1012">
        <v>237</v>
      </c>
      <c r="M1012">
        <v>-61</v>
      </c>
      <c r="N1012">
        <v>0.93799999999999994</v>
      </c>
      <c r="O1012">
        <v>1.393</v>
      </c>
      <c r="P1012">
        <v>0</v>
      </c>
      <c r="Q1012">
        <v>2.9630000000000001</v>
      </c>
      <c r="R1012">
        <v>1.2709999999999999</v>
      </c>
      <c r="S1012">
        <v>0.40200000000000002</v>
      </c>
      <c r="T1012">
        <v>1</v>
      </c>
      <c r="U1012">
        <v>8.1</v>
      </c>
      <c r="V1012" t="s">
        <v>94</v>
      </c>
      <c r="W1012">
        <v>0.96699999999999997</v>
      </c>
      <c r="X1012">
        <v>0.99299999999999999</v>
      </c>
      <c r="Y1012">
        <v>0</v>
      </c>
      <c r="Z1012">
        <v>0.95299999999999996</v>
      </c>
      <c r="AA1012" s="19">
        <v>45732.98703971065</v>
      </c>
      <c r="AB1012" t="s">
        <v>1181</v>
      </c>
    </row>
    <row r="1013" spans="1:28" x14ac:dyDescent="0.35">
      <c r="A1013" t="s">
        <v>907</v>
      </c>
      <c r="B1013" t="s">
        <v>313</v>
      </c>
      <c r="C1013">
        <v>154</v>
      </c>
      <c r="D1013" s="9">
        <v>42103.379166666666</v>
      </c>
      <c r="E1013" s="9">
        <v>42257.737500000003</v>
      </c>
      <c r="F1013">
        <v>1245</v>
      </c>
      <c r="G1013">
        <v>1245</v>
      </c>
      <c r="H1013">
        <v>1096</v>
      </c>
      <c r="I1013">
        <v>149</v>
      </c>
      <c r="J1013">
        <v>0</v>
      </c>
      <c r="K1013">
        <v>1245</v>
      </c>
      <c r="L1013">
        <v>889</v>
      </c>
      <c r="M1013">
        <v>356</v>
      </c>
      <c r="N1013">
        <v>11.366</v>
      </c>
      <c r="O1013">
        <v>2.0640000000000001</v>
      </c>
      <c r="P1013">
        <v>0</v>
      </c>
      <c r="Q1013">
        <v>9.6</v>
      </c>
      <c r="R1013">
        <v>0.71499999999999997</v>
      </c>
      <c r="S1013">
        <v>0.84599999999999997</v>
      </c>
      <c r="T1013">
        <v>1</v>
      </c>
      <c r="U1013">
        <v>37.082999999999998</v>
      </c>
      <c r="V1013" t="s">
        <v>58</v>
      </c>
      <c r="W1013">
        <v>0.93600000000000005</v>
      </c>
      <c r="X1013">
        <v>0.93200000000000005</v>
      </c>
      <c r="Y1013">
        <v>0</v>
      </c>
      <c r="Z1013">
        <v>0.90600000000000003</v>
      </c>
      <c r="AA1013" s="19">
        <v>45732.987107638888</v>
      </c>
      <c r="AB1013" t="s">
        <v>1181</v>
      </c>
    </row>
    <row r="1014" spans="1:28" hidden="1" x14ac:dyDescent="0.35">
      <c r="A1014" t="s">
        <v>907</v>
      </c>
      <c r="B1014" t="s">
        <v>314</v>
      </c>
      <c r="C1014">
        <v>100</v>
      </c>
      <c r="D1014" s="9">
        <v>42157.481249999997</v>
      </c>
      <c r="E1014" s="9">
        <v>42257.737500000003</v>
      </c>
      <c r="F1014" t="s">
        <v>874</v>
      </c>
      <c r="G1014" t="s">
        <v>874</v>
      </c>
      <c r="H1014">
        <v>429</v>
      </c>
      <c r="I1014">
        <v>123</v>
      </c>
      <c r="J1014">
        <v>1</v>
      </c>
      <c r="K1014" t="s">
        <v>875</v>
      </c>
      <c r="L1014">
        <v>407</v>
      </c>
      <c r="M1014">
        <v>146</v>
      </c>
      <c r="N1014">
        <v>6.3019999999999996</v>
      </c>
      <c r="O1014">
        <v>1.9390000000000001</v>
      </c>
      <c r="P1014">
        <v>0</v>
      </c>
      <c r="Q1014">
        <v>5.3730000000000002</v>
      </c>
      <c r="R1014">
        <v>0.65200000000000002</v>
      </c>
      <c r="S1014">
        <v>0.76500000000000001</v>
      </c>
      <c r="T1014">
        <v>1</v>
      </c>
      <c r="U1014">
        <v>66.257000000000005</v>
      </c>
      <c r="V1014" t="s">
        <v>58</v>
      </c>
      <c r="W1014">
        <v>0.69</v>
      </c>
      <c r="X1014">
        <v>0.89500000000000002</v>
      </c>
      <c r="Y1014">
        <v>0</v>
      </c>
      <c r="Z1014">
        <v>0.69599999999999995</v>
      </c>
      <c r="AA1014" s="19">
        <v>45732.987120694444</v>
      </c>
      <c r="AB1014" t="s">
        <v>1181</v>
      </c>
    </row>
    <row r="1015" spans="1:28" x14ac:dyDescent="0.35">
      <c r="A1015" t="s">
        <v>908</v>
      </c>
      <c r="B1015" t="s">
        <v>313</v>
      </c>
      <c r="C1015">
        <v>999</v>
      </c>
      <c r="D1015" s="9">
        <v>41543.921527777777</v>
      </c>
      <c r="E1015" s="9">
        <v>42543.486805555556</v>
      </c>
      <c r="F1015">
        <v>270</v>
      </c>
      <c r="G1015">
        <v>270</v>
      </c>
      <c r="H1015">
        <v>180</v>
      </c>
      <c r="I1015">
        <v>90</v>
      </c>
      <c r="J1015">
        <v>0</v>
      </c>
      <c r="K1015">
        <v>270</v>
      </c>
      <c r="L1015">
        <v>257</v>
      </c>
      <c r="M1015">
        <v>13</v>
      </c>
      <c r="N1015">
        <v>0.40899999999999997</v>
      </c>
      <c r="O1015">
        <v>0.17</v>
      </c>
      <c r="P1015">
        <v>0</v>
      </c>
      <c r="Q1015">
        <v>0.33600000000000002</v>
      </c>
      <c r="R1015">
        <v>0.57999999999999996</v>
      </c>
      <c r="S1015">
        <v>0.70599999999999996</v>
      </c>
      <c r="T1015">
        <v>1</v>
      </c>
      <c r="U1015">
        <v>38.69</v>
      </c>
      <c r="V1015" t="s">
        <v>58</v>
      </c>
      <c r="W1015">
        <v>0.53600000000000003</v>
      </c>
      <c r="X1015">
        <v>0.92600000000000005</v>
      </c>
      <c r="Y1015">
        <v>0</v>
      </c>
      <c r="Z1015">
        <v>0.54300000000000004</v>
      </c>
      <c r="AA1015" s="19">
        <v>45732.987180162039</v>
      </c>
      <c r="AB1015" t="s">
        <v>1181</v>
      </c>
    </row>
    <row r="1016" spans="1:28" hidden="1" x14ac:dyDescent="0.35">
      <c r="A1016" t="s">
        <v>908</v>
      </c>
      <c r="B1016" t="s">
        <v>314</v>
      </c>
      <c r="C1016">
        <v>0</v>
      </c>
      <c r="D1016" s="9">
        <v>42543.484027777777</v>
      </c>
      <c r="E1016" s="9">
        <v>42543.486805555556</v>
      </c>
      <c r="F1016" t="s">
        <v>874</v>
      </c>
      <c r="G1016" t="s">
        <v>874</v>
      </c>
      <c r="H1016">
        <v>1</v>
      </c>
      <c r="I1016">
        <v>1</v>
      </c>
      <c r="J1016">
        <v>1</v>
      </c>
      <c r="K1016" t="s">
        <v>875</v>
      </c>
      <c r="L1016">
        <v>11</v>
      </c>
      <c r="M1016">
        <v>-10</v>
      </c>
      <c r="N1016" t="s">
        <v>877</v>
      </c>
      <c r="O1016" t="s">
        <v>877</v>
      </c>
      <c r="P1016">
        <v>0</v>
      </c>
      <c r="Q1016">
        <v>5.5</v>
      </c>
      <c r="R1016" t="s">
        <v>877</v>
      </c>
      <c r="S1016" t="s">
        <v>877</v>
      </c>
      <c r="T1016" t="s">
        <v>877</v>
      </c>
      <c r="U1016" t="s">
        <v>877</v>
      </c>
      <c r="V1016" t="s">
        <v>58</v>
      </c>
      <c r="W1016" t="s">
        <v>877</v>
      </c>
      <c r="X1016" t="s">
        <v>877</v>
      </c>
      <c r="Y1016">
        <v>0</v>
      </c>
      <c r="Z1016">
        <v>0.6</v>
      </c>
      <c r="AA1016" s="19">
        <v>45732.987180173608</v>
      </c>
      <c r="AB1016" t="s">
        <v>1181</v>
      </c>
    </row>
    <row r="1017" spans="1:28" x14ac:dyDescent="0.35">
      <c r="A1017" t="s">
        <v>909</v>
      </c>
      <c r="B1017" t="s">
        <v>313</v>
      </c>
      <c r="C1017">
        <v>2548</v>
      </c>
      <c r="D1017" s="9">
        <v>40423.392361111109</v>
      </c>
      <c r="E1017" s="9">
        <v>42971.61041666667</v>
      </c>
      <c r="F1017">
        <v>67</v>
      </c>
      <c r="G1017">
        <v>67</v>
      </c>
      <c r="H1017">
        <v>62</v>
      </c>
      <c r="I1017">
        <v>5</v>
      </c>
      <c r="J1017">
        <v>0</v>
      </c>
      <c r="K1017">
        <v>67</v>
      </c>
      <c r="L1017">
        <v>53</v>
      </c>
      <c r="M1017">
        <v>14</v>
      </c>
      <c r="N1017">
        <v>1.9E-2</v>
      </c>
      <c r="O1017">
        <v>1.4E-2</v>
      </c>
      <c r="P1017">
        <v>0</v>
      </c>
      <c r="Q1017">
        <v>1.9E-2</v>
      </c>
      <c r="R1017">
        <v>0.57599999999999996</v>
      </c>
      <c r="S1017">
        <v>0.57599999999999996</v>
      </c>
      <c r="T1017">
        <v>1</v>
      </c>
      <c r="U1017">
        <v>736.84199999999998</v>
      </c>
      <c r="V1017" t="s">
        <v>58</v>
      </c>
      <c r="W1017">
        <v>0.60299999999999998</v>
      </c>
      <c r="X1017">
        <v>0.51900000000000002</v>
      </c>
      <c r="Y1017">
        <v>0</v>
      </c>
      <c r="Z1017">
        <v>0.46600000000000003</v>
      </c>
      <c r="AA1017" s="19">
        <v>45732.98724234954</v>
      </c>
      <c r="AB1017" t="s">
        <v>1181</v>
      </c>
    </row>
    <row r="1018" spans="1:28" hidden="1" x14ac:dyDescent="0.35">
      <c r="A1018" t="s">
        <v>909</v>
      </c>
      <c r="B1018" t="s">
        <v>314</v>
      </c>
      <c r="C1018">
        <v>0</v>
      </c>
      <c r="D1018" s="9">
        <v>42971.505555555559</v>
      </c>
      <c r="E1018" s="9">
        <v>42971.61041666667</v>
      </c>
      <c r="F1018" t="s">
        <v>874</v>
      </c>
      <c r="G1018" t="s">
        <v>874</v>
      </c>
      <c r="H1018">
        <v>1</v>
      </c>
      <c r="I1018">
        <v>1</v>
      </c>
      <c r="J1018">
        <v>1</v>
      </c>
      <c r="K1018" t="s">
        <v>875</v>
      </c>
      <c r="L1018">
        <v>1</v>
      </c>
      <c r="M1018">
        <v>-1</v>
      </c>
      <c r="N1018" t="s">
        <v>877</v>
      </c>
      <c r="O1018" t="s">
        <v>877</v>
      </c>
      <c r="P1018">
        <v>0</v>
      </c>
      <c r="Q1018" t="s">
        <v>877</v>
      </c>
      <c r="R1018" t="s">
        <v>877</v>
      </c>
      <c r="S1018" t="s">
        <v>877</v>
      </c>
      <c r="T1018" t="s">
        <v>877</v>
      </c>
      <c r="U1018" t="s">
        <v>877</v>
      </c>
      <c r="V1018" t="s">
        <v>58</v>
      </c>
      <c r="W1018" t="s">
        <v>877</v>
      </c>
      <c r="X1018" t="s">
        <v>877</v>
      </c>
      <c r="Y1018">
        <v>0</v>
      </c>
      <c r="Z1018" t="s">
        <v>877</v>
      </c>
      <c r="AA1018" s="19">
        <v>45732.987242361109</v>
      </c>
      <c r="AB1018" t="s">
        <v>1181</v>
      </c>
    </row>
    <row r="1019" spans="1:28" x14ac:dyDescent="0.35">
      <c r="A1019" t="s">
        <v>910</v>
      </c>
      <c r="B1019" t="s">
        <v>313</v>
      </c>
      <c r="C1019">
        <v>364</v>
      </c>
      <c r="D1019" s="9">
        <v>43661.505555555559</v>
      </c>
      <c r="E1019" s="9">
        <v>44026.384027777778</v>
      </c>
      <c r="F1019">
        <v>1861</v>
      </c>
      <c r="G1019">
        <v>1830</v>
      </c>
      <c r="H1019">
        <v>1746</v>
      </c>
      <c r="I1019">
        <v>84</v>
      </c>
      <c r="J1019">
        <v>0</v>
      </c>
      <c r="K1019">
        <v>1830</v>
      </c>
      <c r="L1019">
        <v>1090</v>
      </c>
      <c r="M1019">
        <v>740</v>
      </c>
      <c r="N1019">
        <v>4.9950000000000001</v>
      </c>
      <c r="O1019">
        <v>0.40799999999999997</v>
      </c>
      <c r="P1019">
        <v>0</v>
      </c>
      <c r="Q1019">
        <v>3.6619999999999999</v>
      </c>
      <c r="R1019">
        <v>0.67800000000000005</v>
      </c>
      <c r="S1019">
        <v>0.92400000000000004</v>
      </c>
      <c r="T1019">
        <v>1</v>
      </c>
      <c r="U1019">
        <v>202.07499999999999</v>
      </c>
      <c r="V1019" t="s">
        <v>58</v>
      </c>
      <c r="W1019">
        <v>0.99199999999999999</v>
      </c>
      <c r="X1019">
        <v>0.93600000000000005</v>
      </c>
      <c r="Y1019">
        <v>0</v>
      </c>
      <c r="Z1019">
        <v>0.96499999999999997</v>
      </c>
      <c r="AA1019" s="19">
        <v>45732.98731394676</v>
      </c>
      <c r="AB1019" t="s">
        <v>1181</v>
      </c>
    </row>
    <row r="1020" spans="1:28" hidden="1" x14ac:dyDescent="0.35">
      <c r="A1020" t="s">
        <v>910</v>
      </c>
      <c r="B1020" t="s">
        <v>314</v>
      </c>
      <c r="C1020">
        <v>98</v>
      </c>
      <c r="D1020" s="9">
        <v>43927.457638888889</v>
      </c>
      <c r="E1020" s="9">
        <v>44026.384027777778</v>
      </c>
      <c r="F1020" t="s">
        <v>874</v>
      </c>
      <c r="G1020" t="s">
        <v>874</v>
      </c>
      <c r="H1020">
        <v>370</v>
      </c>
      <c r="I1020">
        <v>49</v>
      </c>
      <c r="J1020">
        <v>1</v>
      </c>
      <c r="K1020" t="s">
        <v>875</v>
      </c>
      <c r="L1020">
        <v>107</v>
      </c>
      <c r="M1020">
        <v>311</v>
      </c>
      <c r="N1020">
        <v>4.49</v>
      </c>
      <c r="O1020">
        <v>0.42399999999999999</v>
      </c>
      <c r="P1020">
        <v>0</v>
      </c>
      <c r="Q1020">
        <v>0.74099999999999999</v>
      </c>
      <c r="R1020">
        <v>0.151</v>
      </c>
      <c r="S1020">
        <v>0.91400000000000003</v>
      </c>
      <c r="T1020">
        <v>1</v>
      </c>
      <c r="U1020">
        <v>998.65</v>
      </c>
      <c r="V1020" t="s">
        <v>58</v>
      </c>
      <c r="W1020">
        <v>0.97899999999999998</v>
      </c>
      <c r="X1020">
        <v>0.96299999999999997</v>
      </c>
      <c r="Y1020">
        <v>0</v>
      </c>
      <c r="Z1020">
        <v>0.81499999999999995</v>
      </c>
      <c r="AA1020" s="19">
        <v>45732.987326967595</v>
      </c>
      <c r="AB1020" t="s">
        <v>1181</v>
      </c>
    </row>
    <row r="1021" spans="1:28" x14ac:dyDescent="0.35">
      <c r="A1021" t="s">
        <v>911</v>
      </c>
      <c r="B1021" t="s">
        <v>313</v>
      </c>
      <c r="C1021">
        <v>1847</v>
      </c>
      <c r="D1021" s="9">
        <v>41281.690972222219</v>
      </c>
      <c r="E1021" s="9">
        <v>43129.664583333331</v>
      </c>
      <c r="F1021">
        <v>151</v>
      </c>
      <c r="G1021">
        <v>151</v>
      </c>
      <c r="H1021">
        <v>124</v>
      </c>
      <c r="I1021">
        <v>27</v>
      </c>
      <c r="J1021">
        <v>0</v>
      </c>
      <c r="K1021">
        <v>151</v>
      </c>
      <c r="L1021">
        <v>123</v>
      </c>
      <c r="M1021">
        <v>28</v>
      </c>
      <c r="N1021">
        <v>7.4999999999999997E-2</v>
      </c>
      <c r="O1021">
        <v>1.0999999999999999E-2</v>
      </c>
      <c r="P1021">
        <v>0</v>
      </c>
      <c r="Q1021">
        <v>6.5000000000000002E-2</v>
      </c>
      <c r="R1021">
        <v>0.75600000000000001</v>
      </c>
      <c r="S1021">
        <v>0.872</v>
      </c>
      <c r="T1021">
        <v>1</v>
      </c>
      <c r="U1021">
        <v>430.76900000000001</v>
      </c>
      <c r="V1021" t="s">
        <v>58</v>
      </c>
      <c r="W1021">
        <v>0.76300000000000001</v>
      </c>
      <c r="X1021">
        <v>0.14199999999999999</v>
      </c>
      <c r="Y1021">
        <v>0</v>
      </c>
      <c r="Z1021">
        <v>0.61199999999999999</v>
      </c>
      <c r="AA1021" s="19">
        <v>45732.987394351854</v>
      </c>
      <c r="AB1021" t="s">
        <v>1181</v>
      </c>
    </row>
    <row r="1022" spans="1:28" hidden="1" x14ac:dyDescent="0.35">
      <c r="A1022" t="s">
        <v>911</v>
      </c>
      <c r="B1022" t="s">
        <v>314</v>
      </c>
      <c r="C1022">
        <v>77</v>
      </c>
      <c r="D1022" s="9">
        <v>43052.526388888888</v>
      </c>
      <c r="E1022" s="9">
        <v>43129.664583333331</v>
      </c>
      <c r="F1022" t="s">
        <v>874</v>
      </c>
      <c r="G1022" t="s">
        <v>874</v>
      </c>
      <c r="H1022">
        <v>1</v>
      </c>
      <c r="I1022">
        <v>1</v>
      </c>
      <c r="J1022">
        <v>1</v>
      </c>
      <c r="K1022" t="s">
        <v>875</v>
      </c>
      <c r="L1022">
        <v>1</v>
      </c>
      <c r="M1022">
        <v>1</v>
      </c>
      <c r="N1022" t="s">
        <v>877</v>
      </c>
      <c r="O1022" t="s">
        <v>877</v>
      </c>
      <c r="P1022">
        <v>0</v>
      </c>
      <c r="Q1022" t="s">
        <v>877</v>
      </c>
      <c r="R1022" t="s">
        <v>877</v>
      </c>
      <c r="S1022" t="s">
        <v>877</v>
      </c>
      <c r="T1022" t="s">
        <v>877</v>
      </c>
      <c r="U1022" t="s">
        <v>877</v>
      </c>
      <c r="V1022" t="s">
        <v>58</v>
      </c>
      <c r="W1022" t="s">
        <v>877</v>
      </c>
      <c r="X1022" t="s">
        <v>877</v>
      </c>
      <c r="Y1022">
        <v>0</v>
      </c>
      <c r="Z1022" t="s">
        <v>877</v>
      </c>
      <c r="AA1022" s="19">
        <v>45732.987394363423</v>
      </c>
      <c r="AB1022" t="s">
        <v>1181</v>
      </c>
    </row>
    <row r="1023" spans="1:28" x14ac:dyDescent="0.35">
      <c r="A1023" t="s">
        <v>912</v>
      </c>
      <c r="B1023" t="s">
        <v>313</v>
      </c>
      <c r="C1023">
        <v>2449</v>
      </c>
      <c r="D1023" s="9">
        <v>40612.535416666666</v>
      </c>
      <c r="E1023" s="9">
        <v>43062.441666666666</v>
      </c>
      <c r="F1023">
        <v>322</v>
      </c>
      <c r="G1023">
        <v>322</v>
      </c>
      <c r="H1023">
        <v>315</v>
      </c>
      <c r="I1023">
        <v>7</v>
      </c>
      <c r="J1023">
        <v>0</v>
      </c>
      <c r="K1023">
        <v>322</v>
      </c>
      <c r="L1023">
        <v>320</v>
      </c>
      <c r="M1023">
        <v>2</v>
      </c>
      <c r="N1023">
        <v>0.53300000000000003</v>
      </c>
      <c r="O1023">
        <v>9.8000000000000004E-2</v>
      </c>
      <c r="P1023">
        <v>0</v>
      </c>
      <c r="Q1023">
        <v>0.24</v>
      </c>
      <c r="R1023">
        <v>0.38</v>
      </c>
      <c r="S1023">
        <v>0.84499999999999997</v>
      </c>
      <c r="T1023">
        <v>1</v>
      </c>
      <c r="U1023">
        <v>8.3330000000000002</v>
      </c>
      <c r="V1023" t="s">
        <v>82</v>
      </c>
      <c r="W1023">
        <v>0.218</v>
      </c>
      <c r="X1023">
        <v>0.91100000000000003</v>
      </c>
      <c r="Y1023">
        <v>0</v>
      </c>
      <c r="Z1023">
        <v>0.17699999999999999</v>
      </c>
      <c r="AA1023" s="19">
        <v>45732.987457662035</v>
      </c>
      <c r="AB1023" t="s">
        <v>1181</v>
      </c>
    </row>
    <row r="1024" spans="1:28" hidden="1" x14ac:dyDescent="0.35">
      <c r="A1024" t="s">
        <v>912</v>
      </c>
      <c r="B1024" t="s">
        <v>314</v>
      </c>
      <c r="C1024">
        <v>0</v>
      </c>
      <c r="D1024" s="9">
        <v>43062.441666666666</v>
      </c>
      <c r="E1024" s="9">
        <v>43062.441666666666</v>
      </c>
      <c r="F1024" t="s">
        <v>874</v>
      </c>
      <c r="G1024" t="s">
        <v>874</v>
      </c>
      <c r="H1024">
        <v>1</v>
      </c>
      <c r="I1024">
        <v>1</v>
      </c>
      <c r="J1024">
        <v>1</v>
      </c>
      <c r="K1024" t="s">
        <v>875</v>
      </c>
      <c r="L1024">
        <v>1</v>
      </c>
      <c r="M1024">
        <v>0</v>
      </c>
      <c r="N1024" t="s">
        <v>877</v>
      </c>
      <c r="O1024" t="s">
        <v>877</v>
      </c>
      <c r="P1024">
        <v>0</v>
      </c>
      <c r="Q1024" t="s">
        <v>877</v>
      </c>
      <c r="R1024" t="s">
        <v>877</v>
      </c>
      <c r="S1024" t="s">
        <v>877</v>
      </c>
      <c r="T1024" t="s">
        <v>877</v>
      </c>
      <c r="U1024" t="s">
        <v>877</v>
      </c>
      <c r="V1024" t="s">
        <v>82</v>
      </c>
      <c r="W1024" t="s">
        <v>877</v>
      </c>
      <c r="X1024" t="s">
        <v>877</v>
      </c>
      <c r="Y1024">
        <v>0</v>
      </c>
      <c r="Z1024" t="s">
        <v>877</v>
      </c>
      <c r="AA1024" s="19">
        <v>45732.987457673611</v>
      </c>
      <c r="AB1024" t="s">
        <v>1181</v>
      </c>
    </row>
    <row r="1025" spans="1:28" x14ac:dyDescent="0.35">
      <c r="A1025" t="s">
        <v>913</v>
      </c>
      <c r="B1025" t="s">
        <v>313</v>
      </c>
      <c r="C1025">
        <v>632</v>
      </c>
      <c r="D1025" s="9">
        <v>40130.6</v>
      </c>
      <c r="E1025" s="9">
        <v>40763.585416666669</v>
      </c>
      <c r="F1025">
        <v>54</v>
      </c>
      <c r="G1025">
        <v>54</v>
      </c>
      <c r="H1025">
        <v>44</v>
      </c>
      <c r="I1025">
        <v>10</v>
      </c>
      <c r="J1025">
        <v>0</v>
      </c>
      <c r="K1025">
        <v>54</v>
      </c>
      <c r="L1025">
        <v>41</v>
      </c>
      <c r="M1025">
        <v>13</v>
      </c>
      <c r="N1025">
        <v>0.4</v>
      </c>
      <c r="O1025">
        <v>7.1999999999999995E-2</v>
      </c>
      <c r="P1025">
        <v>0</v>
      </c>
      <c r="Q1025">
        <v>5.0999999999999997E-2</v>
      </c>
      <c r="R1025">
        <v>0.108</v>
      </c>
      <c r="S1025">
        <v>0.84699999999999998</v>
      </c>
      <c r="T1025">
        <v>1</v>
      </c>
      <c r="U1025">
        <v>254.90199999999999</v>
      </c>
      <c r="V1025" t="s">
        <v>58</v>
      </c>
      <c r="W1025">
        <v>0.81699999999999995</v>
      </c>
      <c r="X1025">
        <v>0.88600000000000001</v>
      </c>
      <c r="Y1025">
        <v>0</v>
      </c>
      <c r="Z1025">
        <v>0.88</v>
      </c>
      <c r="AA1025" s="19">
        <v>45732.987515925925</v>
      </c>
      <c r="AB1025" t="s">
        <v>1181</v>
      </c>
    </row>
    <row r="1026" spans="1:28" hidden="1" x14ac:dyDescent="0.35">
      <c r="A1026" t="s">
        <v>913</v>
      </c>
      <c r="B1026" t="s">
        <v>314</v>
      </c>
      <c r="C1026">
        <v>0</v>
      </c>
      <c r="D1026" s="9">
        <v>40763.579861111109</v>
      </c>
      <c r="E1026" s="9">
        <v>40763.585416666669</v>
      </c>
      <c r="F1026" t="s">
        <v>874</v>
      </c>
      <c r="G1026" t="s">
        <v>874</v>
      </c>
      <c r="H1026">
        <v>1</v>
      </c>
      <c r="I1026">
        <v>1</v>
      </c>
      <c r="J1026">
        <v>1</v>
      </c>
      <c r="K1026" t="s">
        <v>875</v>
      </c>
      <c r="L1026">
        <v>12</v>
      </c>
      <c r="M1026">
        <v>-11</v>
      </c>
      <c r="N1026" t="s">
        <v>877</v>
      </c>
      <c r="O1026" t="s">
        <v>877</v>
      </c>
      <c r="P1026">
        <v>0</v>
      </c>
      <c r="Q1026">
        <v>6</v>
      </c>
      <c r="R1026" t="s">
        <v>877</v>
      </c>
      <c r="S1026" t="s">
        <v>877</v>
      </c>
      <c r="T1026" t="s">
        <v>877</v>
      </c>
      <c r="U1026" t="s">
        <v>877</v>
      </c>
      <c r="V1026" t="s">
        <v>58</v>
      </c>
      <c r="W1026" t="s">
        <v>877</v>
      </c>
      <c r="X1026" t="s">
        <v>877</v>
      </c>
      <c r="Y1026">
        <v>0</v>
      </c>
      <c r="Z1026">
        <v>0.56599999999999995</v>
      </c>
      <c r="AA1026" s="19">
        <v>45732.987515937501</v>
      </c>
      <c r="AB1026" t="s">
        <v>1181</v>
      </c>
    </row>
    <row r="1027" spans="1:28" x14ac:dyDescent="0.35">
      <c r="A1027" t="s">
        <v>914</v>
      </c>
      <c r="B1027" t="s">
        <v>313</v>
      </c>
      <c r="C1027">
        <v>222</v>
      </c>
      <c r="D1027" s="9">
        <v>42559.65</v>
      </c>
      <c r="E1027" s="9">
        <v>42781.677083333336</v>
      </c>
      <c r="F1027">
        <v>262</v>
      </c>
      <c r="G1027">
        <v>262</v>
      </c>
      <c r="H1027">
        <v>175</v>
      </c>
      <c r="I1027">
        <v>87</v>
      </c>
      <c r="J1027">
        <v>0</v>
      </c>
      <c r="K1027">
        <v>262</v>
      </c>
      <c r="L1027">
        <v>242</v>
      </c>
      <c r="M1027">
        <v>20</v>
      </c>
      <c r="N1027">
        <v>0.88500000000000001</v>
      </c>
      <c r="O1027">
        <v>0.69199999999999995</v>
      </c>
      <c r="P1027">
        <v>0</v>
      </c>
      <c r="Q1027">
        <v>1.6859999999999999</v>
      </c>
      <c r="R1027">
        <v>1.069</v>
      </c>
      <c r="S1027">
        <v>0.56100000000000005</v>
      </c>
      <c r="T1027">
        <v>1</v>
      </c>
      <c r="U1027">
        <v>11.862</v>
      </c>
      <c r="V1027" t="s">
        <v>94</v>
      </c>
      <c r="W1027">
        <v>0.94899999999999995</v>
      </c>
      <c r="X1027">
        <v>0.79800000000000004</v>
      </c>
      <c r="Y1027">
        <v>0</v>
      </c>
      <c r="Z1027">
        <v>0.92100000000000004</v>
      </c>
      <c r="AA1027" s="19">
        <v>45732.987576631946</v>
      </c>
      <c r="AB1027" t="s">
        <v>1181</v>
      </c>
    </row>
    <row r="1028" spans="1:28" hidden="1" x14ac:dyDescent="0.35">
      <c r="A1028" t="s">
        <v>914</v>
      </c>
      <c r="B1028" t="s">
        <v>314</v>
      </c>
      <c r="C1028">
        <v>100</v>
      </c>
      <c r="D1028" s="9">
        <v>42681.677083333336</v>
      </c>
      <c r="E1028" s="9">
        <v>42781.677083333336</v>
      </c>
      <c r="F1028" t="s">
        <v>874</v>
      </c>
      <c r="G1028" t="s">
        <v>874</v>
      </c>
      <c r="H1028">
        <v>32</v>
      </c>
      <c r="I1028">
        <v>39</v>
      </c>
      <c r="J1028">
        <v>1</v>
      </c>
      <c r="K1028" t="s">
        <v>875</v>
      </c>
      <c r="L1028">
        <v>100</v>
      </c>
      <c r="M1028">
        <v>-30</v>
      </c>
      <c r="N1028">
        <v>0.253</v>
      </c>
      <c r="O1028">
        <v>0.379</v>
      </c>
      <c r="P1028">
        <v>0</v>
      </c>
      <c r="Q1028">
        <v>1.0880000000000001</v>
      </c>
      <c r="R1028">
        <v>1.722</v>
      </c>
      <c r="S1028">
        <v>0.4</v>
      </c>
      <c r="T1028">
        <v>1</v>
      </c>
      <c r="U1028">
        <v>18.382000000000001</v>
      </c>
      <c r="V1028" t="s">
        <v>94</v>
      </c>
      <c r="W1028">
        <v>0.77</v>
      </c>
      <c r="X1028">
        <v>0.7</v>
      </c>
      <c r="Y1028">
        <v>0</v>
      </c>
      <c r="Z1028">
        <v>0.69599999999999995</v>
      </c>
      <c r="AA1028" s="19">
        <v>45732.987587465279</v>
      </c>
      <c r="AB1028" t="s">
        <v>1181</v>
      </c>
    </row>
    <row r="1029" spans="1:28" x14ac:dyDescent="0.35">
      <c r="A1029" t="s">
        <v>915</v>
      </c>
      <c r="B1029" t="s">
        <v>313</v>
      </c>
      <c r="C1029">
        <v>666</v>
      </c>
      <c r="D1029" s="9">
        <v>40409.501388888886</v>
      </c>
      <c r="E1029" s="9">
        <v>41076.019444444442</v>
      </c>
      <c r="F1029">
        <v>77</v>
      </c>
      <c r="G1029">
        <v>77</v>
      </c>
      <c r="H1029">
        <v>63</v>
      </c>
      <c r="I1029">
        <v>14</v>
      </c>
      <c r="J1029">
        <v>0</v>
      </c>
      <c r="K1029">
        <v>77</v>
      </c>
      <c r="L1029">
        <v>75</v>
      </c>
      <c r="M1029">
        <v>2</v>
      </c>
      <c r="N1029">
        <v>7.3999999999999996E-2</v>
      </c>
      <c r="O1029">
        <v>0.27</v>
      </c>
      <c r="P1029">
        <v>0</v>
      </c>
      <c r="Q1029">
        <v>0.16</v>
      </c>
      <c r="R1029">
        <v>0.46500000000000002</v>
      </c>
      <c r="S1029">
        <v>0.215</v>
      </c>
      <c r="T1029">
        <v>1</v>
      </c>
      <c r="U1029">
        <v>12.5</v>
      </c>
      <c r="V1029" t="s">
        <v>82</v>
      </c>
      <c r="W1029">
        <v>0.23</v>
      </c>
      <c r="X1029">
        <v>0.85</v>
      </c>
      <c r="Y1029">
        <v>0</v>
      </c>
      <c r="Z1029">
        <v>0.23699999999999999</v>
      </c>
      <c r="AA1029" s="19">
        <v>45732.987642071763</v>
      </c>
      <c r="AB1029" t="s">
        <v>1181</v>
      </c>
    </row>
    <row r="1030" spans="1:28" hidden="1" x14ac:dyDescent="0.35">
      <c r="A1030" t="s">
        <v>915</v>
      </c>
      <c r="B1030" t="s">
        <v>314</v>
      </c>
      <c r="C1030">
        <v>0</v>
      </c>
      <c r="D1030" s="9">
        <v>41076.019444444442</v>
      </c>
      <c r="E1030" s="9">
        <v>41076.019444444442</v>
      </c>
      <c r="F1030" t="s">
        <v>874</v>
      </c>
      <c r="G1030" t="s">
        <v>874</v>
      </c>
      <c r="H1030">
        <v>1</v>
      </c>
      <c r="I1030">
        <v>1</v>
      </c>
      <c r="J1030">
        <v>1</v>
      </c>
      <c r="K1030" t="s">
        <v>875</v>
      </c>
      <c r="L1030">
        <v>1</v>
      </c>
      <c r="M1030">
        <v>0</v>
      </c>
      <c r="N1030" t="s">
        <v>877</v>
      </c>
      <c r="O1030" t="s">
        <v>877</v>
      </c>
      <c r="P1030">
        <v>0</v>
      </c>
      <c r="Q1030" t="s">
        <v>877</v>
      </c>
      <c r="R1030" t="s">
        <v>877</v>
      </c>
      <c r="S1030" t="s">
        <v>877</v>
      </c>
      <c r="T1030" t="s">
        <v>877</v>
      </c>
      <c r="U1030" t="s">
        <v>877</v>
      </c>
      <c r="V1030" t="s">
        <v>82</v>
      </c>
      <c r="W1030" t="s">
        <v>877</v>
      </c>
      <c r="X1030" t="s">
        <v>877</v>
      </c>
      <c r="Y1030">
        <v>0</v>
      </c>
      <c r="Z1030" t="s">
        <v>877</v>
      </c>
      <c r="AA1030" s="19">
        <v>45732.987642083332</v>
      </c>
      <c r="AB1030" t="s">
        <v>1181</v>
      </c>
    </row>
    <row r="1031" spans="1:28" x14ac:dyDescent="0.35">
      <c r="A1031" t="s">
        <v>916</v>
      </c>
      <c r="B1031" t="s">
        <v>313</v>
      </c>
      <c r="C1031">
        <v>38</v>
      </c>
      <c r="D1031" s="9">
        <v>42636.355555555558</v>
      </c>
      <c r="E1031" s="9">
        <v>42674.475694444445</v>
      </c>
      <c r="F1031">
        <v>76</v>
      </c>
      <c r="G1031">
        <v>56</v>
      </c>
      <c r="H1031">
        <v>56</v>
      </c>
      <c r="I1031">
        <v>0</v>
      </c>
      <c r="J1031">
        <v>0</v>
      </c>
      <c r="K1031">
        <v>56</v>
      </c>
      <c r="L1031">
        <v>0</v>
      </c>
      <c r="M1031">
        <v>56</v>
      </c>
      <c r="N1031">
        <v>1.2330000000000001</v>
      </c>
      <c r="O1031">
        <v>0</v>
      </c>
      <c r="P1031">
        <v>0</v>
      </c>
      <c r="Q1031">
        <v>0</v>
      </c>
      <c r="R1031">
        <v>0</v>
      </c>
      <c r="S1031">
        <v>1</v>
      </c>
      <c r="T1031">
        <v>1</v>
      </c>
      <c r="U1031" t="s">
        <v>877</v>
      </c>
      <c r="V1031" t="s">
        <v>878</v>
      </c>
      <c r="W1031">
        <v>0.80600000000000005</v>
      </c>
      <c r="X1031">
        <v>0</v>
      </c>
      <c r="Y1031">
        <v>0</v>
      </c>
      <c r="Z1031">
        <v>0</v>
      </c>
      <c r="AA1031" s="19">
        <v>45732.987697037039</v>
      </c>
      <c r="AB1031" t="s">
        <v>1181</v>
      </c>
    </row>
    <row r="1032" spans="1:28" hidden="1" x14ac:dyDescent="0.35">
      <c r="A1032" t="s">
        <v>916</v>
      </c>
      <c r="B1032" t="s">
        <v>314</v>
      </c>
      <c r="C1032">
        <v>38</v>
      </c>
      <c r="D1032" s="9">
        <v>42636.355555555558</v>
      </c>
      <c r="E1032" s="9">
        <v>42674.475694444445</v>
      </c>
      <c r="F1032" t="s">
        <v>874</v>
      </c>
      <c r="G1032" t="s">
        <v>874</v>
      </c>
      <c r="H1032">
        <v>56</v>
      </c>
      <c r="I1032">
        <v>1</v>
      </c>
      <c r="J1032">
        <v>1</v>
      </c>
      <c r="K1032" t="s">
        <v>875</v>
      </c>
      <c r="L1032">
        <v>1</v>
      </c>
      <c r="M1032">
        <v>55</v>
      </c>
      <c r="N1032">
        <v>1.2450000000000001</v>
      </c>
      <c r="O1032">
        <v>0</v>
      </c>
      <c r="P1032">
        <v>0</v>
      </c>
      <c r="Q1032" t="s">
        <v>877</v>
      </c>
      <c r="R1032" t="s">
        <v>877</v>
      </c>
      <c r="S1032" t="s">
        <v>877</v>
      </c>
      <c r="T1032" t="s">
        <v>877</v>
      </c>
      <c r="U1032" t="s">
        <v>877</v>
      </c>
      <c r="V1032" t="s">
        <v>878</v>
      </c>
      <c r="W1032">
        <v>0.81399999999999995</v>
      </c>
      <c r="X1032">
        <v>0</v>
      </c>
      <c r="Y1032">
        <v>0</v>
      </c>
      <c r="Z1032" t="s">
        <v>877</v>
      </c>
      <c r="AA1032" s="19">
        <v>45732.987697048608</v>
      </c>
      <c r="AB1032" t="s">
        <v>1181</v>
      </c>
    </row>
    <row r="1033" spans="1:28" x14ac:dyDescent="0.35">
      <c r="A1033" t="s">
        <v>917</v>
      </c>
      <c r="B1033" t="s">
        <v>313</v>
      </c>
      <c r="C1033">
        <v>442</v>
      </c>
      <c r="D1033" s="9">
        <v>40512.621527777781</v>
      </c>
      <c r="E1033" s="9">
        <v>40955.584722222222</v>
      </c>
      <c r="F1033">
        <v>131</v>
      </c>
      <c r="G1033">
        <v>131</v>
      </c>
      <c r="H1033">
        <v>126</v>
      </c>
      <c r="I1033">
        <v>5</v>
      </c>
      <c r="J1033">
        <v>0</v>
      </c>
      <c r="K1033">
        <v>131</v>
      </c>
      <c r="L1033">
        <v>102</v>
      </c>
      <c r="M1033">
        <v>29</v>
      </c>
      <c r="N1033">
        <v>0.28100000000000003</v>
      </c>
      <c r="O1033">
        <v>4.3999999999999997E-2</v>
      </c>
      <c r="P1033">
        <v>0</v>
      </c>
      <c r="Q1033">
        <v>0.246</v>
      </c>
      <c r="R1033">
        <v>0.75700000000000001</v>
      </c>
      <c r="S1033">
        <v>0.86499999999999999</v>
      </c>
      <c r="T1033">
        <v>1</v>
      </c>
      <c r="U1033">
        <v>117.886</v>
      </c>
      <c r="V1033" t="s">
        <v>58</v>
      </c>
      <c r="W1033">
        <v>0.79</v>
      </c>
      <c r="X1033">
        <v>0.56200000000000006</v>
      </c>
      <c r="Y1033">
        <v>0</v>
      </c>
      <c r="Z1033">
        <v>0.66600000000000004</v>
      </c>
      <c r="AA1033" s="19">
        <v>45732.987755324073</v>
      </c>
      <c r="AB1033" t="s">
        <v>1181</v>
      </c>
    </row>
    <row r="1034" spans="1:28" hidden="1" x14ac:dyDescent="0.35">
      <c r="A1034" t="s">
        <v>917</v>
      </c>
      <c r="B1034" t="s">
        <v>314</v>
      </c>
      <c r="C1034">
        <v>98</v>
      </c>
      <c r="D1034" s="9">
        <v>40857.431944444441</v>
      </c>
      <c r="E1034" s="9">
        <v>40955.584722222222</v>
      </c>
      <c r="F1034" t="s">
        <v>874</v>
      </c>
      <c r="G1034" t="s">
        <v>874</v>
      </c>
      <c r="H1034">
        <v>8</v>
      </c>
      <c r="I1034">
        <v>1</v>
      </c>
      <c r="J1034">
        <v>1</v>
      </c>
      <c r="K1034" t="s">
        <v>875</v>
      </c>
      <c r="L1034">
        <v>4</v>
      </c>
      <c r="M1034">
        <v>3</v>
      </c>
      <c r="N1034">
        <v>5.6000000000000001E-2</v>
      </c>
      <c r="O1034" t="s">
        <v>877</v>
      </c>
      <c r="P1034">
        <v>0</v>
      </c>
      <c r="Q1034">
        <v>0.03</v>
      </c>
      <c r="R1034" t="s">
        <v>877</v>
      </c>
      <c r="S1034" t="s">
        <v>877</v>
      </c>
      <c r="T1034" t="s">
        <v>877</v>
      </c>
      <c r="U1034" t="s">
        <v>877</v>
      </c>
      <c r="V1034" t="s">
        <v>58</v>
      </c>
      <c r="W1034">
        <v>0.58299999999999996</v>
      </c>
      <c r="X1034" t="s">
        <v>877</v>
      </c>
      <c r="Y1034">
        <v>0</v>
      </c>
      <c r="Z1034">
        <v>0.72499999999999998</v>
      </c>
      <c r="AA1034" s="19">
        <v>45732.987755335649</v>
      </c>
      <c r="AB1034" t="s">
        <v>1181</v>
      </c>
    </row>
    <row r="1035" spans="1:28" x14ac:dyDescent="0.35">
      <c r="A1035" t="s">
        <v>918</v>
      </c>
      <c r="B1035" t="s">
        <v>313</v>
      </c>
      <c r="C1035">
        <v>1172</v>
      </c>
      <c r="D1035" s="9">
        <v>40136.637499999997</v>
      </c>
      <c r="E1035" s="9">
        <v>41309.629166666666</v>
      </c>
      <c r="F1035">
        <v>287</v>
      </c>
      <c r="G1035">
        <v>287</v>
      </c>
      <c r="H1035">
        <v>180</v>
      </c>
      <c r="I1035">
        <v>107</v>
      </c>
      <c r="J1035">
        <v>0</v>
      </c>
      <c r="K1035">
        <v>287</v>
      </c>
      <c r="L1035">
        <v>261</v>
      </c>
      <c r="M1035">
        <v>26</v>
      </c>
      <c r="N1035">
        <v>0.155</v>
      </c>
      <c r="O1035">
        <v>9.6000000000000002E-2</v>
      </c>
      <c r="P1035">
        <v>0</v>
      </c>
      <c r="Q1035">
        <v>0.216</v>
      </c>
      <c r="R1035">
        <v>0.86099999999999999</v>
      </c>
      <c r="S1035">
        <v>0.61799999999999999</v>
      </c>
      <c r="T1035">
        <v>1</v>
      </c>
      <c r="U1035">
        <v>120.37</v>
      </c>
      <c r="V1035" t="s">
        <v>58</v>
      </c>
      <c r="W1035">
        <v>0.88100000000000001</v>
      </c>
      <c r="X1035">
        <v>0.98699999999999999</v>
      </c>
      <c r="Y1035">
        <v>0</v>
      </c>
      <c r="Z1035">
        <v>0.93899999999999995</v>
      </c>
      <c r="AA1035" s="19">
        <v>45732.98781677083</v>
      </c>
      <c r="AB1035" t="s">
        <v>1181</v>
      </c>
    </row>
    <row r="1036" spans="1:28" hidden="1" x14ac:dyDescent="0.35">
      <c r="A1036" t="s">
        <v>918</v>
      </c>
      <c r="B1036" t="s">
        <v>314</v>
      </c>
      <c r="C1036">
        <v>98</v>
      </c>
      <c r="D1036" s="9">
        <v>41211.606944444444</v>
      </c>
      <c r="E1036" s="9">
        <v>41309.629166666666</v>
      </c>
      <c r="F1036" t="s">
        <v>874</v>
      </c>
      <c r="G1036" t="s">
        <v>874</v>
      </c>
      <c r="H1036">
        <v>24</v>
      </c>
      <c r="I1036">
        <v>8</v>
      </c>
      <c r="J1036">
        <v>1</v>
      </c>
      <c r="K1036" t="s">
        <v>875</v>
      </c>
      <c r="L1036">
        <v>64</v>
      </c>
      <c r="M1036">
        <v>-33</v>
      </c>
      <c r="N1036">
        <v>0.20499999999999999</v>
      </c>
      <c r="O1036">
        <v>6.6000000000000003E-2</v>
      </c>
      <c r="P1036">
        <v>0</v>
      </c>
      <c r="Q1036">
        <v>0.58699999999999997</v>
      </c>
      <c r="R1036">
        <v>2.1659999999999999</v>
      </c>
      <c r="S1036">
        <v>0.75600000000000001</v>
      </c>
      <c r="T1036">
        <v>1</v>
      </c>
      <c r="U1036">
        <v>44.292999999999999</v>
      </c>
      <c r="V1036" t="s">
        <v>64</v>
      </c>
      <c r="W1036">
        <v>0.98199999999999998</v>
      </c>
      <c r="X1036">
        <v>0.95499999999999996</v>
      </c>
      <c r="Y1036">
        <v>0</v>
      </c>
      <c r="Z1036">
        <v>0.71299999999999997</v>
      </c>
      <c r="AA1036" s="19">
        <v>45732.987827025463</v>
      </c>
      <c r="AB1036" t="s">
        <v>1181</v>
      </c>
    </row>
    <row r="1037" spans="1:28" x14ac:dyDescent="0.35">
      <c r="A1037" t="s">
        <v>919</v>
      </c>
      <c r="B1037" t="s">
        <v>313</v>
      </c>
      <c r="C1037">
        <v>569</v>
      </c>
      <c r="D1037" s="9">
        <v>42786.486111111109</v>
      </c>
      <c r="E1037" s="9">
        <v>43355.722916666666</v>
      </c>
      <c r="F1037">
        <v>238</v>
      </c>
      <c r="G1037">
        <v>226</v>
      </c>
      <c r="H1037">
        <v>170</v>
      </c>
      <c r="I1037">
        <v>56</v>
      </c>
      <c r="J1037">
        <v>0</v>
      </c>
      <c r="K1037">
        <v>226</v>
      </c>
      <c r="L1037">
        <v>169</v>
      </c>
      <c r="M1037">
        <v>57</v>
      </c>
      <c r="N1037">
        <v>0.26700000000000002</v>
      </c>
      <c r="O1037">
        <v>8.2000000000000003E-2</v>
      </c>
      <c r="P1037">
        <v>0</v>
      </c>
      <c r="Q1037">
        <v>0.28499999999999998</v>
      </c>
      <c r="R1037">
        <v>0.81699999999999995</v>
      </c>
      <c r="S1037">
        <v>0.76500000000000001</v>
      </c>
      <c r="T1037">
        <v>1</v>
      </c>
      <c r="U1037">
        <v>200</v>
      </c>
      <c r="V1037" t="s">
        <v>58</v>
      </c>
      <c r="W1037">
        <v>0.53400000000000003</v>
      </c>
      <c r="X1037">
        <v>0.81899999999999995</v>
      </c>
      <c r="Y1037">
        <v>0</v>
      </c>
      <c r="Z1037">
        <v>0.57199999999999995</v>
      </c>
      <c r="AA1037" s="19">
        <v>45732.987888657408</v>
      </c>
      <c r="AB1037" t="s">
        <v>1181</v>
      </c>
    </row>
    <row r="1038" spans="1:28" hidden="1" x14ac:dyDescent="0.35">
      <c r="A1038" t="s">
        <v>919</v>
      </c>
      <c r="B1038" t="s">
        <v>314</v>
      </c>
      <c r="C1038">
        <v>63</v>
      </c>
      <c r="D1038" s="9">
        <v>43292.393055555556</v>
      </c>
      <c r="E1038" s="9">
        <v>43355.722916666666</v>
      </c>
      <c r="F1038" t="s">
        <v>874</v>
      </c>
      <c r="G1038" t="s">
        <v>874</v>
      </c>
      <c r="H1038">
        <v>10</v>
      </c>
      <c r="I1038">
        <v>9</v>
      </c>
      <c r="J1038">
        <v>1</v>
      </c>
      <c r="K1038" t="s">
        <v>875</v>
      </c>
      <c r="L1038">
        <v>10</v>
      </c>
      <c r="M1038">
        <v>8</v>
      </c>
      <c r="N1038">
        <v>0.13500000000000001</v>
      </c>
      <c r="O1038">
        <v>0.17</v>
      </c>
      <c r="P1038">
        <v>0</v>
      </c>
      <c r="Q1038">
        <v>0.23599999999999999</v>
      </c>
      <c r="R1038">
        <v>0.77400000000000002</v>
      </c>
      <c r="S1038">
        <v>0.443</v>
      </c>
      <c r="T1038">
        <v>1</v>
      </c>
      <c r="U1038">
        <v>241.52500000000001</v>
      </c>
      <c r="V1038" t="s">
        <v>58</v>
      </c>
      <c r="W1038">
        <v>0.71899999999999997</v>
      </c>
      <c r="X1038">
        <v>0.55400000000000005</v>
      </c>
      <c r="Y1038">
        <v>0</v>
      </c>
      <c r="Z1038">
        <v>0.52300000000000002</v>
      </c>
      <c r="AA1038" s="19">
        <v>45732.98789866898</v>
      </c>
      <c r="AB1038" t="s">
        <v>1181</v>
      </c>
    </row>
    <row r="1039" spans="1:28" x14ac:dyDescent="0.35">
      <c r="A1039" t="s">
        <v>920</v>
      </c>
      <c r="B1039" t="s">
        <v>313</v>
      </c>
      <c r="C1039">
        <v>145</v>
      </c>
      <c r="D1039" s="9">
        <v>42690.565972222219</v>
      </c>
      <c r="E1039" s="9">
        <v>42835.576388888891</v>
      </c>
      <c r="F1039">
        <v>138</v>
      </c>
      <c r="G1039">
        <v>114</v>
      </c>
      <c r="H1039">
        <v>114</v>
      </c>
      <c r="I1039">
        <v>0</v>
      </c>
      <c r="J1039">
        <v>0</v>
      </c>
      <c r="K1039">
        <v>114</v>
      </c>
      <c r="L1039">
        <v>0</v>
      </c>
      <c r="M1039">
        <v>114</v>
      </c>
      <c r="N1039">
        <v>0.68</v>
      </c>
      <c r="O1039">
        <v>0</v>
      </c>
      <c r="P1039">
        <v>0</v>
      </c>
      <c r="Q1039">
        <v>0</v>
      </c>
      <c r="R1039">
        <v>0</v>
      </c>
      <c r="S1039">
        <v>1</v>
      </c>
      <c r="T1039">
        <v>1</v>
      </c>
      <c r="U1039" t="s">
        <v>877</v>
      </c>
      <c r="V1039" t="s">
        <v>878</v>
      </c>
      <c r="W1039">
        <v>0.95699999999999996</v>
      </c>
      <c r="X1039">
        <v>0</v>
      </c>
      <c r="Y1039">
        <v>0</v>
      </c>
      <c r="Z1039">
        <v>0</v>
      </c>
      <c r="AA1039" s="19">
        <v>45732.987949201386</v>
      </c>
      <c r="AB1039" t="s">
        <v>1181</v>
      </c>
    </row>
    <row r="1040" spans="1:28" hidden="1" x14ac:dyDescent="0.35">
      <c r="A1040" t="s">
        <v>920</v>
      </c>
      <c r="B1040" t="s">
        <v>314</v>
      </c>
      <c r="C1040">
        <v>0</v>
      </c>
      <c r="D1040" s="9">
        <v>42924.484722222223</v>
      </c>
      <c r="E1040" s="9">
        <v>42924.484722222223</v>
      </c>
      <c r="F1040" t="s">
        <v>874</v>
      </c>
      <c r="G1040" t="s">
        <v>874</v>
      </c>
      <c r="H1040">
        <v>1</v>
      </c>
      <c r="I1040">
        <v>1</v>
      </c>
      <c r="J1040">
        <v>1</v>
      </c>
      <c r="K1040" t="s">
        <v>875</v>
      </c>
      <c r="L1040">
        <v>1</v>
      </c>
      <c r="M1040">
        <v>0</v>
      </c>
      <c r="N1040" t="s">
        <v>877</v>
      </c>
      <c r="O1040">
        <v>0</v>
      </c>
      <c r="P1040">
        <v>0</v>
      </c>
      <c r="Q1040" t="s">
        <v>877</v>
      </c>
      <c r="R1040" t="s">
        <v>877</v>
      </c>
      <c r="S1040" t="s">
        <v>877</v>
      </c>
      <c r="T1040" t="s">
        <v>877</v>
      </c>
      <c r="U1040" t="s">
        <v>877</v>
      </c>
      <c r="V1040" t="s">
        <v>878</v>
      </c>
      <c r="W1040" t="s">
        <v>877</v>
      </c>
      <c r="X1040">
        <v>0</v>
      </c>
      <c r="Y1040">
        <v>0</v>
      </c>
      <c r="Z1040" t="s">
        <v>877</v>
      </c>
      <c r="AA1040" s="19">
        <v>45732.987949212962</v>
      </c>
      <c r="AB1040" t="s">
        <v>1181</v>
      </c>
    </row>
    <row r="1041" spans="1:28" x14ac:dyDescent="0.35">
      <c r="A1041" t="s">
        <v>921</v>
      </c>
      <c r="B1041" t="s">
        <v>313</v>
      </c>
      <c r="C1041">
        <v>100</v>
      </c>
      <c r="D1041" s="9">
        <v>43607.470833333333</v>
      </c>
      <c r="E1041" s="9">
        <v>43707.635416666664</v>
      </c>
      <c r="F1041">
        <v>190</v>
      </c>
      <c r="G1041">
        <v>188</v>
      </c>
      <c r="H1041">
        <v>188</v>
      </c>
      <c r="I1041">
        <v>0</v>
      </c>
      <c r="J1041">
        <v>0</v>
      </c>
      <c r="K1041">
        <v>188</v>
      </c>
      <c r="L1041">
        <v>138</v>
      </c>
      <c r="M1041">
        <v>50</v>
      </c>
      <c r="N1041">
        <v>3.2570000000000001</v>
      </c>
      <c r="O1041">
        <v>0</v>
      </c>
      <c r="P1041">
        <v>0</v>
      </c>
      <c r="Q1041">
        <v>1.2370000000000001</v>
      </c>
      <c r="R1041">
        <v>0.38</v>
      </c>
      <c r="S1041">
        <v>1</v>
      </c>
      <c r="T1041">
        <v>1</v>
      </c>
      <c r="U1041">
        <v>40.42</v>
      </c>
      <c r="V1041" t="s">
        <v>58</v>
      </c>
      <c r="W1041">
        <v>0.65900000000000003</v>
      </c>
      <c r="X1041">
        <v>0</v>
      </c>
      <c r="Y1041">
        <v>0</v>
      </c>
      <c r="Z1041">
        <v>0.70399999999999996</v>
      </c>
      <c r="AA1041" s="19">
        <v>45732.988009340275</v>
      </c>
      <c r="AB1041" t="s">
        <v>1181</v>
      </c>
    </row>
    <row r="1042" spans="1:28" hidden="1" x14ac:dyDescent="0.35">
      <c r="A1042" t="s">
        <v>921</v>
      </c>
      <c r="B1042" t="s">
        <v>314</v>
      </c>
      <c r="C1042">
        <v>99</v>
      </c>
      <c r="D1042" s="9">
        <v>43607.645138888889</v>
      </c>
      <c r="E1042" s="9">
        <v>43707.635416666664</v>
      </c>
      <c r="F1042" t="s">
        <v>874</v>
      </c>
      <c r="G1042" t="s">
        <v>874</v>
      </c>
      <c r="H1042">
        <v>172</v>
      </c>
      <c r="I1042">
        <v>1</v>
      </c>
      <c r="J1042">
        <v>1</v>
      </c>
      <c r="K1042" t="s">
        <v>875</v>
      </c>
      <c r="L1042">
        <v>138</v>
      </c>
      <c r="M1042">
        <v>33</v>
      </c>
      <c r="N1042">
        <v>3.069</v>
      </c>
      <c r="O1042">
        <v>0</v>
      </c>
      <c r="P1042">
        <v>0</v>
      </c>
      <c r="Q1042">
        <v>1.2350000000000001</v>
      </c>
      <c r="R1042">
        <v>0.40200000000000002</v>
      </c>
      <c r="S1042">
        <v>1</v>
      </c>
      <c r="T1042">
        <v>1</v>
      </c>
      <c r="U1042">
        <v>40.485999999999997</v>
      </c>
      <c r="V1042" t="s">
        <v>58</v>
      </c>
      <c r="W1042">
        <v>0.69199999999999995</v>
      </c>
      <c r="X1042">
        <v>0</v>
      </c>
      <c r="Y1042">
        <v>0</v>
      </c>
      <c r="Z1042">
        <v>0.70599999999999996</v>
      </c>
      <c r="AA1042" s="19">
        <v>45732.98801872685</v>
      </c>
      <c r="AB1042" t="s">
        <v>1181</v>
      </c>
    </row>
    <row r="1043" spans="1:28" x14ac:dyDescent="0.35">
      <c r="A1043" t="s">
        <v>922</v>
      </c>
      <c r="B1043" t="s">
        <v>313</v>
      </c>
      <c r="C1043">
        <v>140</v>
      </c>
      <c r="D1043" s="9">
        <v>40280.629861111112</v>
      </c>
      <c r="E1043" s="9">
        <v>40420.776388888888</v>
      </c>
      <c r="F1043">
        <v>303</v>
      </c>
      <c r="G1043">
        <v>303</v>
      </c>
      <c r="H1043">
        <v>51</v>
      </c>
      <c r="I1043">
        <v>252</v>
      </c>
      <c r="J1043">
        <v>0</v>
      </c>
      <c r="K1043">
        <v>303</v>
      </c>
      <c r="L1043">
        <v>303</v>
      </c>
      <c r="M1043">
        <v>0</v>
      </c>
      <c r="N1043">
        <v>0.47299999999999998</v>
      </c>
      <c r="O1043">
        <v>3.6459999999999999</v>
      </c>
      <c r="P1043">
        <v>0</v>
      </c>
      <c r="Q1043">
        <v>3.4529999999999998</v>
      </c>
      <c r="R1043">
        <v>0.83799999999999997</v>
      </c>
      <c r="S1043">
        <v>0.115</v>
      </c>
      <c r="T1043">
        <v>1</v>
      </c>
      <c r="U1043">
        <v>0</v>
      </c>
      <c r="V1043" t="s">
        <v>82</v>
      </c>
      <c r="W1043">
        <v>0.85599999999999998</v>
      </c>
      <c r="X1043">
        <v>0.66700000000000004</v>
      </c>
      <c r="Y1043">
        <v>0</v>
      </c>
      <c r="Z1043">
        <v>0.66700000000000004</v>
      </c>
      <c r="AA1043" s="19">
        <v>45732.988080543983</v>
      </c>
      <c r="AB1043" t="s">
        <v>1181</v>
      </c>
    </row>
    <row r="1044" spans="1:28" hidden="1" x14ac:dyDescent="0.35">
      <c r="A1044" t="s">
        <v>922</v>
      </c>
      <c r="B1044" t="s">
        <v>314</v>
      </c>
      <c r="C1044">
        <v>96</v>
      </c>
      <c r="D1044" s="9">
        <v>40324.536805555559</v>
      </c>
      <c r="E1044" s="9">
        <v>40420.776388888888</v>
      </c>
      <c r="F1044" t="s">
        <v>874</v>
      </c>
      <c r="G1044" t="s">
        <v>874</v>
      </c>
      <c r="H1044">
        <v>38</v>
      </c>
      <c r="I1044">
        <v>250</v>
      </c>
      <c r="J1044">
        <v>1</v>
      </c>
      <c r="K1044" t="s">
        <v>875</v>
      </c>
      <c r="L1044">
        <v>301</v>
      </c>
      <c r="M1044">
        <v>-14</v>
      </c>
      <c r="N1044">
        <v>0.629</v>
      </c>
      <c r="O1044">
        <v>3.9020000000000001</v>
      </c>
      <c r="P1044">
        <v>0</v>
      </c>
      <c r="Q1044">
        <v>3.6110000000000002</v>
      </c>
      <c r="R1044">
        <v>0.79700000000000004</v>
      </c>
      <c r="S1044">
        <v>0.13900000000000001</v>
      </c>
      <c r="T1044">
        <v>1</v>
      </c>
      <c r="U1044">
        <v>0</v>
      </c>
      <c r="V1044" t="s">
        <v>82</v>
      </c>
      <c r="W1044">
        <v>0.73699999999999999</v>
      </c>
      <c r="X1044">
        <v>0.68100000000000005</v>
      </c>
      <c r="Y1044">
        <v>0</v>
      </c>
      <c r="Z1044">
        <v>0.67100000000000004</v>
      </c>
      <c r="AA1044" s="19">
        <v>45732.988092372689</v>
      </c>
      <c r="AB1044" t="s">
        <v>1181</v>
      </c>
    </row>
    <row r="1045" spans="1:28" x14ac:dyDescent="0.35">
      <c r="A1045" t="s">
        <v>923</v>
      </c>
      <c r="B1045" t="s">
        <v>313</v>
      </c>
      <c r="C1045">
        <v>663</v>
      </c>
      <c r="D1045" s="9">
        <v>40051.370833333334</v>
      </c>
      <c r="E1045" s="9">
        <v>40715.345833333333</v>
      </c>
      <c r="F1045">
        <v>142</v>
      </c>
      <c r="G1045">
        <v>142</v>
      </c>
      <c r="H1045">
        <v>8</v>
      </c>
      <c r="I1045">
        <v>134</v>
      </c>
      <c r="J1045">
        <v>0</v>
      </c>
      <c r="K1045">
        <v>142</v>
      </c>
      <c r="L1045">
        <v>136</v>
      </c>
      <c r="M1045">
        <v>6</v>
      </c>
      <c r="N1045">
        <v>2.9000000000000001E-2</v>
      </c>
      <c r="O1045">
        <v>0.45</v>
      </c>
      <c r="P1045">
        <v>0</v>
      </c>
      <c r="Q1045">
        <v>0.34100000000000003</v>
      </c>
      <c r="R1045">
        <v>0.71199999999999997</v>
      </c>
      <c r="S1045">
        <v>6.0999999999999999E-2</v>
      </c>
      <c r="T1045">
        <v>1</v>
      </c>
      <c r="U1045">
        <v>17.594999999999999</v>
      </c>
      <c r="V1045" t="s">
        <v>82</v>
      </c>
      <c r="W1045">
        <v>0.86599999999999999</v>
      </c>
      <c r="X1045">
        <v>0.91600000000000004</v>
      </c>
      <c r="Y1045">
        <v>0</v>
      </c>
      <c r="Z1045">
        <v>0.749</v>
      </c>
      <c r="AA1045" s="19">
        <v>45732.98814966435</v>
      </c>
      <c r="AB1045" t="s">
        <v>1181</v>
      </c>
    </row>
    <row r="1046" spans="1:28" hidden="1" x14ac:dyDescent="0.35">
      <c r="A1046" t="s">
        <v>923</v>
      </c>
      <c r="B1046" t="s">
        <v>314</v>
      </c>
      <c r="C1046">
        <v>0</v>
      </c>
      <c r="D1046" s="9">
        <v>40715.345833333333</v>
      </c>
      <c r="E1046" s="9">
        <v>40715.345833333333</v>
      </c>
      <c r="F1046" t="s">
        <v>874</v>
      </c>
      <c r="G1046" t="s">
        <v>874</v>
      </c>
      <c r="H1046">
        <v>1</v>
      </c>
      <c r="I1046">
        <v>1</v>
      </c>
      <c r="J1046">
        <v>1</v>
      </c>
      <c r="K1046" t="s">
        <v>875</v>
      </c>
      <c r="L1046">
        <v>1</v>
      </c>
      <c r="M1046">
        <v>0</v>
      </c>
      <c r="N1046" t="s">
        <v>877</v>
      </c>
      <c r="O1046" t="s">
        <v>877</v>
      </c>
      <c r="P1046">
        <v>0</v>
      </c>
      <c r="Q1046" t="s">
        <v>877</v>
      </c>
      <c r="R1046" t="s">
        <v>877</v>
      </c>
      <c r="S1046" t="s">
        <v>877</v>
      </c>
      <c r="T1046" t="s">
        <v>877</v>
      </c>
      <c r="U1046" t="s">
        <v>877</v>
      </c>
      <c r="V1046" t="s">
        <v>82</v>
      </c>
      <c r="W1046" t="s">
        <v>877</v>
      </c>
      <c r="X1046" t="s">
        <v>877</v>
      </c>
      <c r="Y1046">
        <v>0</v>
      </c>
      <c r="Z1046" t="s">
        <v>877</v>
      </c>
      <c r="AA1046" s="19">
        <v>45732.98814966435</v>
      </c>
      <c r="AB1046" t="s">
        <v>1181</v>
      </c>
    </row>
    <row r="1047" spans="1:28" x14ac:dyDescent="0.35">
      <c r="A1047" t="s">
        <v>924</v>
      </c>
      <c r="B1047" t="s">
        <v>313</v>
      </c>
      <c r="C1047">
        <v>325</v>
      </c>
      <c r="D1047" s="9">
        <v>40939.415972222225</v>
      </c>
      <c r="E1047" s="9">
        <v>41264.469444444447</v>
      </c>
      <c r="F1047">
        <v>403</v>
      </c>
      <c r="G1047">
        <v>403</v>
      </c>
      <c r="H1047">
        <v>79</v>
      </c>
      <c r="I1047">
        <v>324</v>
      </c>
      <c r="J1047">
        <v>0</v>
      </c>
      <c r="K1047">
        <v>403</v>
      </c>
      <c r="L1047">
        <v>393</v>
      </c>
      <c r="M1047">
        <v>10</v>
      </c>
      <c r="N1047">
        <v>0.38500000000000001</v>
      </c>
      <c r="O1047">
        <v>2.1920000000000002</v>
      </c>
      <c r="P1047">
        <v>0</v>
      </c>
      <c r="Q1047">
        <v>2.5019999999999998</v>
      </c>
      <c r="R1047">
        <v>0.97099999999999997</v>
      </c>
      <c r="S1047">
        <v>0.14899999999999999</v>
      </c>
      <c r="T1047">
        <v>1</v>
      </c>
      <c r="U1047">
        <v>3.9969999999999999</v>
      </c>
      <c r="V1047" t="s">
        <v>82</v>
      </c>
      <c r="W1047">
        <v>0.85499999999999998</v>
      </c>
      <c r="X1047">
        <v>0.53300000000000003</v>
      </c>
      <c r="Y1047">
        <v>0</v>
      </c>
      <c r="Z1047">
        <v>0.53800000000000003</v>
      </c>
      <c r="AA1047" s="19">
        <v>45732.988210509262</v>
      </c>
      <c r="AB1047" t="s">
        <v>1181</v>
      </c>
    </row>
    <row r="1048" spans="1:28" hidden="1" x14ac:dyDescent="0.35">
      <c r="A1048" t="s">
        <v>924</v>
      </c>
      <c r="B1048" t="s">
        <v>314</v>
      </c>
      <c r="C1048">
        <v>97</v>
      </c>
      <c r="D1048" s="9">
        <v>41166.71875</v>
      </c>
      <c r="E1048" s="9">
        <v>41264.469444444447</v>
      </c>
      <c r="F1048" t="s">
        <v>874</v>
      </c>
      <c r="G1048" t="s">
        <v>874</v>
      </c>
      <c r="H1048">
        <v>3</v>
      </c>
      <c r="I1048">
        <v>10</v>
      </c>
      <c r="J1048">
        <v>1</v>
      </c>
      <c r="K1048" t="s">
        <v>875</v>
      </c>
      <c r="L1048">
        <v>13</v>
      </c>
      <c r="M1048">
        <v>1</v>
      </c>
      <c r="N1048">
        <v>2.4E-2</v>
      </c>
      <c r="O1048">
        <v>0.879</v>
      </c>
      <c r="P1048">
        <v>0</v>
      </c>
      <c r="Q1048">
        <v>0.112</v>
      </c>
      <c r="R1048">
        <v>0.124</v>
      </c>
      <c r="S1048">
        <v>2.7E-2</v>
      </c>
      <c r="T1048">
        <v>1</v>
      </c>
      <c r="U1048">
        <v>89.286000000000001</v>
      </c>
      <c r="V1048" t="s">
        <v>58</v>
      </c>
      <c r="W1048">
        <v>0.75</v>
      </c>
      <c r="X1048">
        <v>0.88500000000000001</v>
      </c>
      <c r="Y1048">
        <v>0</v>
      </c>
      <c r="Z1048">
        <v>0.82699999999999996</v>
      </c>
      <c r="AA1048" s="19">
        <v>45732.988221354164</v>
      </c>
      <c r="AB1048" t="s">
        <v>1181</v>
      </c>
    </row>
    <row r="1049" spans="1:28" x14ac:dyDescent="0.35">
      <c r="A1049" t="s">
        <v>925</v>
      </c>
      <c r="B1049" t="s">
        <v>313</v>
      </c>
      <c r="C1049">
        <v>157</v>
      </c>
      <c r="D1049" s="9">
        <v>43381.494444444441</v>
      </c>
      <c r="E1049" s="9">
        <v>43539.490972222222</v>
      </c>
      <c r="F1049">
        <v>193</v>
      </c>
      <c r="G1049">
        <v>178</v>
      </c>
      <c r="H1049">
        <v>169</v>
      </c>
      <c r="I1049">
        <v>9</v>
      </c>
      <c r="J1049">
        <v>0</v>
      </c>
      <c r="K1049">
        <v>178</v>
      </c>
      <c r="L1049">
        <v>161</v>
      </c>
      <c r="M1049">
        <v>17</v>
      </c>
      <c r="N1049">
        <v>1.06</v>
      </c>
      <c r="O1049">
        <v>5.3999999999999999E-2</v>
      </c>
      <c r="P1049">
        <v>0</v>
      </c>
      <c r="Q1049">
        <v>1.0289999999999999</v>
      </c>
      <c r="R1049">
        <v>0.92400000000000004</v>
      </c>
      <c r="S1049">
        <v>0.95199999999999996</v>
      </c>
      <c r="T1049">
        <v>1</v>
      </c>
      <c r="U1049">
        <v>16.521000000000001</v>
      </c>
      <c r="V1049" t="s">
        <v>82</v>
      </c>
      <c r="W1049">
        <v>0.85299999999999998</v>
      </c>
      <c r="X1049">
        <v>0.76500000000000001</v>
      </c>
      <c r="Y1049">
        <v>0</v>
      </c>
      <c r="Z1049">
        <v>0.93400000000000005</v>
      </c>
      <c r="AA1049" s="19">
        <v>45732.988281724538</v>
      </c>
      <c r="AB1049" t="s">
        <v>1181</v>
      </c>
    </row>
    <row r="1050" spans="1:28" hidden="1" x14ac:dyDescent="0.35">
      <c r="A1050" t="s">
        <v>925</v>
      </c>
      <c r="B1050" t="s">
        <v>314</v>
      </c>
      <c r="C1050">
        <v>99</v>
      </c>
      <c r="D1050" s="9">
        <v>43439.599305555559</v>
      </c>
      <c r="E1050" s="9">
        <v>43539.490972222222</v>
      </c>
      <c r="F1050" t="s">
        <v>874</v>
      </c>
      <c r="G1050" t="s">
        <v>874</v>
      </c>
      <c r="H1050">
        <v>59</v>
      </c>
      <c r="I1050">
        <v>6</v>
      </c>
      <c r="J1050">
        <v>1</v>
      </c>
      <c r="K1050" t="s">
        <v>875</v>
      </c>
      <c r="L1050">
        <v>99</v>
      </c>
      <c r="M1050">
        <v>-35</v>
      </c>
      <c r="N1050">
        <v>0.46899999999999997</v>
      </c>
      <c r="O1050">
        <v>3.6999999999999998E-2</v>
      </c>
      <c r="P1050">
        <v>0</v>
      </c>
      <c r="Q1050">
        <v>0.76900000000000002</v>
      </c>
      <c r="R1050">
        <v>1.52</v>
      </c>
      <c r="S1050">
        <v>0.92700000000000005</v>
      </c>
      <c r="T1050">
        <v>1</v>
      </c>
      <c r="U1050">
        <v>22.106999999999999</v>
      </c>
      <c r="V1050" t="s">
        <v>94</v>
      </c>
      <c r="W1050">
        <v>0.91200000000000003</v>
      </c>
      <c r="X1050">
        <v>0.83099999999999996</v>
      </c>
      <c r="Y1050">
        <v>0</v>
      </c>
      <c r="Z1050">
        <v>0.91900000000000004</v>
      </c>
      <c r="AA1050" s="19">
        <v>45732.988292476854</v>
      </c>
      <c r="AB1050" t="s">
        <v>1181</v>
      </c>
    </row>
    <row r="1051" spans="1:28" x14ac:dyDescent="0.35">
      <c r="A1051" t="s">
        <v>926</v>
      </c>
      <c r="B1051" t="s">
        <v>313</v>
      </c>
      <c r="C1051">
        <v>306</v>
      </c>
      <c r="D1051" s="9">
        <v>42782.405555555553</v>
      </c>
      <c r="E1051" s="9">
        <v>43088.445833333331</v>
      </c>
      <c r="F1051">
        <v>780</v>
      </c>
      <c r="G1051">
        <v>780</v>
      </c>
      <c r="H1051">
        <v>779</v>
      </c>
      <c r="I1051">
        <v>1</v>
      </c>
      <c r="J1051">
        <v>0</v>
      </c>
      <c r="K1051">
        <v>780</v>
      </c>
      <c r="L1051">
        <v>754</v>
      </c>
      <c r="M1051">
        <v>26</v>
      </c>
      <c r="N1051">
        <v>3.2229999999999999</v>
      </c>
      <c r="O1051">
        <v>0</v>
      </c>
      <c r="P1051">
        <v>0</v>
      </c>
      <c r="Q1051">
        <v>3.0990000000000002</v>
      </c>
      <c r="R1051">
        <v>0.96199999999999997</v>
      </c>
      <c r="S1051">
        <v>1</v>
      </c>
      <c r="T1051">
        <v>1</v>
      </c>
      <c r="U1051">
        <v>8.39</v>
      </c>
      <c r="V1051" t="s">
        <v>82</v>
      </c>
      <c r="W1051">
        <v>0.96</v>
      </c>
      <c r="X1051">
        <v>0</v>
      </c>
      <c r="Y1051">
        <v>0</v>
      </c>
      <c r="Z1051">
        <v>0.82699999999999996</v>
      </c>
      <c r="AA1051" s="19">
        <v>45732.98835324074</v>
      </c>
      <c r="AB1051" t="s">
        <v>1181</v>
      </c>
    </row>
    <row r="1052" spans="1:28" hidden="1" x14ac:dyDescent="0.35">
      <c r="A1052" t="s">
        <v>926</v>
      </c>
      <c r="B1052" t="s">
        <v>314</v>
      </c>
      <c r="C1052">
        <v>98</v>
      </c>
      <c r="D1052" s="9">
        <v>42989.470833333333</v>
      </c>
      <c r="E1052" s="9">
        <v>43088.445833333331</v>
      </c>
      <c r="F1052" t="s">
        <v>874</v>
      </c>
      <c r="G1052" t="s">
        <v>874</v>
      </c>
      <c r="H1052">
        <v>300</v>
      </c>
      <c r="I1052">
        <v>1</v>
      </c>
      <c r="J1052">
        <v>1</v>
      </c>
      <c r="K1052" t="s">
        <v>875</v>
      </c>
      <c r="L1052">
        <v>455</v>
      </c>
      <c r="M1052">
        <v>-156</v>
      </c>
      <c r="N1052">
        <v>3.0089999999999999</v>
      </c>
      <c r="O1052" t="s">
        <v>877</v>
      </c>
      <c r="P1052">
        <v>0</v>
      </c>
      <c r="Q1052">
        <v>5.1319999999999997</v>
      </c>
      <c r="R1052" t="s">
        <v>877</v>
      </c>
      <c r="S1052" t="s">
        <v>877</v>
      </c>
      <c r="T1052" t="s">
        <v>877</v>
      </c>
      <c r="U1052" t="s">
        <v>877</v>
      </c>
      <c r="V1052" t="s">
        <v>82</v>
      </c>
      <c r="W1052">
        <v>0.95699999999999996</v>
      </c>
      <c r="X1052" t="s">
        <v>877</v>
      </c>
      <c r="Y1052">
        <v>0</v>
      </c>
      <c r="Z1052">
        <v>0.77900000000000003</v>
      </c>
      <c r="AA1052" s="19">
        <v>45732.988353263892</v>
      </c>
      <c r="AB1052" t="s">
        <v>1181</v>
      </c>
    </row>
    <row r="1053" spans="1:28" x14ac:dyDescent="0.35">
      <c r="A1053" t="s">
        <v>927</v>
      </c>
      <c r="B1053" t="s">
        <v>313</v>
      </c>
      <c r="C1053">
        <v>578</v>
      </c>
      <c r="D1053" s="9">
        <v>41260.421527777777</v>
      </c>
      <c r="E1053" s="9">
        <v>41838.440972222219</v>
      </c>
      <c r="F1053">
        <v>452</v>
      </c>
      <c r="G1053">
        <v>452</v>
      </c>
      <c r="H1053">
        <v>441</v>
      </c>
      <c r="I1053">
        <v>11</v>
      </c>
      <c r="J1053">
        <v>0</v>
      </c>
      <c r="K1053">
        <v>452</v>
      </c>
      <c r="L1053">
        <v>433</v>
      </c>
      <c r="M1053">
        <v>19</v>
      </c>
      <c r="N1053">
        <v>1.498</v>
      </c>
      <c r="O1053">
        <v>5.2999999999999999E-2</v>
      </c>
      <c r="P1053">
        <v>0</v>
      </c>
      <c r="Q1053">
        <v>1.304</v>
      </c>
      <c r="R1053">
        <v>0.84099999999999997</v>
      </c>
      <c r="S1053">
        <v>0.96599999999999997</v>
      </c>
      <c r="T1053">
        <v>1</v>
      </c>
      <c r="U1053">
        <v>14.571</v>
      </c>
      <c r="V1053" t="s">
        <v>82</v>
      </c>
      <c r="W1053">
        <v>0.84</v>
      </c>
      <c r="X1053">
        <v>0.91500000000000004</v>
      </c>
      <c r="Y1053">
        <v>0</v>
      </c>
      <c r="Z1053">
        <v>0.77400000000000002</v>
      </c>
      <c r="AA1053" s="19">
        <v>45732.988410810183</v>
      </c>
      <c r="AB1053" t="s">
        <v>1181</v>
      </c>
    </row>
    <row r="1054" spans="1:28" hidden="1" x14ac:dyDescent="0.35">
      <c r="A1054" t="s">
        <v>927</v>
      </c>
      <c r="B1054" t="s">
        <v>314</v>
      </c>
      <c r="C1054">
        <v>0</v>
      </c>
      <c r="D1054" s="9">
        <v>41838.440972222219</v>
      </c>
      <c r="E1054" s="9">
        <v>41838.440972222219</v>
      </c>
      <c r="F1054" t="s">
        <v>874</v>
      </c>
      <c r="G1054" t="s">
        <v>874</v>
      </c>
      <c r="H1054">
        <v>1</v>
      </c>
      <c r="I1054">
        <v>1</v>
      </c>
      <c r="J1054">
        <v>1</v>
      </c>
      <c r="K1054" t="s">
        <v>875</v>
      </c>
      <c r="L1054">
        <v>3</v>
      </c>
      <c r="M1054">
        <v>-2</v>
      </c>
      <c r="N1054" t="s">
        <v>877</v>
      </c>
      <c r="O1054" t="s">
        <v>877</v>
      </c>
      <c r="P1054">
        <v>0</v>
      </c>
      <c r="Q1054" t="s">
        <v>877</v>
      </c>
      <c r="R1054" t="s">
        <v>877</v>
      </c>
      <c r="S1054" t="s">
        <v>877</v>
      </c>
      <c r="T1054" t="s">
        <v>877</v>
      </c>
      <c r="U1054" t="s">
        <v>877</v>
      </c>
      <c r="V1054" t="s">
        <v>82</v>
      </c>
      <c r="W1054" t="s">
        <v>877</v>
      </c>
      <c r="X1054" t="s">
        <v>877</v>
      </c>
      <c r="Y1054">
        <v>0</v>
      </c>
      <c r="Z1054" t="s">
        <v>877</v>
      </c>
      <c r="AA1054" s="19">
        <v>45732.988410833335</v>
      </c>
      <c r="AB1054" t="s">
        <v>1181</v>
      </c>
    </row>
    <row r="1055" spans="1:28" x14ac:dyDescent="0.35">
      <c r="A1055" t="s">
        <v>928</v>
      </c>
      <c r="B1055" t="s">
        <v>313</v>
      </c>
      <c r="C1055">
        <v>1083</v>
      </c>
      <c r="D1055" s="9">
        <v>42635.647222222222</v>
      </c>
      <c r="E1055" s="9">
        <v>43718.663888888892</v>
      </c>
      <c r="F1055">
        <v>843</v>
      </c>
      <c r="G1055">
        <v>830</v>
      </c>
      <c r="H1055">
        <v>759</v>
      </c>
      <c r="I1055">
        <v>71</v>
      </c>
      <c r="J1055">
        <v>0</v>
      </c>
      <c r="K1055">
        <v>830</v>
      </c>
      <c r="L1055">
        <v>689</v>
      </c>
      <c r="M1055">
        <v>141</v>
      </c>
      <c r="N1055">
        <v>1.762</v>
      </c>
      <c r="O1055">
        <v>0.129</v>
      </c>
      <c r="P1055">
        <v>0</v>
      </c>
      <c r="Q1055">
        <v>1.712</v>
      </c>
      <c r="R1055">
        <v>0.90500000000000003</v>
      </c>
      <c r="S1055">
        <v>0.93200000000000005</v>
      </c>
      <c r="T1055">
        <v>1</v>
      </c>
      <c r="U1055">
        <v>82.36</v>
      </c>
      <c r="V1055" t="s">
        <v>58</v>
      </c>
      <c r="W1055">
        <v>0.93600000000000005</v>
      </c>
      <c r="X1055">
        <v>0.95699999999999996</v>
      </c>
      <c r="Y1055">
        <v>0</v>
      </c>
      <c r="Z1055">
        <v>0.88800000000000001</v>
      </c>
      <c r="AA1055" s="19">
        <v>45732.988470555552</v>
      </c>
      <c r="AB1055" t="s">
        <v>1181</v>
      </c>
    </row>
    <row r="1056" spans="1:28" hidden="1" x14ac:dyDescent="0.35">
      <c r="A1056" t="s">
        <v>928</v>
      </c>
      <c r="B1056" t="s">
        <v>314</v>
      </c>
      <c r="C1056">
        <v>0</v>
      </c>
      <c r="D1056" s="9">
        <v>43718.663888888892</v>
      </c>
      <c r="E1056" s="9">
        <v>43718.663888888892</v>
      </c>
      <c r="F1056" t="s">
        <v>874</v>
      </c>
      <c r="G1056" t="s">
        <v>874</v>
      </c>
      <c r="H1056">
        <v>1</v>
      </c>
      <c r="I1056">
        <v>1</v>
      </c>
      <c r="J1056">
        <v>1</v>
      </c>
      <c r="K1056" t="s">
        <v>875</v>
      </c>
      <c r="L1056">
        <v>1</v>
      </c>
      <c r="M1056">
        <v>0</v>
      </c>
      <c r="N1056" t="s">
        <v>877</v>
      </c>
      <c r="O1056" t="s">
        <v>877</v>
      </c>
      <c r="P1056">
        <v>0</v>
      </c>
      <c r="Q1056" t="s">
        <v>877</v>
      </c>
      <c r="R1056" t="s">
        <v>877</v>
      </c>
      <c r="S1056" t="s">
        <v>877</v>
      </c>
      <c r="T1056" t="s">
        <v>877</v>
      </c>
      <c r="U1056" t="s">
        <v>877</v>
      </c>
      <c r="V1056" t="s">
        <v>58</v>
      </c>
      <c r="W1056" t="s">
        <v>877</v>
      </c>
      <c r="X1056" t="s">
        <v>877</v>
      </c>
      <c r="Y1056">
        <v>0</v>
      </c>
      <c r="Z1056" t="s">
        <v>877</v>
      </c>
      <c r="AA1056" s="19">
        <v>45732.988470567128</v>
      </c>
      <c r="AB1056" t="s">
        <v>1181</v>
      </c>
    </row>
    <row r="1057" spans="1:28" x14ac:dyDescent="0.35">
      <c r="A1057" t="s">
        <v>929</v>
      </c>
      <c r="B1057" t="s">
        <v>313</v>
      </c>
      <c r="C1057">
        <v>1070</v>
      </c>
      <c r="D1057" s="9">
        <v>39778.518055555556</v>
      </c>
      <c r="E1057" s="9">
        <v>40849.495833333334</v>
      </c>
      <c r="F1057">
        <v>250</v>
      </c>
      <c r="G1057">
        <v>250</v>
      </c>
      <c r="H1057">
        <v>219</v>
      </c>
      <c r="I1057">
        <v>31</v>
      </c>
      <c r="J1057">
        <v>0</v>
      </c>
      <c r="K1057">
        <v>250</v>
      </c>
      <c r="L1057">
        <v>239</v>
      </c>
      <c r="M1057">
        <v>11</v>
      </c>
      <c r="N1057">
        <v>0.433</v>
      </c>
      <c r="O1057">
        <v>0.05</v>
      </c>
      <c r="P1057">
        <v>0</v>
      </c>
      <c r="Q1057">
        <v>0.496</v>
      </c>
      <c r="R1057">
        <v>1.0269999999999999</v>
      </c>
      <c r="S1057">
        <v>0.89600000000000002</v>
      </c>
      <c r="T1057">
        <v>1</v>
      </c>
      <c r="U1057">
        <v>22.177</v>
      </c>
      <c r="V1057" t="s">
        <v>94</v>
      </c>
      <c r="W1057">
        <v>0.255</v>
      </c>
      <c r="X1057">
        <v>0.46700000000000003</v>
      </c>
      <c r="Y1057">
        <v>0</v>
      </c>
      <c r="Z1057">
        <v>0.29899999999999999</v>
      </c>
      <c r="AA1057" s="19">
        <v>45732.988529328701</v>
      </c>
      <c r="AB1057" t="s">
        <v>1181</v>
      </c>
    </row>
    <row r="1058" spans="1:28" hidden="1" x14ac:dyDescent="0.35">
      <c r="A1058" t="s">
        <v>929</v>
      </c>
      <c r="B1058" t="s">
        <v>314</v>
      </c>
      <c r="C1058">
        <v>0</v>
      </c>
      <c r="D1058" s="9">
        <v>40849.495833333334</v>
      </c>
      <c r="E1058" s="9">
        <v>40849.495833333334</v>
      </c>
      <c r="F1058" t="s">
        <v>874</v>
      </c>
      <c r="G1058" t="s">
        <v>874</v>
      </c>
      <c r="H1058">
        <v>1</v>
      </c>
      <c r="I1058">
        <v>1</v>
      </c>
      <c r="J1058">
        <v>1</v>
      </c>
      <c r="K1058" t="s">
        <v>875</v>
      </c>
      <c r="L1058">
        <v>1</v>
      </c>
      <c r="M1058">
        <v>0</v>
      </c>
      <c r="N1058" t="s">
        <v>877</v>
      </c>
      <c r="O1058" t="s">
        <v>877</v>
      </c>
      <c r="P1058">
        <v>0</v>
      </c>
      <c r="Q1058" t="s">
        <v>877</v>
      </c>
      <c r="R1058" t="s">
        <v>877</v>
      </c>
      <c r="S1058" t="s">
        <v>877</v>
      </c>
      <c r="T1058" t="s">
        <v>877</v>
      </c>
      <c r="U1058" t="s">
        <v>877</v>
      </c>
      <c r="V1058" t="s">
        <v>94</v>
      </c>
      <c r="W1058" t="s">
        <v>877</v>
      </c>
      <c r="X1058" t="s">
        <v>877</v>
      </c>
      <c r="Y1058">
        <v>0</v>
      </c>
      <c r="Z1058" t="s">
        <v>877</v>
      </c>
      <c r="AA1058" s="19">
        <v>45732.988529340277</v>
      </c>
      <c r="AB1058" t="s">
        <v>1181</v>
      </c>
    </row>
    <row r="1059" spans="1:28" x14ac:dyDescent="0.35">
      <c r="A1059" t="s">
        <v>930</v>
      </c>
      <c r="B1059" t="s">
        <v>313</v>
      </c>
      <c r="C1059">
        <v>630</v>
      </c>
      <c r="D1059" s="9">
        <v>39779.52847222222</v>
      </c>
      <c r="E1059" s="9">
        <v>40410.492361111108</v>
      </c>
      <c r="F1059">
        <v>202</v>
      </c>
      <c r="G1059">
        <v>202</v>
      </c>
      <c r="H1059">
        <v>152</v>
      </c>
      <c r="I1059">
        <v>50</v>
      </c>
      <c r="J1059">
        <v>0</v>
      </c>
      <c r="K1059">
        <v>202</v>
      </c>
      <c r="L1059">
        <v>182</v>
      </c>
      <c r="M1059">
        <v>20</v>
      </c>
      <c r="N1059">
        <v>1.2709999999999999</v>
      </c>
      <c r="O1059">
        <v>8.7999999999999995E-2</v>
      </c>
      <c r="P1059">
        <v>0</v>
      </c>
      <c r="Q1059">
        <v>1.76</v>
      </c>
      <c r="R1059">
        <v>1.2949999999999999</v>
      </c>
      <c r="S1059">
        <v>0.93500000000000005</v>
      </c>
      <c r="T1059">
        <v>1</v>
      </c>
      <c r="U1059">
        <v>11.364000000000001</v>
      </c>
      <c r="V1059" t="s">
        <v>94</v>
      </c>
      <c r="W1059">
        <v>0.92800000000000005</v>
      </c>
      <c r="X1059">
        <v>0.80800000000000005</v>
      </c>
      <c r="Y1059">
        <v>0</v>
      </c>
      <c r="Z1059">
        <v>0.92500000000000004</v>
      </c>
      <c r="AA1059" s="19">
        <v>45732.98858553241</v>
      </c>
      <c r="AB1059" t="s">
        <v>1181</v>
      </c>
    </row>
    <row r="1060" spans="1:28" hidden="1" x14ac:dyDescent="0.35">
      <c r="A1060" t="s">
        <v>930</v>
      </c>
      <c r="B1060" t="s">
        <v>314</v>
      </c>
      <c r="C1060">
        <v>0</v>
      </c>
      <c r="D1060" s="9">
        <v>41105.783333333333</v>
      </c>
      <c r="E1060" s="9">
        <v>41105.783333333333</v>
      </c>
      <c r="F1060" t="s">
        <v>874</v>
      </c>
      <c r="G1060" t="s">
        <v>874</v>
      </c>
      <c r="H1060">
        <v>1</v>
      </c>
      <c r="I1060">
        <v>1</v>
      </c>
      <c r="J1060">
        <v>1</v>
      </c>
      <c r="K1060" t="s">
        <v>875</v>
      </c>
      <c r="L1060">
        <v>1</v>
      </c>
      <c r="M1060">
        <v>0</v>
      </c>
      <c r="N1060" t="s">
        <v>877</v>
      </c>
      <c r="O1060" t="s">
        <v>877</v>
      </c>
      <c r="P1060">
        <v>0</v>
      </c>
      <c r="Q1060" t="s">
        <v>877</v>
      </c>
      <c r="R1060" t="s">
        <v>877</v>
      </c>
      <c r="S1060" t="s">
        <v>877</v>
      </c>
      <c r="T1060" t="s">
        <v>877</v>
      </c>
      <c r="U1060" t="s">
        <v>877</v>
      </c>
      <c r="V1060" t="s">
        <v>94</v>
      </c>
      <c r="W1060" t="s">
        <v>877</v>
      </c>
      <c r="X1060" t="s">
        <v>877</v>
      </c>
      <c r="Y1060">
        <v>0</v>
      </c>
      <c r="Z1060" t="s">
        <v>877</v>
      </c>
      <c r="AA1060" s="19">
        <v>45732.988585543979</v>
      </c>
      <c r="AB1060" t="s">
        <v>1181</v>
      </c>
    </row>
    <row r="1061" spans="1:28" x14ac:dyDescent="0.35">
      <c r="A1061" t="s">
        <v>931</v>
      </c>
      <c r="B1061" t="s">
        <v>313</v>
      </c>
      <c r="C1061">
        <v>818</v>
      </c>
      <c r="D1061" s="9">
        <v>39604.572916666664</v>
      </c>
      <c r="E1061" s="9">
        <v>40423.550000000003</v>
      </c>
      <c r="F1061">
        <v>256</v>
      </c>
      <c r="G1061">
        <v>256</v>
      </c>
      <c r="H1061">
        <v>165</v>
      </c>
      <c r="I1061">
        <v>91</v>
      </c>
      <c r="J1061">
        <v>0</v>
      </c>
      <c r="K1061">
        <v>256</v>
      </c>
      <c r="L1061">
        <v>150</v>
      </c>
      <c r="M1061">
        <v>106</v>
      </c>
      <c r="N1061">
        <v>0.75</v>
      </c>
      <c r="O1061">
        <v>0.44600000000000001</v>
      </c>
      <c r="P1061">
        <v>0</v>
      </c>
      <c r="Q1061">
        <v>0.23799999999999999</v>
      </c>
      <c r="R1061">
        <v>0.19900000000000001</v>
      </c>
      <c r="S1061">
        <v>0.627</v>
      </c>
      <c r="T1061">
        <v>1</v>
      </c>
      <c r="U1061">
        <v>445.37799999999999</v>
      </c>
      <c r="V1061" t="s">
        <v>58</v>
      </c>
      <c r="W1061">
        <v>0.86699999999999999</v>
      </c>
      <c r="X1061">
        <v>0.85199999999999998</v>
      </c>
      <c r="Y1061">
        <v>0</v>
      </c>
      <c r="Z1061">
        <v>0.40300000000000002</v>
      </c>
      <c r="AA1061" s="19">
        <v>45732.988642326389</v>
      </c>
      <c r="AB1061" t="s">
        <v>1181</v>
      </c>
    </row>
    <row r="1062" spans="1:28" hidden="1" x14ac:dyDescent="0.35">
      <c r="A1062" t="s">
        <v>931</v>
      </c>
      <c r="B1062" t="s">
        <v>314</v>
      </c>
      <c r="C1062">
        <v>2</v>
      </c>
      <c r="D1062" s="9">
        <v>40421.438194444447</v>
      </c>
      <c r="E1062" s="9">
        <v>40423.550000000003</v>
      </c>
      <c r="F1062" t="s">
        <v>874</v>
      </c>
      <c r="G1062" t="s">
        <v>874</v>
      </c>
      <c r="H1062">
        <v>1</v>
      </c>
      <c r="I1062">
        <v>1</v>
      </c>
      <c r="J1062">
        <v>1</v>
      </c>
      <c r="K1062" t="s">
        <v>875</v>
      </c>
      <c r="L1062">
        <v>6</v>
      </c>
      <c r="M1062">
        <v>-5</v>
      </c>
      <c r="N1062" t="s">
        <v>877</v>
      </c>
      <c r="O1062" t="s">
        <v>877</v>
      </c>
      <c r="P1062">
        <v>0</v>
      </c>
      <c r="Q1062">
        <v>2</v>
      </c>
      <c r="R1062" t="s">
        <v>877</v>
      </c>
      <c r="S1062" t="s">
        <v>877</v>
      </c>
      <c r="T1062" t="s">
        <v>877</v>
      </c>
      <c r="U1062" t="s">
        <v>877</v>
      </c>
      <c r="V1062" t="s">
        <v>58</v>
      </c>
      <c r="W1062" t="s">
        <v>877</v>
      </c>
      <c r="X1062" t="s">
        <v>877</v>
      </c>
      <c r="Y1062">
        <v>0</v>
      </c>
      <c r="Z1062">
        <v>0.91400000000000003</v>
      </c>
      <c r="AA1062" s="19">
        <v>45732.988642337965</v>
      </c>
      <c r="AB1062" t="s">
        <v>1181</v>
      </c>
    </row>
    <row r="1063" spans="1:28" x14ac:dyDescent="0.35">
      <c r="A1063" t="s">
        <v>932</v>
      </c>
      <c r="B1063" t="s">
        <v>313</v>
      </c>
      <c r="C1063">
        <v>936</v>
      </c>
      <c r="D1063" s="9">
        <v>40675.561805555553</v>
      </c>
      <c r="E1063" s="9">
        <v>41612.442361111112</v>
      </c>
      <c r="F1063">
        <v>109</v>
      </c>
      <c r="G1063">
        <v>109</v>
      </c>
      <c r="H1063">
        <v>54</v>
      </c>
      <c r="I1063">
        <v>55</v>
      </c>
      <c r="J1063">
        <v>0</v>
      </c>
      <c r="K1063">
        <v>109</v>
      </c>
      <c r="L1063">
        <v>77</v>
      </c>
      <c r="M1063">
        <v>32</v>
      </c>
      <c r="N1063">
        <v>8.4000000000000005E-2</v>
      </c>
      <c r="O1063">
        <v>0.11700000000000001</v>
      </c>
      <c r="P1063">
        <v>0</v>
      </c>
      <c r="Q1063">
        <v>9.5000000000000001E-2</v>
      </c>
      <c r="R1063">
        <v>0.47299999999999998</v>
      </c>
      <c r="S1063">
        <v>0.41799999999999998</v>
      </c>
      <c r="T1063">
        <v>1</v>
      </c>
      <c r="U1063">
        <v>336.84199999999998</v>
      </c>
      <c r="V1063" t="s">
        <v>58</v>
      </c>
      <c r="W1063">
        <v>0.91500000000000004</v>
      </c>
      <c r="X1063">
        <v>0.74299999999999999</v>
      </c>
      <c r="Y1063">
        <v>0</v>
      </c>
      <c r="Z1063">
        <v>0.90100000000000002</v>
      </c>
      <c r="AA1063" s="19">
        <v>45732.988697442132</v>
      </c>
      <c r="AB1063" t="s">
        <v>1181</v>
      </c>
    </row>
    <row r="1064" spans="1:28" hidden="1" x14ac:dyDescent="0.35">
      <c r="A1064" t="s">
        <v>932</v>
      </c>
      <c r="B1064" t="s">
        <v>314</v>
      </c>
      <c r="C1064">
        <v>0</v>
      </c>
      <c r="D1064" s="9">
        <v>41612.44027777778</v>
      </c>
      <c r="E1064" s="9">
        <v>41612.442361111112</v>
      </c>
      <c r="F1064" t="s">
        <v>874</v>
      </c>
      <c r="G1064" t="s">
        <v>874</v>
      </c>
      <c r="H1064">
        <v>1</v>
      </c>
      <c r="I1064">
        <v>1</v>
      </c>
      <c r="J1064">
        <v>1</v>
      </c>
      <c r="K1064" t="s">
        <v>875</v>
      </c>
      <c r="L1064">
        <v>3</v>
      </c>
      <c r="M1064">
        <v>-2</v>
      </c>
      <c r="N1064" t="s">
        <v>877</v>
      </c>
      <c r="O1064" t="s">
        <v>877</v>
      </c>
      <c r="P1064">
        <v>0</v>
      </c>
      <c r="Q1064">
        <v>1.5</v>
      </c>
      <c r="R1064" t="s">
        <v>877</v>
      </c>
      <c r="S1064" t="s">
        <v>877</v>
      </c>
      <c r="T1064" t="s">
        <v>877</v>
      </c>
      <c r="U1064" t="s">
        <v>877</v>
      </c>
      <c r="V1064" t="s">
        <v>58</v>
      </c>
      <c r="W1064" t="s">
        <v>877</v>
      </c>
      <c r="X1064" t="s">
        <v>877</v>
      </c>
      <c r="Y1064">
        <v>0</v>
      </c>
      <c r="Z1064">
        <v>0.75</v>
      </c>
      <c r="AA1064" s="19">
        <v>45732.9886974537</v>
      </c>
      <c r="AB1064" t="s">
        <v>1181</v>
      </c>
    </row>
    <row r="1065" spans="1:28" x14ac:dyDescent="0.35">
      <c r="A1065" t="s">
        <v>933</v>
      </c>
      <c r="B1065" t="s">
        <v>313</v>
      </c>
      <c r="C1065">
        <v>186</v>
      </c>
      <c r="D1065" s="9">
        <v>40693.544444444444</v>
      </c>
      <c r="E1065" s="9">
        <v>40879.730555555558</v>
      </c>
      <c r="F1065">
        <v>212</v>
      </c>
      <c r="G1065">
        <v>212</v>
      </c>
      <c r="H1065">
        <v>59</v>
      </c>
      <c r="I1065">
        <v>153</v>
      </c>
      <c r="J1065">
        <v>0</v>
      </c>
      <c r="K1065">
        <v>212</v>
      </c>
      <c r="L1065">
        <v>203</v>
      </c>
      <c r="M1065">
        <v>9</v>
      </c>
      <c r="N1065">
        <v>0.35899999999999999</v>
      </c>
      <c r="O1065">
        <v>1.714</v>
      </c>
      <c r="P1065">
        <v>0</v>
      </c>
      <c r="Q1065">
        <v>1.823</v>
      </c>
      <c r="R1065">
        <v>0.879</v>
      </c>
      <c r="S1065">
        <v>0.17299999999999999</v>
      </c>
      <c r="T1065">
        <v>1</v>
      </c>
      <c r="U1065">
        <v>4.9370000000000003</v>
      </c>
      <c r="V1065" t="s">
        <v>82</v>
      </c>
      <c r="W1065">
        <v>0.96899999999999997</v>
      </c>
      <c r="X1065">
        <v>0.96899999999999997</v>
      </c>
      <c r="Y1065">
        <v>0</v>
      </c>
      <c r="Z1065">
        <v>0.94899999999999995</v>
      </c>
      <c r="AA1065" s="19">
        <v>45732.988757175925</v>
      </c>
      <c r="AB1065" t="s">
        <v>1181</v>
      </c>
    </row>
    <row r="1066" spans="1:28" hidden="1" x14ac:dyDescent="0.35">
      <c r="A1066" t="s">
        <v>933</v>
      </c>
      <c r="B1066" t="s">
        <v>314</v>
      </c>
      <c r="C1066">
        <v>99</v>
      </c>
      <c r="D1066" s="9">
        <v>40780.37222222222</v>
      </c>
      <c r="E1066" s="9">
        <v>40879.730555555558</v>
      </c>
      <c r="F1066" t="s">
        <v>874</v>
      </c>
      <c r="G1066" t="s">
        <v>874</v>
      </c>
      <c r="H1066">
        <v>25</v>
      </c>
      <c r="I1066">
        <v>23</v>
      </c>
      <c r="J1066">
        <v>1</v>
      </c>
      <c r="K1066" t="s">
        <v>875</v>
      </c>
      <c r="L1066">
        <v>62</v>
      </c>
      <c r="M1066">
        <v>-13</v>
      </c>
      <c r="N1066">
        <v>0.317</v>
      </c>
      <c r="O1066">
        <v>0.77</v>
      </c>
      <c r="P1066">
        <v>0</v>
      </c>
      <c r="Q1066">
        <v>0.86</v>
      </c>
      <c r="R1066">
        <v>0.79100000000000004</v>
      </c>
      <c r="S1066">
        <v>0.29199999999999998</v>
      </c>
      <c r="T1066">
        <v>1</v>
      </c>
      <c r="U1066">
        <v>10.465</v>
      </c>
      <c r="V1066" t="s">
        <v>82</v>
      </c>
      <c r="W1066">
        <v>0.83399999999999996</v>
      </c>
      <c r="X1066">
        <v>0.92600000000000005</v>
      </c>
      <c r="Y1066">
        <v>0</v>
      </c>
      <c r="Z1066">
        <v>0.68400000000000005</v>
      </c>
      <c r="AA1066" s="19">
        <v>45732.988768078707</v>
      </c>
      <c r="AB1066" t="s">
        <v>1181</v>
      </c>
    </row>
    <row r="1067" spans="1:28" x14ac:dyDescent="0.35">
      <c r="A1067" t="s">
        <v>934</v>
      </c>
      <c r="B1067" t="s">
        <v>313</v>
      </c>
      <c r="C1067">
        <v>914</v>
      </c>
      <c r="D1067" s="9">
        <v>40697.836111111108</v>
      </c>
      <c r="E1067" s="9">
        <v>41612.442361111112</v>
      </c>
      <c r="F1067">
        <v>60</v>
      </c>
      <c r="G1067">
        <v>60</v>
      </c>
      <c r="H1067">
        <v>31</v>
      </c>
      <c r="I1067">
        <v>29</v>
      </c>
      <c r="J1067">
        <v>0</v>
      </c>
      <c r="K1067">
        <v>60</v>
      </c>
      <c r="L1067">
        <v>43</v>
      </c>
      <c r="M1067">
        <v>17</v>
      </c>
      <c r="N1067">
        <v>0.105</v>
      </c>
      <c r="O1067">
        <v>8.5000000000000006E-2</v>
      </c>
      <c r="P1067">
        <v>0</v>
      </c>
      <c r="Q1067">
        <v>3.7999999999999999E-2</v>
      </c>
      <c r="R1067">
        <v>0.2</v>
      </c>
      <c r="S1067">
        <v>0.55300000000000005</v>
      </c>
      <c r="T1067">
        <v>1</v>
      </c>
      <c r="U1067">
        <v>447.36799999999999</v>
      </c>
      <c r="V1067" t="s">
        <v>58</v>
      </c>
      <c r="W1067">
        <v>0.94499999999999995</v>
      </c>
      <c r="X1067">
        <v>0.73699999999999999</v>
      </c>
      <c r="Y1067">
        <v>0</v>
      </c>
      <c r="Z1067">
        <v>0.69899999999999995</v>
      </c>
      <c r="AA1067" s="19">
        <v>45732.98882327546</v>
      </c>
      <c r="AB1067" t="s">
        <v>1181</v>
      </c>
    </row>
    <row r="1068" spans="1:28" hidden="1" x14ac:dyDescent="0.35">
      <c r="A1068" t="s">
        <v>934</v>
      </c>
      <c r="B1068" t="s">
        <v>314</v>
      </c>
      <c r="C1068">
        <v>0</v>
      </c>
      <c r="D1068" s="9">
        <v>41612.44027777778</v>
      </c>
      <c r="E1068" s="9">
        <v>41612.442361111112</v>
      </c>
      <c r="F1068" t="s">
        <v>874</v>
      </c>
      <c r="G1068" t="s">
        <v>874</v>
      </c>
      <c r="H1068">
        <v>1</v>
      </c>
      <c r="I1068">
        <v>1</v>
      </c>
      <c r="J1068">
        <v>1</v>
      </c>
      <c r="K1068" t="s">
        <v>875</v>
      </c>
      <c r="L1068">
        <v>5</v>
      </c>
      <c r="M1068">
        <v>-4</v>
      </c>
      <c r="N1068" t="s">
        <v>877</v>
      </c>
      <c r="O1068" t="s">
        <v>877</v>
      </c>
      <c r="P1068">
        <v>0</v>
      </c>
      <c r="Q1068">
        <v>2.5</v>
      </c>
      <c r="R1068" t="s">
        <v>877</v>
      </c>
      <c r="S1068" t="s">
        <v>877</v>
      </c>
      <c r="T1068" t="s">
        <v>877</v>
      </c>
      <c r="U1068" t="s">
        <v>877</v>
      </c>
      <c r="V1068" t="s">
        <v>58</v>
      </c>
      <c r="W1068" t="s">
        <v>877</v>
      </c>
      <c r="X1068" t="s">
        <v>877</v>
      </c>
      <c r="Y1068">
        <v>0</v>
      </c>
      <c r="Z1068">
        <v>0.75</v>
      </c>
      <c r="AA1068" s="19">
        <v>45732.98882327546</v>
      </c>
      <c r="AB1068" t="s">
        <v>1181</v>
      </c>
    </row>
    <row r="1069" spans="1:28" x14ac:dyDescent="0.35">
      <c r="A1069" t="s">
        <v>935</v>
      </c>
      <c r="B1069" t="s">
        <v>313</v>
      </c>
      <c r="C1069">
        <v>868</v>
      </c>
      <c r="D1069" s="9">
        <v>40743.454861111109</v>
      </c>
      <c r="E1069" s="9">
        <v>41612.440972222219</v>
      </c>
      <c r="F1069">
        <v>296</v>
      </c>
      <c r="G1069">
        <v>296</v>
      </c>
      <c r="H1069">
        <v>132</v>
      </c>
      <c r="I1069">
        <v>164</v>
      </c>
      <c r="J1069">
        <v>0</v>
      </c>
      <c r="K1069">
        <v>296</v>
      </c>
      <c r="L1069">
        <v>262</v>
      </c>
      <c r="M1069">
        <v>34</v>
      </c>
      <c r="N1069">
        <v>0.35399999999999998</v>
      </c>
      <c r="O1069">
        <v>0.83399999999999996</v>
      </c>
      <c r="P1069">
        <v>0</v>
      </c>
      <c r="Q1069">
        <v>0.52100000000000002</v>
      </c>
      <c r="R1069">
        <v>0.439</v>
      </c>
      <c r="S1069">
        <v>0.29799999999999999</v>
      </c>
      <c r="T1069">
        <v>1</v>
      </c>
      <c r="U1069">
        <v>65.259</v>
      </c>
      <c r="V1069" t="s">
        <v>58</v>
      </c>
      <c r="W1069">
        <v>0.78600000000000003</v>
      </c>
      <c r="X1069">
        <v>0.84899999999999998</v>
      </c>
      <c r="Y1069">
        <v>0</v>
      </c>
      <c r="Z1069">
        <v>0.46100000000000002</v>
      </c>
      <c r="AA1069" s="19">
        <v>45732.988879872682</v>
      </c>
      <c r="AB1069" t="s">
        <v>1181</v>
      </c>
    </row>
    <row r="1070" spans="1:28" hidden="1" x14ac:dyDescent="0.35">
      <c r="A1070" t="s">
        <v>935</v>
      </c>
      <c r="B1070" t="s">
        <v>314</v>
      </c>
      <c r="C1070">
        <v>0</v>
      </c>
      <c r="D1070" s="9">
        <v>41612.438888888886</v>
      </c>
      <c r="E1070" s="9">
        <v>41612.440972222219</v>
      </c>
      <c r="F1070" t="s">
        <v>874</v>
      </c>
      <c r="G1070" t="s">
        <v>874</v>
      </c>
      <c r="H1070">
        <v>1</v>
      </c>
      <c r="I1070">
        <v>1</v>
      </c>
      <c r="J1070">
        <v>1</v>
      </c>
      <c r="K1070" t="s">
        <v>875</v>
      </c>
      <c r="L1070">
        <v>3</v>
      </c>
      <c r="M1070">
        <v>-2</v>
      </c>
      <c r="N1070" t="s">
        <v>877</v>
      </c>
      <c r="O1070" t="s">
        <v>877</v>
      </c>
      <c r="P1070">
        <v>0</v>
      </c>
      <c r="Q1070" t="s">
        <v>877</v>
      </c>
      <c r="R1070" t="s">
        <v>877</v>
      </c>
      <c r="S1070" t="s">
        <v>877</v>
      </c>
      <c r="T1070" t="s">
        <v>877</v>
      </c>
      <c r="U1070" t="s">
        <v>877</v>
      </c>
      <c r="V1070" t="s">
        <v>58</v>
      </c>
      <c r="W1070" t="s">
        <v>877</v>
      </c>
      <c r="X1070" t="s">
        <v>877</v>
      </c>
      <c r="Y1070">
        <v>0</v>
      </c>
      <c r="Z1070" t="s">
        <v>877</v>
      </c>
      <c r="AA1070" s="19">
        <v>45732.988879884258</v>
      </c>
      <c r="AB1070" t="s">
        <v>1181</v>
      </c>
    </row>
    <row r="1071" spans="1:28" x14ac:dyDescent="0.35">
      <c r="A1071" t="s">
        <v>936</v>
      </c>
      <c r="B1071" t="s">
        <v>313</v>
      </c>
      <c r="C1071">
        <v>847</v>
      </c>
      <c r="D1071" s="9">
        <v>40781.625</v>
      </c>
      <c r="E1071" s="9">
        <v>41628.912499999999</v>
      </c>
      <c r="F1071">
        <v>647</v>
      </c>
      <c r="G1071">
        <v>647</v>
      </c>
      <c r="H1071">
        <v>371</v>
      </c>
      <c r="I1071">
        <v>276</v>
      </c>
      <c r="J1071">
        <v>0</v>
      </c>
      <c r="K1071">
        <v>647</v>
      </c>
      <c r="L1071">
        <v>586</v>
      </c>
      <c r="M1071">
        <v>61</v>
      </c>
      <c r="N1071">
        <v>1.056</v>
      </c>
      <c r="O1071">
        <v>1.0109999999999999</v>
      </c>
      <c r="P1071">
        <v>0</v>
      </c>
      <c r="Q1071">
        <v>1.5249999999999999</v>
      </c>
      <c r="R1071">
        <v>0.73799999999999999</v>
      </c>
      <c r="S1071">
        <v>0.51100000000000001</v>
      </c>
      <c r="T1071">
        <v>1</v>
      </c>
      <c r="U1071">
        <v>40</v>
      </c>
      <c r="V1071" t="s">
        <v>58</v>
      </c>
      <c r="W1071">
        <v>0.89700000000000002</v>
      </c>
      <c r="X1071">
        <v>0.86399999999999999</v>
      </c>
      <c r="Y1071">
        <v>0</v>
      </c>
      <c r="Z1071">
        <v>0.74099999999999999</v>
      </c>
      <c r="AA1071" s="19">
        <v>45732.988937534719</v>
      </c>
      <c r="AB1071" t="s">
        <v>1181</v>
      </c>
    </row>
    <row r="1072" spans="1:28" hidden="1" x14ac:dyDescent="0.35">
      <c r="A1072" t="s">
        <v>936</v>
      </c>
      <c r="B1072" t="s">
        <v>314</v>
      </c>
      <c r="C1072">
        <v>16</v>
      </c>
      <c r="D1072" s="9">
        <v>41612.438888888886</v>
      </c>
      <c r="E1072" s="9">
        <v>41628.912499999999</v>
      </c>
      <c r="F1072" t="s">
        <v>874</v>
      </c>
      <c r="G1072" t="s">
        <v>874</v>
      </c>
      <c r="H1072">
        <v>1</v>
      </c>
      <c r="I1072">
        <v>1</v>
      </c>
      <c r="J1072">
        <v>1</v>
      </c>
      <c r="K1072" t="s">
        <v>875</v>
      </c>
      <c r="L1072">
        <v>4</v>
      </c>
      <c r="M1072">
        <v>-3</v>
      </c>
      <c r="N1072" t="s">
        <v>877</v>
      </c>
      <c r="O1072" t="s">
        <v>877</v>
      </c>
      <c r="P1072">
        <v>0</v>
      </c>
      <c r="Q1072">
        <v>0.11799999999999999</v>
      </c>
      <c r="R1072" t="s">
        <v>877</v>
      </c>
      <c r="S1072" t="s">
        <v>877</v>
      </c>
      <c r="T1072" t="s">
        <v>877</v>
      </c>
      <c r="U1072" t="s">
        <v>877</v>
      </c>
      <c r="V1072" t="s">
        <v>58</v>
      </c>
      <c r="W1072" t="s">
        <v>877</v>
      </c>
      <c r="X1072" t="s">
        <v>877</v>
      </c>
      <c r="Y1072">
        <v>0</v>
      </c>
      <c r="Z1072">
        <v>0.6</v>
      </c>
      <c r="AA1072" s="19">
        <v>45732.988937546295</v>
      </c>
      <c r="AB1072" t="s">
        <v>1181</v>
      </c>
    </row>
    <row r="1073" spans="1:28" x14ac:dyDescent="0.35">
      <c r="A1073" t="s">
        <v>937</v>
      </c>
      <c r="B1073" t="s">
        <v>313</v>
      </c>
      <c r="C1073">
        <v>549</v>
      </c>
      <c r="D1073" s="9">
        <v>40694.455555555556</v>
      </c>
      <c r="E1073" s="9">
        <v>41243.474999999999</v>
      </c>
      <c r="F1073">
        <v>129</v>
      </c>
      <c r="G1073">
        <v>129</v>
      </c>
      <c r="H1073">
        <v>40</v>
      </c>
      <c r="I1073">
        <v>89</v>
      </c>
      <c r="J1073">
        <v>0</v>
      </c>
      <c r="K1073">
        <v>129</v>
      </c>
      <c r="L1073">
        <v>123</v>
      </c>
      <c r="M1073">
        <v>6</v>
      </c>
      <c r="N1073">
        <v>0.23899999999999999</v>
      </c>
      <c r="O1073">
        <v>4.7960000000000003</v>
      </c>
      <c r="P1073">
        <v>0</v>
      </c>
      <c r="Q1073">
        <v>0.19800000000000001</v>
      </c>
      <c r="R1073">
        <v>3.9E-2</v>
      </c>
      <c r="S1073">
        <v>4.7E-2</v>
      </c>
      <c r="T1073">
        <v>1</v>
      </c>
      <c r="U1073">
        <v>30.303000000000001</v>
      </c>
      <c r="V1073" t="s">
        <v>58</v>
      </c>
      <c r="W1073">
        <v>0.53400000000000003</v>
      </c>
      <c r="X1073">
        <v>0.96499999999999997</v>
      </c>
      <c r="Y1073">
        <v>0</v>
      </c>
      <c r="Z1073">
        <v>7.4999999999999997E-2</v>
      </c>
      <c r="AA1073" s="19">
        <v>45732.98899416667</v>
      </c>
      <c r="AB1073" t="s">
        <v>1181</v>
      </c>
    </row>
    <row r="1074" spans="1:28" hidden="1" x14ac:dyDescent="0.35">
      <c r="A1074" t="s">
        <v>937</v>
      </c>
      <c r="B1074" t="s">
        <v>314</v>
      </c>
      <c r="C1074">
        <v>0</v>
      </c>
      <c r="D1074" s="9">
        <v>41243.474999999999</v>
      </c>
      <c r="E1074" s="9">
        <v>41243.474999999999</v>
      </c>
      <c r="F1074" t="s">
        <v>874</v>
      </c>
      <c r="G1074" t="s">
        <v>874</v>
      </c>
      <c r="H1074">
        <v>1</v>
      </c>
      <c r="I1074">
        <v>1</v>
      </c>
      <c r="J1074">
        <v>1</v>
      </c>
      <c r="K1074" t="s">
        <v>875</v>
      </c>
      <c r="L1074">
        <v>1</v>
      </c>
      <c r="M1074">
        <v>0</v>
      </c>
      <c r="N1074" t="s">
        <v>877</v>
      </c>
      <c r="O1074" t="s">
        <v>877</v>
      </c>
      <c r="P1074">
        <v>0</v>
      </c>
      <c r="Q1074" t="s">
        <v>877</v>
      </c>
      <c r="R1074" t="s">
        <v>877</v>
      </c>
      <c r="S1074" t="s">
        <v>877</v>
      </c>
      <c r="T1074" t="s">
        <v>877</v>
      </c>
      <c r="U1074" t="s">
        <v>877</v>
      </c>
      <c r="V1074" t="s">
        <v>58</v>
      </c>
      <c r="W1074" t="s">
        <v>877</v>
      </c>
      <c r="X1074" t="s">
        <v>877</v>
      </c>
      <c r="Y1074">
        <v>0</v>
      </c>
      <c r="Z1074" t="s">
        <v>877</v>
      </c>
      <c r="AA1074" s="19">
        <v>45732.988994178238</v>
      </c>
      <c r="AB1074" t="s">
        <v>1181</v>
      </c>
    </row>
    <row r="1075" spans="1:28" x14ac:dyDescent="0.35">
      <c r="A1075" t="s">
        <v>938</v>
      </c>
      <c r="B1075" t="s">
        <v>313</v>
      </c>
      <c r="C1075">
        <v>322</v>
      </c>
      <c r="D1075" s="9">
        <v>42668.638194444444</v>
      </c>
      <c r="E1075" s="9">
        <v>42991.631944444445</v>
      </c>
      <c r="F1075">
        <v>540</v>
      </c>
      <c r="G1075">
        <v>540</v>
      </c>
      <c r="H1075">
        <v>540</v>
      </c>
      <c r="I1075">
        <v>0</v>
      </c>
      <c r="J1075">
        <v>0</v>
      </c>
      <c r="K1075">
        <v>540</v>
      </c>
      <c r="L1075">
        <v>236</v>
      </c>
      <c r="M1075">
        <v>304</v>
      </c>
      <c r="N1075">
        <v>7.3010000000000002</v>
      </c>
      <c r="O1075">
        <v>0</v>
      </c>
      <c r="P1075">
        <v>0</v>
      </c>
      <c r="Q1075">
        <v>0.51300000000000001</v>
      </c>
      <c r="R1075">
        <v>7.0000000000000007E-2</v>
      </c>
      <c r="S1075">
        <v>1</v>
      </c>
      <c r="T1075">
        <v>1</v>
      </c>
      <c r="U1075">
        <v>592.59299999999996</v>
      </c>
      <c r="V1075" t="s">
        <v>58</v>
      </c>
      <c r="W1075">
        <v>3.4000000000000002E-2</v>
      </c>
      <c r="X1075">
        <v>0</v>
      </c>
      <c r="Y1075">
        <v>0</v>
      </c>
      <c r="Z1075">
        <v>0.44400000000000001</v>
      </c>
      <c r="AA1075" s="19">
        <v>45732.989048240743</v>
      </c>
      <c r="AB1075" t="s">
        <v>1181</v>
      </c>
    </row>
    <row r="1076" spans="1:28" hidden="1" x14ac:dyDescent="0.35">
      <c r="A1076" t="s">
        <v>938</v>
      </c>
      <c r="B1076" t="s">
        <v>314</v>
      </c>
      <c r="C1076">
        <v>100</v>
      </c>
      <c r="D1076" s="9">
        <v>42891.556944444441</v>
      </c>
      <c r="E1076" s="9">
        <v>42991.631944444445</v>
      </c>
      <c r="F1076" t="s">
        <v>874</v>
      </c>
      <c r="G1076" t="s">
        <v>874</v>
      </c>
      <c r="H1076">
        <v>1</v>
      </c>
      <c r="I1076">
        <v>1</v>
      </c>
      <c r="J1076">
        <v>1</v>
      </c>
      <c r="K1076" t="s">
        <v>875</v>
      </c>
      <c r="L1076">
        <v>32</v>
      </c>
      <c r="M1076">
        <v>-31</v>
      </c>
      <c r="N1076" t="s">
        <v>877</v>
      </c>
      <c r="O1076">
        <v>0</v>
      </c>
      <c r="P1076">
        <v>0</v>
      </c>
      <c r="Q1076">
        <v>0.16</v>
      </c>
      <c r="R1076" t="s">
        <v>877</v>
      </c>
      <c r="S1076" t="s">
        <v>877</v>
      </c>
      <c r="T1076" t="s">
        <v>877</v>
      </c>
      <c r="U1076" t="s">
        <v>877</v>
      </c>
      <c r="V1076" t="s">
        <v>58</v>
      </c>
      <c r="W1076" t="s">
        <v>877</v>
      </c>
      <c r="X1076">
        <v>0</v>
      </c>
      <c r="Y1076">
        <v>0</v>
      </c>
      <c r="Z1076">
        <v>0.751</v>
      </c>
      <c r="AA1076" s="19">
        <v>45732.989048263888</v>
      </c>
      <c r="AB1076" t="s">
        <v>1181</v>
      </c>
    </row>
    <row r="1077" spans="1:28" x14ac:dyDescent="0.35">
      <c r="A1077" t="s">
        <v>939</v>
      </c>
      <c r="B1077" t="s">
        <v>313</v>
      </c>
      <c r="C1077">
        <v>414</v>
      </c>
      <c r="D1077" s="9">
        <v>42830.55972222222</v>
      </c>
      <c r="E1077" s="9">
        <v>43245.463888888888</v>
      </c>
      <c r="F1077">
        <v>257</v>
      </c>
      <c r="G1077">
        <v>252</v>
      </c>
      <c r="H1077">
        <v>175</v>
      </c>
      <c r="I1077">
        <v>77</v>
      </c>
      <c r="J1077">
        <v>0</v>
      </c>
      <c r="K1077">
        <v>252</v>
      </c>
      <c r="L1077">
        <v>218</v>
      </c>
      <c r="M1077">
        <v>34</v>
      </c>
      <c r="N1077">
        <v>0.36799999999999999</v>
      </c>
      <c r="O1077">
        <v>0.33300000000000002</v>
      </c>
      <c r="P1077">
        <v>0</v>
      </c>
      <c r="Q1077">
        <v>0.53200000000000003</v>
      </c>
      <c r="R1077">
        <v>0.75900000000000001</v>
      </c>
      <c r="S1077">
        <v>0.52500000000000002</v>
      </c>
      <c r="T1077">
        <v>1</v>
      </c>
      <c r="U1077">
        <v>63.91</v>
      </c>
      <c r="V1077" t="s">
        <v>58</v>
      </c>
      <c r="W1077">
        <v>0.92600000000000005</v>
      </c>
      <c r="X1077">
        <v>0.92100000000000004</v>
      </c>
      <c r="Y1077">
        <v>0</v>
      </c>
      <c r="Z1077">
        <v>0.86899999999999999</v>
      </c>
      <c r="AA1077" s="19">
        <v>45732.989107326386</v>
      </c>
      <c r="AB1077" t="s">
        <v>1181</v>
      </c>
    </row>
    <row r="1078" spans="1:28" hidden="1" x14ac:dyDescent="0.35">
      <c r="A1078" t="s">
        <v>939</v>
      </c>
      <c r="B1078" t="s">
        <v>314</v>
      </c>
      <c r="C1078">
        <v>43</v>
      </c>
      <c r="D1078" s="9">
        <v>43202.34652777778</v>
      </c>
      <c r="E1078" s="9">
        <v>43245.463888888888</v>
      </c>
      <c r="F1078" t="s">
        <v>874</v>
      </c>
      <c r="G1078" t="s">
        <v>874</v>
      </c>
      <c r="H1078">
        <v>58</v>
      </c>
      <c r="I1078">
        <v>1</v>
      </c>
      <c r="J1078">
        <v>1</v>
      </c>
      <c r="K1078" t="s">
        <v>875</v>
      </c>
      <c r="L1078">
        <v>31</v>
      </c>
      <c r="M1078">
        <v>26</v>
      </c>
      <c r="N1078">
        <v>1.105</v>
      </c>
      <c r="O1078" t="s">
        <v>877</v>
      </c>
      <c r="P1078">
        <v>0</v>
      </c>
      <c r="Q1078">
        <v>5.1669999999999998</v>
      </c>
      <c r="R1078" t="s">
        <v>877</v>
      </c>
      <c r="S1078" t="s">
        <v>877</v>
      </c>
      <c r="T1078" t="s">
        <v>877</v>
      </c>
      <c r="U1078" t="s">
        <v>877</v>
      </c>
      <c r="V1078" t="s">
        <v>58</v>
      </c>
      <c r="W1078">
        <v>0.76200000000000001</v>
      </c>
      <c r="X1078" t="s">
        <v>877</v>
      </c>
      <c r="Y1078">
        <v>0</v>
      </c>
      <c r="Z1078">
        <v>9.4E-2</v>
      </c>
      <c r="AA1078" s="19">
        <v>45732.989107349538</v>
      </c>
      <c r="AB1078" t="s">
        <v>1181</v>
      </c>
    </row>
    <row r="1079" spans="1:28" x14ac:dyDescent="0.35">
      <c r="A1079" t="s">
        <v>91</v>
      </c>
      <c r="B1079" t="s">
        <v>313</v>
      </c>
      <c r="C1079">
        <v>744</v>
      </c>
      <c r="D1079" s="9">
        <v>43339.397222222222</v>
      </c>
      <c r="E1079" s="9">
        <v>44084.374305555553</v>
      </c>
      <c r="F1079">
        <v>206</v>
      </c>
      <c r="G1079">
        <v>206</v>
      </c>
      <c r="H1079">
        <v>112</v>
      </c>
      <c r="I1079">
        <v>94</v>
      </c>
      <c r="J1079">
        <v>0</v>
      </c>
      <c r="K1079">
        <v>206</v>
      </c>
      <c r="L1079">
        <v>191</v>
      </c>
      <c r="M1079">
        <v>15</v>
      </c>
      <c r="N1079">
        <v>0.161</v>
      </c>
      <c r="O1079">
        <v>0.17899999999999999</v>
      </c>
      <c r="P1079">
        <v>0</v>
      </c>
      <c r="Q1079">
        <v>0.36899999999999999</v>
      </c>
      <c r="R1079">
        <v>1.085</v>
      </c>
      <c r="S1079">
        <v>0.47399999999999998</v>
      </c>
      <c r="T1079">
        <v>1</v>
      </c>
      <c r="U1079">
        <v>40.65</v>
      </c>
      <c r="V1079" t="s">
        <v>64</v>
      </c>
      <c r="W1079">
        <v>0.90500000000000003</v>
      </c>
      <c r="X1079">
        <v>0.86699999999999999</v>
      </c>
      <c r="Y1079">
        <v>0</v>
      </c>
      <c r="Z1079">
        <v>0.80600000000000005</v>
      </c>
      <c r="AA1079" s="19">
        <v>45732.989162685182</v>
      </c>
      <c r="AB1079" t="s">
        <v>1181</v>
      </c>
    </row>
    <row r="1080" spans="1:28" hidden="1" x14ac:dyDescent="0.35">
      <c r="A1080" t="s">
        <v>91</v>
      </c>
      <c r="B1080" t="s">
        <v>314</v>
      </c>
      <c r="C1080">
        <v>85</v>
      </c>
      <c r="D1080" s="9">
        <v>43998.629861111112</v>
      </c>
      <c r="E1080" s="9">
        <v>44084.374305555553</v>
      </c>
      <c r="F1080" t="s">
        <v>874</v>
      </c>
      <c r="G1080" t="s">
        <v>874</v>
      </c>
      <c r="H1080">
        <v>1</v>
      </c>
      <c r="I1080">
        <v>1</v>
      </c>
      <c r="J1080">
        <v>1</v>
      </c>
      <c r="K1080" t="s">
        <v>875</v>
      </c>
      <c r="L1080">
        <v>5</v>
      </c>
      <c r="M1080">
        <v>-4</v>
      </c>
      <c r="N1080" t="s">
        <v>877</v>
      </c>
      <c r="O1080" t="s">
        <v>877</v>
      </c>
      <c r="P1080">
        <v>0</v>
      </c>
      <c r="Q1080">
        <v>2.9000000000000001E-2</v>
      </c>
      <c r="R1080" t="s">
        <v>877</v>
      </c>
      <c r="S1080" t="s">
        <v>877</v>
      </c>
      <c r="T1080" t="s">
        <v>877</v>
      </c>
      <c r="U1080" t="s">
        <v>877</v>
      </c>
      <c r="V1080" t="s">
        <v>64</v>
      </c>
      <c r="W1080" t="s">
        <v>877</v>
      </c>
      <c r="X1080" t="s">
        <v>877</v>
      </c>
      <c r="Y1080">
        <v>0</v>
      </c>
      <c r="Z1080">
        <v>0.5</v>
      </c>
      <c r="AA1080" s="19">
        <v>45732.989162696758</v>
      </c>
      <c r="AB1080" t="s">
        <v>1181</v>
      </c>
    </row>
    <row r="1081" spans="1:28" x14ac:dyDescent="0.35">
      <c r="A1081" t="s">
        <v>940</v>
      </c>
      <c r="B1081" t="s">
        <v>313</v>
      </c>
      <c r="C1081">
        <v>304</v>
      </c>
      <c r="D1081" s="9">
        <v>42024.703472222223</v>
      </c>
      <c r="E1081" s="9">
        <v>42328.775694444441</v>
      </c>
      <c r="F1081">
        <v>1048</v>
      </c>
      <c r="G1081">
        <v>1048</v>
      </c>
      <c r="H1081">
        <v>404</v>
      </c>
      <c r="I1081">
        <v>644</v>
      </c>
      <c r="J1081">
        <v>0</v>
      </c>
      <c r="K1081">
        <v>1048</v>
      </c>
      <c r="L1081">
        <v>716</v>
      </c>
      <c r="M1081">
        <v>332</v>
      </c>
      <c r="N1081">
        <v>2.5939999999999999</v>
      </c>
      <c r="O1081">
        <v>4.9820000000000002</v>
      </c>
      <c r="P1081">
        <v>0</v>
      </c>
      <c r="Q1081">
        <v>2.2730000000000001</v>
      </c>
      <c r="R1081">
        <v>0.3</v>
      </c>
      <c r="S1081">
        <v>0.34200000000000003</v>
      </c>
      <c r="T1081">
        <v>1</v>
      </c>
      <c r="U1081">
        <v>146.06200000000001</v>
      </c>
      <c r="V1081" t="s">
        <v>58</v>
      </c>
      <c r="W1081">
        <v>0.61</v>
      </c>
      <c r="X1081">
        <v>0.69199999999999995</v>
      </c>
      <c r="Y1081">
        <v>0</v>
      </c>
      <c r="Z1081">
        <v>0.68700000000000006</v>
      </c>
      <c r="AA1081" s="19">
        <v>45732.989225902777</v>
      </c>
      <c r="AB1081" t="s">
        <v>1181</v>
      </c>
    </row>
    <row r="1082" spans="1:28" hidden="1" x14ac:dyDescent="0.35">
      <c r="A1082" t="s">
        <v>940</v>
      </c>
      <c r="B1082" t="s">
        <v>314</v>
      </c>
      <c r="C1082">
        <v>92</v>
      </c>
      <c r="D1082" s="9">
        <v>42236.570833333331</v>
      </c>
      <c r="E1082" s="9">
        <v>42328.775694444441</v>
      </c>
      <c r="F1082" t="s">
        <v>874</v>
      </c>
      <c r="G1082" t="s">
        <v>874</v>
      </c>
      <c r="H1082">
        <v>5</v>
      </c>
      <c r="I1082">
        <v>6</v>
      </c>
      <c r="J1082">
        <v>1</v>
      </c>
      <c r="K1082" t="s">
        <v>875</v>
      </c>
      <c r="L1082">
        <v>76</v>
      </c>
      <c r="M1082">
        <v>-66</v>
      </c>
      <c r="N1082">
        <v>8.8999999999999996E-2</v>
      </c>
      <c r="O1082">
        <v>5.2999999999999999E-2</v>
      </c>
      <c r="P1082">
        <v>0</v>
      </c>
      <c r="Q1082">
        <v>0.52900000000000003</v>
      </c>
      <c r="R1082">
        <v>3.7250000000000001</v>
      </c>
      <c r="S1082">
        <v>0.627</v>
      </c>
      <c r="T1082">
        <v>1</v>
      </c>
      <c r="U1082">
        <v>627.59900000000005</v>
      </c>
      <c r="V1082" t="s">
        <v>64</v>
      </c>
      <c r="W1082">
        <v>0.80100000000000005</v>
      </c>
      <c r="X1082">
        <v>0.92400000000000004</v>
      </c>
      <c r="Y1082">
        <v>0</v>
      </c>
      <c r="Z1082">
        <v>0.245</v>
      </c>
      <c r="AA1082" s="19">
        <v>45732.989236423608</v>
      </c>
      <c r="AB1082" t="s">
        <v>1181</v>
      </c>
    </row>
    <row r="1083" spans="1:28" x14ac:dyDescent="0.35">
      <c r="A1083" t="s">
        <v>941</v>
      </c>
      <c r="B1083" t="s">
        <v>313</v>
      </c>
      <c r="C1083">
        <v>148</v>
      </c>
      <c r="D1083" s="9">
        <v>42464.556250000001</v>
      </c>
      <c r="E1083" s="9">
        <v>42613.406944444447</v>
      </c>
      <c r="F1083">
        <v>123</v>
      </c>
      <c r="G1083">
        <v>119</v>
      </c>
      <c r="H1083">
        <v>90</v>
      </c>
      <c r="I1083">
        <v>29</v>
      </c>
      <c r="J1083">
        <v>0</v>
      </c>
      <c r="K1083">
        <v>119</v>
      </c>
      <c r="L1083">
        <v>93</v>
      </c>
      <c r="M1083">
        <v>26</v>
      </c>
      <c r="N1083">
        <v>0.52900000000000003</v>
      </c>
      <c r="O1083">
        <v>0.19</v>
      </c>
      <c r="P1083">
        <v>0</v>
      </c>
      <c r="Q1083">
        <v>0.56000000000000005</v>
      </c>
      <c r="R1083">
        <v>0.77900000000000003</v>
      </c>
      <c r="S1083">
        <v>0.73599999999999999</v>
      </c>
      <c r="T1083">
        <v>1</v>
      </c>
      <c r="U1083">
        <v>46.429000000000002</v>
      </c>
      <c r="V1083" t="s">
        <v>58</v>
      </c>
      <c r="W1083">
        <v>0.78800000000000003</v>
      </c>
      <c r="X1083">
        <v>0.93300000000000005</v>
      </c>
      <c r="Y1083">
        <v>0</v>
      </c>
      <c r="Z1083">
        <v>0.73299999999999998</v>
      </c>
      <c r="AA1083" s="19">
        <v>45732.98929503472</v>
      </c>
      <c r="AB1083" t="s">
        <v>1181</v>
      </c>
    </row>
    <row r="1084" spans="1:28" hidden="1" x14ac:dyDescent="0.35">
      <c r="A1084" t="s">
        <v>941</v>
      </c>
      <c r="B1084" t="s">
        <v>314</v>
      </c>
      <c r="C1084">
        <v>90</v>
      </c>
      <c r="D1084" s="9">
        <v>42523.356944444444</v>
      </c>
      <c r="E1084" s="9">
        <v>42613.406944444447</v>
      </c>
      <c r="F1084" t="s">
        <v>874</v>
      </c>
      <c r="G1084" t="s">
        <v>874</v>
      </c>
      <c r="H1084">
        <v>23</v>
      </c>
      <c r="I1084">
        <v>19</v>
      </c>
      <c r="J1084">
        <v>1</v>
      </c>
      <c r="K1084" t="s">
        <v>875</v>
      </c>
      <c r="L1084">
        <v>30</v>
      </c>
      <c r="M1084">
        <v>11</v>
      </c>
      <c r="N1084">
        <v>0.24199999999999999</v>
      </c>
      <c r="O1084">
        <v>0.215</v>
      </c>
      <c r="P1084">
        <v>0</v>
      </c>
      <c r="Q1084">
        <v>0.245</v>
      </c>
      <c r="R1084">
        <v>0.53600000000000003</v>
      </c>
      <c r="S1084">
        <v>0.53</v>
      </c>
      <c r="T1084">
        <v>1</v>
      </c>
      <c r="U1084">
        <v>106.122</v>
      </c>
      <c r="V1084" t="s">
        <v>58</v>
      </c>
      <c r="W1084">
        <v>0.95799999999999996</v>
      </c>
      <c r="X1084">
        <v>0.84799999999999998</v>
      </c>
      <c r="Y1084">
        <v>0</v>
      </c>
      <c r="Z1084">
        <v>0.80700000000000005</v>
      </c>
      <c r="AA1084" s="19">
        <v>45732.989305162038</v>
      </c>
      <c r="AB1084" t="s">
        <v>1181</v>
      </c>
    </row>
    <row r="1085" spans="1:28" x14ac:dyDescent="0.35">
      <c r="A1085" t="s">
        <v>942</v>
      </c>
      <c r="B1085" t="s">
        <v>313</v>
      </c>
      <c r="C1085">
        <v>305</v>
      </c>
      <c r="D1085" s="9">
        <v>42321.46875</v>
      </c>
      <c r="E1085" s="9">
        <v>42627.349305555559</v>
      </c>
      <c r="F1085">
        <v>275</v>
      </c>
      <c r="G1085">
        <v>269</v>
      </c>
      <c r="H1085">
        <v>231</v>
      </c>
      <c r="I1085">
        <v>38</v>
      </c>
      <c r="J1085">
        <v>0</v>
      </c>
      <c r="K1085">
        <v>269</v>
      </c>
      <c r="L1085">
        <v>239</v>
      </c>
      <c r="M1085">
        <v>30</v>
      </c>
      <c r="N1085">
        <v>0.78800000000000003</v>
      </c>
      <c r="O1085">
        <v>0.26300000000000001</v>
      </c>
      <c r="P1085">
        <v>0</v>
      </c>
      <c r="Q1085">
        <v>0.73599999999999999</v>
      </c>
      <c r="R1085">
        <v>0.7</v>
      </c>
      <c r="S1085">
        <v>0.75</v>
      </c>
      <c r="T1085">
        <v>1</v>
      </c>
      <c r="U1085">
        <v>40.761000000000003</v>
      </c>
      <c r="V1085" t="s">
        <v>58</v>
      </c>
      <c r="W1085">
        <v>0.93200000000000005</v>
      </c>
      <c r="X1085">
        <v>0.84599999999999997</v>
      </c>
      <c r="Y1085">
        <v>0</v>
      </c>
      <c r="Z1085">
        <v>0.88300000000000001</v>
      </c>
      <c r="AA1085" s="19">
        <v>45732.989367002316</v>
      </c>
      <c r="AB1085" t="s">
        <v>1181</v>
      </c>
    </row>
    <row r="1086" spans="1:28" hidden="1" x14ac:dyDescent="0.35">
      <c r="A1086" t="s">
        <v>942</v>
      </c>
      <c r="B1086" t="s">
        <v>314</v>
      </c>
      <c r="C1086">
        <v>95</v>
      </c>
      <c r="D1086" s="9">
        <v>42531.567361111112</v>
      </c>
      <c r="E1086" s="9">
        <v>42627.349305555559</v>
      </c>
      <c r="F1086" t="s">
        <v>874</v>
      </c>
      <c r="G1086" t="s">
        <v>874</v>
      </c>
      <c r="H1086">
        <v>36</v>
      </c>
      <c r="I1086">
        <v>1</v>
      </c>
      <c r="J1086">
        <v>1</v>
      </c>
      <c r="K1086" t="s">
        <v>875</v>
      </c>
      <c r="L1086">
        <v>41</v>
      </c>
      <c r="M1086">
        <v>-5</v>
      </c>
      <c r="N1086">
        <v>0.32400000000000001</v>
      </c>
      <c r="O1086" t="s">
        <v>877</v>
      </c>
      <c r="P1086">
        <v>0</v>
      </c>
      <c r="Q1086">
        <v>0.26500000000000001</v>
      </c>
      <c r="R1086" t="s">
        <v>877</v>
      </c>
      <c r="S1086" t="s">
        <v>877</v>
      </c>
      <c r="T1086" t="s">
        <v>877</v>
      </c>
      <c r="U1086" t="s">
        <v>877</v>
      </c>
      <c r="V1086" t="s">
        <v>58</v>
      </c>
      <c r="W1086">
        <v>0.93200000000000005</v>
      </c>
      <c r="X1086" t="s">
        <v>877</v>
      </c>
      <c r="Y1086">
        <v>0</v>
      </c>
      <c r="Z1086">
        <v>0.68400000000000005</v>
      </c>
      <c r="AA1086" s="19">
        <v>45732.989367013892</v>
      </c>
      <c r="AB1086" t="s">
        <v>1181</v>
      </c>
    </row>
    <row r="1087" spans="1:28" x14ac:dyDescent="0.35">
      <c r="A1087" t="s">
        <v>109</v>
      </c>
      <c r="B1087" t="s">
        <v>313</v>
      </c>
      <c r="C1087">
        <v>341</v>
      </c>
      <c r="D1087" s="9">
        <v>42817.388888888891</v>
      </c>
      <c r="E1087" s="9">
        <v>43158.497916666667</v>
      </c>
      <c r="F1087">
        <v>237</v>
      </c>
      <c r="G1087">
        <v>237</v>
      </c>
      <c r="H1087">
        <v>184</v>
      </c>
      <c r="I1087">
        <v>53</v>
      </c>
      <c r="J1087">
        <v>0</v>
      </c>
      <c r="K1087">
        <v>237</v>
      </c>
      <c r="L1087">
        <v>237</v>
      </c>
      <c r="M1087">
        <v>0</v>
      </c>
      <c r="N1087">
        <v>0.74</v>
      </c>
      <c r="O1087">
        <v>0.27800000000000002</v>
      </c>
      <c r="P1087">
        <v>0</v>
      </c>
      <c r="Q1087">
        <v>0.92300000000000004</v>
      </c>
      <c r="R1087">
        <v>0.90700000000000003</v>
      </c>
      <c r="S1087">
        <v>0.72699999999999998</v>
      </c>
      <c r="T1087">
        <v>1</v>
      </c>
      <c r="U1087">
        <v>0</v>
      </c>
      <c r="V1087" t="s">
        <v>82</v>
      </c>
      <c r="W1087">
        <v>0.876</v>
      </c>
      <c r="X1087">
        <v>0.78</v>
      </c>
      <c r="Y1087">
        <v>0</v>
      </c>
      <c r="Z1087">
        <v>0.84</v>
      </c>
      <c r="AA1087" s="19">
        <v>45732.989425671294</v>
      </c>
      <c r="AB1087" t="s">
        <v>1181</v>
      </c>
    </row>
    <row r="1088" spans="1:28" hidden="1" x14ac:dyDescent="0.35">
      <c r="A1088" t="s">
        <v>109</v>
      </c>
      <c r="B1088" t="s">
        <v>314</v>
      </c>
      <c r="C1088">
        <v>99</v>
      </c>
      <c r="D1088" s="9">
        <v>43059.287499999999</v>
      </c>
      <c r="E1088" s="9">
        <v>43158.497916666667</v>
      </c>
      <c r="F1088" t="s">
        <v>874</v>
      </c>
      <c r="G1088" t="s">
        <v>874</v>
      </c>
      <c r="H1088">
        <v>5</v>
      </c>
      <c r="I1088">
        <v>2</v>
      </c>
      <c r="J1088">
        <v>1</v>
      </c>
      <c r="K1088" t="s">
        <v>875</v>
      </c>
      <c r="L1088">
        <v>13</v>
      </c>
      <c r="M1088">
        <v>-7</v>
      </c>
      <c r="N1088">
        <v>9.5000000000000001E-2</v>
      </c>
      <c r="O1088">
        <v>3.4000000000000002E-2</v>
      </c>
      <c r="P1088">
        <v>0</v>
      </c>
      <c r="Q1088">
        <v>0.107</v>
      </c>
      <c r="R1088">
        <v>0.82899999999999996</v>
      </c>
      <c r="S1088">
        <v>0.73599999999999999</v>
      </c>
      <c r="T1088">
        <v>1</v>
      </c>
      <c r="U1088">
        <v>0</v>
      </c>
      <c r="V1088" t="s">
        <v>82</v>
      </c>
      <c r="W1088">
        <v>0.91800000000000004</v>
      </c>
      <c r="X1088">
        <v>1</v>
      </c>
      <c r="Y1088">
        <v>0</v>
      </c>
      <c r="Z1088">
        <v>0.77900000000000003</v>
      </c>
      <c r="AA1088" s="19">
        <v>45732.989435682874</v>
      </c>
      <c r="AB1088" t="s">
        <v>1181</v>
      </c>
    </row>
    <row r="1089" spans="1:28" x14ac:dyDescent="0.35">
      <c r="A1089" t="s">
        <v>943</v>
      </c>
      <c r="B1089" t="s">
        <v>313</v>
      </c>
      <c r="C1089">
        <v>1906</v>
      </c>
      <c r="D1089" s="9">
        <v>40190.379861111112</v>
      </c>
      <c r="E1089" s="9">
        <v>42097.366666666669</v>
      </c>
      <c r="F1089">
        <v>220</v>
      </c>
      <c r="G1089">
        <v>220</v>
      </c>
      <c r="H1089">
        <v>182</v>
      </c>
      <c r="I1089">
        <v>38</v>
      </c>
      <c r="J1089">
        <v>0</v>
      </c>
      <c r="K1089">
        <v>220</v>
      </c>
      <c r="L1089">
        <v>186</v>
      </c>
      <c r="M1089">
        <v>34</v>
      </c>
      <c r="N1089">
        <v>1.0900000000000001</v>
      </c>
      <c r="O1089">
        <v>0.308</v>
      </c>
      <c r="P1089">
        <v>0</v>
      </c>
      <c r="Q1089">
        <v>9.2999999999999999E-2</v>
      </c>
      <c r="R1089">
        <v>6.7000000000000004E-2</v>
      </c>
      <c r="S1089">
        <v>0.78</v>
      </c>
      <c r="T1089">
        <v>1</v>
      </c>
      <c r="U1089">
        <v>365.59100000000001</v>
      </c>
      <c r="V1089" t="s">
        <v>58</v>
      </c>
      <c r="W1089">
        <v>0.92500000000000004</v>
      </c>
      <c r="X1089">
        <v>0.91200000000000003</v>
      </c>
      <c r="Y1089">
        <v>0</v>
      </c>
      <c r="Z1089">
        <v>0.36699999999999999</v>
      </c>
      <c r="AA1089" s="19">
        <v>45732.989491990738</v>
      </c>
      <c r="AB1089" t="s">
        <v>1181</v>
      </c>
    </row>
    <row r="1090" spans="1:28" hidden="1" x14ac:dyDescent="0.35">
      <c r="A1090" t="s">
        <v>943</v>
      </c>
      <c r="B1090" t="s">
        <v>314</v>
      </c>
      <c r="C1090">
        <v>0</v>
      </c>
      <c r="D1090" s="9">
        <v>42097.366666666669</v>
      </c>
      <c r="E1090" s="9">
        <v>42097.366666666669</v>
      </c>
      <c r="F1090" t="s">
        <v>874</v>
      </c>
      <c r="G1090" t="s">
        <v>874</v>
      </c>
      <c r="H1090">
        <v>1</v>
      </c>
      <c r="I1090">
        <v>1</v>
      </c>
      <c r="J1090">
        <v>1</v>
      </c>
      <c r="K1090" t="s">
        <v>875</v>
      </c>
      <c r="L1090">
        <v>4</v>
      </c>
      <c r="M1090">
        <v>-3</v>
      </c>
      <c r="N1090" t="s">
        <v>877</v>
      </c>
      <c r="O1090" t="s">
        <v>877</v>
      </c>
      <c r="P1090">
        <v>0</v>
      </c>
      <c r="Q1090" t="s">
        <v>877</v>
      </c>
      <c r="R1090" t="s">
        <v>877</v>
      </c>
      <c r="S1090" t="s">
        <v>877</v>
      </c>
      <c r="T1090" t="s">
        <v>877</v>
      </c>
      <c r="U1090" t="s">
        <v>877</v>
      </c>
      <c r="V1090" t="s">
        <v>58</v>
      </c>
      <c r="W1090" t="s">
        <v>877</v>
      </c>
      <c r="X1090" t="s">
        <v>877</v>
      </c>
      <c r="Y1090">
        <v>0</v>
      </c>
      <c r="Z1090" t="s">
        <v>877</v>
      </c>
      <c r="AA1090" s="19">
        <v>45732.98949201389</v>
      </c>
      <c r="AB1090" t="s">
        <v>1181</v>
      </c>
    </row>
    <row r="1091" spans="1:28" x14ac:dyDescent="0.35">
      <c r="A1091" t="s">
        <v>944</v>
      </c>
      <c r="B1091" t="s">
        <v>313</v>
      </c>
      <c r="C1091">
        <v>745</v>
      </c>
      <c r="D1091" s="9">
        <v>43059.432638888888</v>
      </c>
      <c r="E1091" s="9">
        <v>43804.672222222223</v>
      </c>
      <c r="F1091">
        <v>798</v>
      </c>
      <c r="G1091">
        <v>763</v>
      </c>
      <c r="H1091">
        <v>571</v>
      </c>
      <c r="I1091">
        <v>192</v>
      </c>
      <c r="J1091">
        <v>0</v>
      </c>
      <c r="K1091">
        <v>763</v>
      </c>
      <c r="L1091">
        <v>127</v>
      </c>
      <c r="M1091">
        <v>636</v>
      </c>
      <c r="N1091">
        <v>0.70699999999999996</v>
      </c>
      <c r="O1091">
        <v>0.28399999999999997</v>
      </c>
      <c r="P1091">
        <v>0</v>
      </c>
      <c r="Q1091">
        <v>0.626</v>
      </c>
      <c r="R1091">
        <v>0.63200000000000001</v>
      </c>
      <c r="S1091">
        <v>0.71299999999999997</v>
      </c>
      <c r="T1091">
        <v>1</v>
      </c>
      <c r="U1091">
        <v>1015.974</v>
      </c>
      <c r="V1091" t="s">
        <v>58</v>
      </c>
      <c r="W1091">
        <v>0.98599999999999999</v>
      </c>
      <c r="X1091">
        <v>0.97099999999999997</v>
      </c>
      <c r="Y1091">
        <v>0</v>
      </c>
      <c r="Z1091">
        <v>0.49399999999999999</v>
      </c>
      <c r="AA1091" s="19">
        <v>45732.989552268518</v>
      </c>
      <c r="AB1091" t="s">
        <v>1181</v>
      </c>
    </row>
    <row r="1092" spans="1:28" hidden="1" x14ac:dyDescent="0.35">
      <c r="A1092" t="s">
        <v>944</v>
      </c>
      <c r="B1092" t="s">
        <v>314</v>
      </c>
      <c r="C1092">
        <v>92</v>
      </c>
      <c r="D1092" s="9">
        <v>43712.495138888888</v>
      </c>
      <c r="E1092" s="9">
        <v>43804.672222222223</v>
      </c>
      <c r="F1092" t="s">
        <v>874</v>
      </c>
      <c r="G1092" t="s">
        <v>874</v>
      </c>
      <c r="H1092">
        <v>57</v>
      </c>
      <c r="I1092">
        <v>27</v>
      </c>
      <c r="J1092">
        <v>1</v>
      </c>
      <c r="K1092" t="s">
        <v>875</v>
      </c>
      <c r="L1092">
        <v>16</v>
      </c>
      <c r="M1092">
        <v>67</v>
      </c>
      <c r="N1092">
        <v>0.54600000000000004</v>
      </c>
      <c r="O1092">
        <v>0.28799999999999998</v>
      </c>
      <c r="P1092">
        <v>0</v>
      </c>
      <c r="Q1092">
        <v>0.16</v>
      </c>
      <c r="R1092">
        <v>0.192</v>
      </c>
      <c r="S1092">
        <v>0.65500000000000003</v>
      </c>
      <c r="T1092">
        <v>1</v>
      </c>
      <c r="U1092">
        <v>3975</v>
      </c>
      <c r="V1092" t="s">
        <v>58</v>
      </c>
      <c r="W1092">
        <v>0.96199999999999997</v>
      </c>
      <c r="X1092">
        <v>0.872</v>
      </c>
      <c r="Y1092">
        <v>0</v>
      </c>
      <c r="Z1092">
        <v>0.93700000000000006</v>
      </c>
      <c r="AA1092" s="19">
        <v>45732.989563333336</v>
      </c>
      <c r="AB1092" t="s">
        <v>1181</v>
      </c>
    </row>
    <row r="1093" spans="1:28" x14ac:dyDescent="0.35">
      <c r="A1093" t="s">
        <v>945</v>
      </c>
      <c r="B1093" t="s">
        <v>313</v>
      </c>
      <c r="C1093">
        <v>1861</v>
      </c>
      <c r="D1093" s="9">
        <v>41563.702777777777</v>
      </c>
      <c r="E1093" s="9">
        <v>43425.463888888888</v>
      </c>
      <c r="F1093">
        <v>511</v>
      </c>
      <c r="G1093">
        <v>502</v>
      </c>
      <c r="H1093">
        <v>268</v>
      </c>
      <c r="I1093">
        <v>234</v>
      </c>
      <c r="J1093">
        <v>0</v>
      </c>
      <c r="K1093">
        <v>502</v>
      </c>
      <c r="L1093">
        <v>263</v>
      </c>
      <c r="M1093">
        <v>239</v>
      </c>
      <c r="N1093">
        <v>0.123</v>
      </c>
      <c r="O1093">
        <v>0.14199999999999999</v>
      </c>
      <c r="P1093">
        <v>0</v>
      </c>
      <c r="Q1093">
        <v>0.439</v>
      </c>
      <c r="R1093">
        <v>1.657</v>
      </c>
      <c r="S1093">
        <v>0.46400000000000002</v>
      </c>
      <c r="T1093">
        <v>1</v>
      </c>
      <c r="U1093">
        <v>544.41899999999998</v>
      </c>
      <c r="V1093" t="s">
        <v>64</v>
      </c>
      <c r="W1093">
        <v>0.47399999999999998</v>
      </c>
      <c r="X1093">
        <v>0.65</v>
      </c>
      <c r="Y1093">
        <v>0</v>
      </c>
      <c r="Z1093">
        <v>0.44800000000000001</v>
      </c>
      <c r="AA1093" s="19">
        <v>45732.989620856482</v>
      </c>
      <c r="AB1093" t="s">
        <v>1181</v>
      </c>
    </row>
    <row r="1094" spans="1:28" hidden="1" x14ac:dyDescent="0.35">
      <c r="A1094" t="s">
        <v>945</v>
      </c>
      <c r="B1094" t="s">
        <v>314</v>
      </c>
      <c r="C1094">
        <v>0</v>
      </c>
      <c r="D1094" s="9">
        <v>43425.463888888888</v>
      </c>
      <c r="E1094" s="9">
        <v>43425.463888888888</v>
      </c>
      <c r="F1094" t="s">
        <v>874</v>
      </c>
      <c r="G1094" t="s">
        <v>874</v>
      </c>
      <c r="H1094">
        <v>1</v>
      </c>
      <c r="I1094">
        <v>1</v>
      </c>
      <c r="J1094">
        <v>1</v>
      </c>
      <c r="K1094" t="s">
        <v>875</v>
      </c>
      <c r="L1094">
        <v>1</v>
      </c>
      <c r="M1094">
        <v>0</v>
      </c>
      <c r="N1094" t="s">
        <v>877</v>
      </c>
      <c r="O1094" t="s">
        <v>877</v>
      </c>
      <c r="P1094">
        <v>0</v>
      </c>
      <c r="Q1094" t="s">
        <v>877</v>
      </c>
      <c r="R1094" t="s">
        <v>877</v>
      </c>
      <c r="S1094" t="s">
        <v>877</v>
      </c>
      <c r="T1094" t="s">
        <v>877</v>
      </c>
      <c r="U1094" t="s">
        <v>877</v>
      </c>
      <c r="V1094" t="s">
        <v>64</v>
      </c>
      <c r="W1094" t="s">
        <v>877</v>
      </c>
      <c r="X1094" t="s">
        <v>877</v>
      </c>
      <c r="Y1094">
        <v>0</v>
      </c>
      <c r="Z1094" t="s">
        <v>877</v>
      </c>
      <c r="AA1094" s="19">
        <v>45732.989620856482</v>
      </c>
      <c r="AB1094" t="s">
        <v>1181</v>
      </c>
    </row>
    <row r="1095" spans="1:28" x14ac:dyDescent="0.35">
      <c r="A1095" t="s">
        <v>946</v>
      </c>
      <c r="B1095" t="s">
        <v>313</v>
      </c>
      <c r="C1095">
        <v>307</v>
      </c>
      <c r="D1095" s="9">
        <v>40508.445833333331</v>
      </c>
      <c r="E1095" s="9">
        <v>40815.575694444444</v>
      </c>
      <c r="F1095">
        <v>232</v>
      </c>
      <c r="G1095">
        <v>232</v>
      </c>
      <c r="H1095">
        <v>53</v>
      </c>
      <c r="I1095">
        <v>179</v>
      </c>
      <c r="J1095">
        <v>0</v>
      </c>
      <c r="K1095">
        <v>232</v>
      </c>
      <c r="L1095">
        <v>223</v>
      </c>
      <c r="M1095">
        <v>9</v>
      </c>
      <c r="N1095">
        <v>0.17499999999999999</v>
      </c>
      <c r="O1095">
        <v>1.208</v>
      </c>
      <c r="P1095">
        <v>0</v>
      </c>
      <c r="Q1095">
        <v>1.548</v>
      </c>
      <c r="R1095">
        <v>1.119</v>
      </c>
      <c r="S1095">
        <v>0.127</v>
      </c>
      <c r="T1095">
        <v>1</v>
      </c>
      <c r="U1095">
        <v>5.8140000000000001</v>
      </c>
      <c r="V1095" t="s">
        <v>94</v>
      </c>
      <c r="W1095">
        <v>0.82599999999999996</v>
      </c>
      <c r="X1095">
        <v>0.83899999999999997</v>
      </c>
      <c r="Y1095">
        <v>0</v>
      </c>
      <c r="Z1095">
        <v>0.84799999999999998</v>
      </c>
      <c r="AA1095" s="19">
        <v>45732.989682222222</v>
      </c>
      <c r="AB1095" t="s">
        <v>1181</v>
      </c>
    </row>
    <row r="1096" spans="1:28" hidden="1" x14ac:dyDescent="0.35">
      <c r="A1096" t="s">
        <v>946</v>
      </c>
      <c r="B1096" t="s">
        <v>314</v>
      </c>
      <c r="C1096">
        <v>42</v>
      </c>
      <c r="D1096" s="9">
        <v>40772.622916666667</v>
      </c>
      <c r="E1096" s="9">
        <v>40815.575694444444</v>
      </c>
      <c r="F1096" t="s">
        <v>874</v>
      </c>
      <c r="G1096" t="s">
        <v>874</v>
      </c>
      <c r="H1096">
        <v>4</v>
      </c>
      <c r="I1096">
        <v>3</v>
      </c>
      <c r="J1096">
        <v>1</v>
      </c>
      <c r="K1096" t="s">
        <v>875</v>
      </c>
      <c r="L1096">
        <v>2</v>
      </c>
      <c r="M1096">
        <v>4</v>
      </c>
      <c r="N1096">
        <v>8.1000000000000003E-2</v>
      </c>
      <c r="O1096" t="s">
        <v>877</v>
      </c>
      <c r="P1096">
        <v>0</v>
      </c>
      <c r="Q1096">
        <v>3.4000000000000002E-2</v>
      </c>
      <c r="R1096" t="s">
        <v>877</v>
      </c>
      <c r="S1096" t="s">
        <v>877</v>
      </c>
      <c r="T1096" t="s">
        <v>877</v>
      </c>
      <c r="U1096" t="s">
        <v>877</v>
      </c>
      <c r="V1096" t="s">
        <v>94</v>
      </c>
      <c r="W1096">
        <v>0.878</v>
      </c>
      <c r="X1096" t="s">
        <v>877</v>
      </c>
      <c r="Y1096">
        <v>0</v>
      </c>
      <c r="Z1096">
        <v>1</v>
      </c>
      <c r="AA1096" s="19">
        <v>45732.989682245374</v>
      </c>
      <c r="AB1096" t="s">
        <v>1181</v>
      </c>
    </row>
    <row r="1097" spans="1:28" x14ac:dyDescent="0.35">
      <c r="A1097" t="s">
        <v>947</v>
      </c>
      <c r="B1097" t="s">
        <v>313</v>
      </c>
      <c r="C1097">
        <v>32</v>
      </c>
      <c r="D1097" s="9">
        <v>43560.448611111111</v>
      </c>
      <c r="E1097" s="9">
        <v>43592.54791666667</v>
      </c>
      <c r="F1097">
        <v>54</v>
      </c>
      <c r="G1097">
        <v>48</v>
      </c>
      <c r="H1097">
        <v>44</v>
      </c>
      <c r="I1097">
        <v>4</v>
      </c>
      <c r="J1097">
        <v>0</v>
      </c>
      <c r="K1097">
        <v>48</v>
      </c>
      <c r="L1097">
        <v>42</v>
      </c>
      <c r="M1097">
        <v>6</v>
      </c>
      <c r="N1097">
        <v>1.141</v>
      </c>
      <c r="O1097">
        <v>0</v>
      </c>
      <c r="P1097">
        <v>0</v>
      </c>
      <c r="Q1097">
        <v>1.18</v>
      </c>
      <c r="R1097">
        <v>1.034</v>
      </c>
      <c r="S1097">
        <v>1</v>
      </c>
      <c r="T1097">
        <v>1</v>
      </c>
      <c r="U1097">
        <v>5.085</v>
      </c>
      <c r="V1097" t="s">
        <v>94</v>
      </c>
      <c r="W1097">
        <v>0.84499999999999997</v>
      </c>
      <c r="X1097">
        <v>0</v>
      </c>
      <c r="Y1097">
        <v>0</v>
      </c>
      <c r="Z1097">
        <v>0.94899999999999995</v>
      </c>
      <c r="AA1097" s="19">
        <v>45732.989739965276</v>
      </c>
      <c r="AB1097" t="s">
        <v>1181</v>
      </c>
    </row>
    <row r="1098" spans="1:28" hidden="1" x14ac:dyDescent="0.35">
      <c r="A1098" t="s">
        <v>947</v>
      </c>
      <c r="B1098" t="s">
        <v>314</v>
      </c>
      <c r="C1098">
        <v>32</v>
      </c>
      <c r="D1098" s="9">
        <v>43560.448611111111</v>
      </c>
      <c r="E1098" s="9">
        <v>43592.54791666667</v>
      </c>
      <c r="F1098" t="s">
        <v>874</v>
      </c>
      <c r="G1098" t="s">
        <v>874</v>
      </c>
      <c r="H1098">
        <v>44</v>
      </c>
      <c r="I1098">
        <v>4</v>
      </c>
      <c r="J1098">
        <v>1</v>
      </c>
      <c r="K1098" t="s">
        <v>875</v>
      </c>
      <c r="L1098">
        <v>42</v>
      </c>
      <c r="M1098">
        <v>5</v>
      </c>
      <c r="N1098">
        <v>1.1459999999999999</v>
      </c>
      <c r="O1098" t="s">
        <v>877</v>
      </c>
      <c r="P1098">
        <v>0</v>
      </c>
      <c r="Q1098">
        <v>1.18</v>
      </c>
      <c r="R1098" t="s">
        <v>877</v>
      </c>
      <c r="S1098" t="s">
        <v>877</v>
      </c>
      <c r="T1098" t="s">
        <v>877</v>
      </c>
      <c r="U1098" t="s">
        <v>877</v>
      </c>
      <c r="V1098" t="s">
        <v>94</v>
      </c>
      <c r="W1098">
        <v>0.84899999999999998</v>
      </c>
      <c r="X1098" t="s">
        <v>877</v>
      </c>
      <c r="Y1098">
        <v>0</v>
      </c>
      <c r="Z1098">
        <v>0.95</v>
      </c>
      <c r="AA1098" s="19">
        <v>45732.989739988428</v>
      </c>
      <c r="AB1098" t="s">
        <v>1181</v>
      </c>
    </row>
    <row r="1099" spans="1:28" x14ac:dyDescent="0.35">
      <c r="A1099" t="s">
        <v>948</v>
      </c>
      <c r="B1099" t="s">
        <v>313</v>
      </c>
      <c r="C1099">
        <v>186</v>
      </c>
      <c r="D1099" s="9">
        <v>41372.461805555555</v>
      </c>
      <c r="E1099" s="9">
        <v>41558.679861111108</v>
      </c>
      <c r="F1099">
        <v>195</v>
      </c>
      <c r="G1099">
        <v>195</v>
      </c>
      <c r="H1099">
        <v>195</v>
      </c>
      <c r="I1099">
        <v>0</v>
      </c>
      <c r="J1099">
        <v>0</v>
      </c>
      <c r="K1099">
        <v>195</v>
      </c>
      <c r="L1099">
        <v>192</v>
      </c>
      <c r="M1099">
        <v>3</v>
      </c>
      <c r="N1099">
        <v>1.9159999999999999</v>
      </c>
      <c r="O1099">
        <v>0</v>
      </c>
      <c r="P1099">
        <v>0</v>
      </c>
      <c r="Q1099">
        <v>1.2849999999999999</v>
      </c>
      <c r="R1099">
        <v>0.67100000000000004</v>
      </c>
      <c r="S1099">
        <v>1</v>
      </c>
      <c r="T1099">
        <v>1</v>
      </c>
      <c r="U1099">
        <v>2.335</v>
      </c>
      <c r="V1099" t="s">
        <v>82</v>
      </c>
      <c r="W1099">
        <v>0.89</v>
      </c>
      <c r="X1099">
        <v>0</v>
      </c>
      <c r="Y1099">
        <v>0</v>
      </c>
      <c r="Z1099">
        <v>0.745</v>
      </c>
      <c r="AA1099" s="19">
        <v>45732.989795000001</v>
      </c>
      <c r="AB1099" t="s">
        <v>1181</v>
      </c>
    </row>
    <row r="1100" spans="1:28" hidden="1" x14ac:dyDescent="0.35">
      <c r="A1100" t="s">
        <v>948</v>
      </c>
      <c r="B1100" t="s">
        <v>314</v>
      </c>
      <c r="C1100">
        <v>94</v>
      </c>
      <c r="D1100" s="9">
        <v>41463.926388888889</v>
      </c>
      <c r="E1100" s="9">
        <v>41558.679861111108</v>
      </c>
      <c r="F1100" t="s">
        <v>874</v>
      </c>
      <c r="G1100" t="s">
        <v>874</v>
      </c>
      <c r="H1100">
        <v>1</v>
      </c>
      <c r="I1100">
        <v>1</v>
      </c>
      <c r="J1100">
        <v>1</v>
      </c>
      <c r="K1100" t="s">
        <v>875</v>
      </c>
      <c r="L1100">
        <v>17</v>
      </c>
      <c r="M1100">
        <v>-16</v>
      </c>
      <c r="N1100" t="s">
        <v>877</v>
      </c>
      <c r="O1100">
        <v>0</v>
      </c>
      <c r="P1100">
        <v>0</v>
      </c>
      <c r="Q1100">
        <v>0.15</v>
      </c>
      <c r="R1100" t="s">
        <v>877</v>
      </c>
      <c r="S1100" t="s">
        <v>877</v>
      </c>
      <c r="T1100" t="s">
        <v>877</v>
      </c>
      <c r="U1100" t="s">
        <v>877</v>
      </c>
      <c r="V1100" t="s">
        <v>82</v>
      </c>
      <c r="W1100" t="s">
        <v>877</v>
      </c>
      <c r="X1100">
        <v>0</v>
      </c>
      <c r="Y1100">
        <v>0</v>
      </c>
      <c r="Z1100">
        <v>0.75800000000000001</v>
      </c>
      <c r="AA1100" s="19">
        <v>45732.989795011577</v>
      </c>
      <c r="AB1100" t="s">
        <v>1181</v>
      </c>
    </row>
    <row r="1101" spans="1:28" x14ac:dyDescent="0.35">
      <c r="A1101" t="s">
        <v>949</v>
      </c>
      <c r="B1101" t="s">
        <v>313</v>
      </c>
      <c r="C1101">
        <v>180</v>
      </c>
      <c r="D1101" s="9">
        <v>41670.510416666664</v>
      </c>
      <c r="E1101" s="9">
        <v>41851.362500000003</v>
      </c>
      <c r="F1101">
        <v>92</v>
      </c>
      <c r="G1101">
        <v>92</v>
      </c>
      <c r="H1101">
        <v>92</v>
      </c>
      <c r="I1101">
        <v>0</v>
      </c>
      <c r="J1101">
        <v>0</v>
      </c>
      <c r="K1101">
        <v>92</v>
      </c>
      <c r="L1101">
        <v>92</v>
      </c>
      <c r="M1101">
        <v>0</v>
      </c>
      <c r="N1101">
        <v>1.024</v>
      </c>
      <c r="O1101">
        <v>0</v>
      </c>
      <c r="P1101">
        <v>0</v>
      </c>
      <c r="Q1101">
        <v>0.36199999999999999</v>
      </c>
      <c r="R1101">
        <v>0.35399999999999998</v>
      </c>
      <c r="S1101">
        <v>1</v>
      </c>
      <c r="T1101">
        <v>1</v>
      </c>
      <c r="U1101">
        <v>0</v>
      </c>
      <c r="V1101" t="s">
        <v>82</v>
      </c>
      <c r="W1101">
        <v>0.65700000000000003</v>
      </c>
      <c r="X1101">
        <v>0</v>
      </c>
      <c r="Y1101">
        <v>0</v>
      </c>
      <c r="Z1101">
        <v>0.67900000000000005</v>
      </c>
      <c r="AA1101" s="19">
        <v>45732.989850243059</v>
      </c>
      <c r="AB1101" t="s">
        <v>1181</v>
      </c>
    </row>
    <row r="1102" spans="1:28" hidden="1" x14ac:dyDescent="0.35">
      <c r="A1102" t="s">
        <v>949</v>
      </c>
      <c r="B1102" t="s">
        <v>314</v>
      </c>
      <c r="C1102">
        <v>0</v>
      </c>
      <c r="D1102" s="9">
        <v>41851.359027777777</v>
      </c>
      <c r="E1102" s="9">
        <v>41851.362500000003</v>
      </c>
      <c r="F1102" t="s">
        <v>874</v>
      </c>
      <c r="G1102" t="s">
        <v>874</v>
      </c>
      <c r="H1102">
        <v>1</v>
      </c>
      <c r="I1102">
        <v>1</v>
      </c>
      <c r="J1102">
        <v>1</v>
      </c>
      <c r="K1102" t="s">
        <v>875</v>
      </c>
      <c r="L1102">
        <v>16</v>
      </c>
      <c r="M1102">
        <v>-15</v>
      </c>
      <c r="N1102" t="s">
        <v>877</v>
      </c>
      <c r="O1102">
        <v>0</v>
      </c>
      <c r="P1102">
        <v>0</v>
      </c>
      <c r="Q1102">
        <v>8</v>
      </c>
      <c r="R1102" t="s">
        <v>877</v>
      </c>
      <c r="S1102" t="s">
        <v>877</v>
      </c>
      <c r="T1102" t="s">
        <v>877</v>
      </c>
      <c r="U1102" t="s">
        <v>877</v>
      </c>
      <c r="V1102" t="s">
        <v>82</v>
      </c>
      <c r="W1102" t="s">
        <v>877</v>
      </c>
      <c r="X1102">
        <v>0</v>
      </c>
      <c r="Y1102">
        <v>0</v>
      </c>
      <c r="Z1102">
        <v>0.45900000000000002</v>
      </c>
      <c r="AA1102" s="19">
        <v>45732.989850254628</v>
      </c>
      <c r="AB1102" t="s">
        <v>1181</v>
      </c>
    </row>
    <row r="1103" spans="1:28" x14ac:dyDescent="0.35">
      <c r="A1103" t="s">
        <v>950</v>
      </c>
      <c r="B1103" t="s">
        <v>313</v>
      </c>
      <c r="C1103">
        <v>506</v>
      </c>
      <c r="D1103" s="9">
        <v>42944.835416666669</v>
      </c>
      <c r="E1103" s="9">
        <v>43451.660416666666</v>
      </c>
      <c r="F1103">
        <v>6828</v>
      </c>
      <c r="G1103">
        <v>6786</v>
      </c>
      <c r="H1103">
        <v>6177</v>
      </c>
      <c r="I1103">
        <v>609</v>
      </c>
      <c r="J1103">
        <v>0</v>
      </c>
      <c r="K1103">
        <v>6786</v>
      </c>
      <c r="L1103">
        <v>6303</v>
      </c>
      <c r="M1103">
        <v>483</v>
      </c>
      <c r="N1103">
        <v>13.933</v>
      </c>
      <c r="O1103">
        <v>1.1759999999999999</v>
      </c>
      <c r="P1103">
        <v>0</v>
      </c>
      <c r="Q1103">
        <v>13.933</v>
      </c>
      <c r="R1103">
        <v>0.92200000000000004</v>
      </c>
      <c r="S1103">
        <v>0.92200000000000004</v>
      </c>
      <c r="T1103">
        <v>1</v>
      </c>
      <c r="U1103">
        <v>34.665999999999997</v>
      </c>
      <c r="V1103" t="s">
        <v>58</v>
      </c>
      <c r="W1103">
        <v>0.99299999999999999</v>
      </c>
      <c r="X1103">
        <v>0.95299999999999996</v>
      </c>
      <c r="Y1103">
        <v>0</v>
      </c>
      <c r="Z1103">
        <v>0.99199999999999999</v>
      </c>
      <c r="AA1103" s="19">
        <v>45732.989930983793</v>
      </c>
      <c r="AB1103" t="s">
        <v>1181</v>
      </c>
    </row>
    <row r="1104" spans="1:28" hidden="1" x14ac:dyDescent="0.35">
      <c r="A1104" t="s">
        <v>950</v>
      </c>
      <c r="B1104" t="s">
        <v>314</v>
      </c>
      <c r="C1104">
        <v>98</v>
      </c>
      <c r="D1104" s="9">
        <v>43353.385416666664</v>
      </c>
      <c r="E1104" s="9">
        <v>43451.660416666666</v>
      </c>
      <c r="F1104" t="s">
        <v>874</v>
      </c>
      <c r="G1104" t="s">
        <v>874</v>
      </c>
      <c r="H1104">
        <v>502</v>
      </c>
      <c r="I1104">
        <v>67</v>
      </c>
      <c r="J1104">
        <v>1</v>
      </c>
      <c r="K1104" t="s">
        <v>875</v>
      </c>
      <c r="L1104">
        <v>688</v>
      </c>
      <c r="M1104">
        <v>-118</v>
      </c>
      <c r="N1104">
        <v>5.9429999999999996</v>
      </c>
      <c r="O1104">
        <v>0.67900000000000005</v>
      </c>
      <c r="P1104">
        <v>0</v>
      </c>
      <c r="Q1104">
        <v>6.92</v>
      </c>
      <c r="R1104">
        <v>1.0449999999999999</v>
      </c>
      <c r="S1104">
        <v>0.89700000000000002</v>
      </c>
      <c r="T1104">
        <v>1</v>
      </c>
      <c r="U1104">
        <v>69.798000000000002</v>
      </c>
      <c r="V1104" t="s">
        <v>64</v>
      </c>
      <c r="W1104">
        <v>0.97299999999999998</v>
      </c>
      <c r="X1104">
        <v>0.95399999999999996</v>
      </c>
      <c r="Y1104">
        <v>0</v>
      </c>
      <c r="Z1104">
        <v>0.96299999999999997</v>
      </c>
      <c r="AA1104" s="19">
        <v>45732.989942916669</v>
      </c>
      <c r="AB1104" t="s">
        <v>1181</v>
      </c>
    </row>
    <row r="1105" spans="1:28" x14ac:dyDescent="0.35">
      <c r="A1105" t="s">
        <v>951</v>
      </c>
      <c r="B1105" t="s">
        <v>313</v>
      </c>
      <c r="C1105">
        <v>631</v>
      </c>
      <c r="D1105" s="9">
        <v>40448.431250000001</v>
      </c>
      <c r="E1105" s="9">
        <v>41079.63958333333</v>
      </c>
      <c r="F1105">
        <v>102</v>
      </c>
      <c r="G1105">
        <v>102</v>
      </c>
      <c r="H1105">
        <v>101</v>
      </c>
      <c r="I1105">
        <v>1</v>
      </c>
      <c r="J1105">
        <v>0</v>
      </c>
      <c r="K1105">
        <v>102</v>
      </c>
      <c r="L1105">
        <v>100</v>
      </c>
      <c r="M1105">
        <v>2</v>
      </c>
      <c r="N1105">
        <v>0.27300000000000002</v>
      </c>
      <c r="O1105">
        <v>0</v>
      </c>
      <c r="P1105">
        <v>0</v>
      </c>
      <c r="Q1105">
        <v>0.23400000000000001</v>
      </c>
      <c r="R1105">
        <v>0.85699999999999998</v>
      </c>
      <c r="S1105">
        <v>1</v>
      </c>
      <c r="T1105">
        <v>1</v>
      </c>
      <c r="U1105">
        <v>8.5470000000000006</v>
      </c>
      <c r="V1105" t="s">
        <v>82</v>
      </c>
      <c r="W1105">
        <v>0.35299999999999998</v>
      </c>
      <c r="X1105">
        <v>0</v>
      </c>
      <c r="Y1105">
        <v>0</v>
      </c>
      <c r="Z1105">
        <v>0.77800000000000002</v>
      </c>
      <c r="AA1105" s="19">
        <v>45732.989997800927</v>
      </c>
      <c r="AB1105" t="s">
        <v>1181</v>
      </c>
    </row>
    <row r="1106" spans="1:28" hidden="1" x14ac:dyDescent="0.35">
      <c r="A1106" t="s">
        <v>951</v>
      </c>
      <c r="B1106" t="s">
        <v>314</v>
      </c>
      <c r="C1106">
        <v>0</v>
      </c>
      <c r="D1106" s="9">
        <v>41079.63958333333</v>
      </c>
      <c r="E1106" s="9">
        <v>41079.63958333333</v>
      </c>
      <c r="F1106" t="s">
        <v>874</v>
      </c>
      <c r="G1106" t="s">
        <v>874</v>
      </c>
      <c r="H1106">
        <v>1</v>
      </c>
      <c r="I1106">
        <v>1</v>
      </c>
      <c r="J1106">
        <v>1</v>
      </c>
      <c r="K1106" t="s">
        <v>875</v>
      </c>
      <c r="L1106">
        <v>1</v>
      </c>
      <c r="M1106">
        <v>0</v>
      </c>
      <c r="N1106" t="s">
        <v>877</v>
      </c>
      <c r="O1106" t="s">
        <v>877</v>
      </c>
      <c r="P1106">
        <v>0</v>
      </c>
      <c r="Q1106" t="s">
        <v>877</v>
      </c>
      <c r="R1106" t="s">
        <v>877</v>
      </c>
      <c r="S1106" t="s">
        <v>877</v>
      </c>
      <c r="T1106" t="s">
        <v>877</v>
      </c>
      <c r="U1106" t="s">
        <v>877</v>
      </c>
      <c r="V1106" t="s">
        <v>82</v>
      </c>
      <c r="W1106" t="s">
        <v>877</v>
      </c>
      <c r="X1106" t="s">
        <v>877</v>
      </c>
      <c r="Y1106">
        <v>0</v>
      </c>
      <c r="Z1106" t="s">
        <v>877</v>
      </c>
      <c r="AA1106" s="19">
        <v>45732.989997812503</v>
      </c>
      <c r="AB1106" t="s">
        <v>1181</v>
      </c>
    </row>
    <row r="1107" spans="1:28" x14ac:dyDescent="0.35">
      <c r="A1107" t="s">
        <v>952</v>
      </c>
      <c r="B1107" t="s">
        <v>313</v>
      </c>
      <c r="C1107">
        <v>730</v>
      </c>
      <c r="D1107" s="9">
        <v>41507.540277777778</v>
      </c>
      <c r="E1107" s="9">
        <v>42237.637499999997</v>
      </c>
      <c r="F1107">
        <v>99</v>
      </c>
      <c r="G1107">
        <v>99</v>
      </c>
      <c r="H1107">
        <v>73</v>
      </c>
      <c r="I1107">
        <v>26</v>
      </c>
      <c r="J1107">
        <v>0</v>
      </c>
      <c r="K1107">
        <v>99</v>
      </c>
      <c r="L1107">
        <v>94</v>
      </c>
      <c r="M1107">
        <v>5</v>
      </c>
      <c r="N1107">
        <v>6.6000000000000003E-2</v>
      </c>
      <c r="O1107">
        <v>4.5999999999999999E-2</v>
      </c>
      <c r="P1107">
        <v>0</v>
      </c>
      <c r="Q1107">
        <v>8.5999999999999993E-2</v>
      </c>
      <c r="R1107">
        <v>0.76800000000000002</v>
      </c>
      <c r="S1107">
        <v>0.58899999999999997</v>
      </c>
      <c r="T1107">
        <v>1</v>
      </c>
      <c r="U1107">
        <v>58.14</v>
      </c>
      <c r="V1107" t="s">
        <v>58</v>
      </c>
      <c r="W1107">
        <v>0.90700000000000003</v>
      </c>
      <c r="X1107">
        <v>0.87</v>
      </c>
      <c r="Y1107">
        <v>0</v>
      </c>
      <c r="Z1107">
        <v>0.91200000000000003</v>
      </c>
      <c r="AA1107" s="19">
        <v>45732.990057129631</v>
      </c>
      <c r="AB1107" t="s">
        <v>1181</v>
      </c>
    </row>
    <row r="1108" spans="1:28" hidden="1" x14ac:dyDescent="0.35">
      <c r="A1108" t="s">
        <v>952</v>
      </c>
      <c r="B1108" t="s">
        <v>314</v>
      </c>
      <c r="C1108">
        <v>32</v>
      </c>
      <c r="D1108" s="9">
        <v>42205.501388888886</v>
      </c>
      <c r="E1108" s="9">
        <v>42237.637499999997</v>
      </c>
      <c r="F1108" t="s">
        <v>874</v>
      </c>
      <c r="G1108" t="s">
        <v>874</v>
      </c>
      <c r="H1108">
        <v>31</v>
      </c>
      <c r="I1108">
        <v>1</v>
      </c>
      <c r="J1108">
        <v>1</v>
      </c>
      <c r="K1108" t="s">
        <v>875</v>
      </c>
      <c r="L1108">
        <v>32</v>
      </c>
      <c r="M1108">
        <v>-2</v>
      </c>
      <c r="N1108">
        <v>0.879</v>
      </c>
      <c r="O1108" t="s">
        <v>877</v>
      </c>
      <c r="P1108">
        <v>0</v>
      </c>
      <c r="Q1108">
        <v>0.97499999999999998</v>
      </c>
      <c r="R1108" t="s">
        <v>877</v>
      </c>
      <c r="S1108" t="s">
        <v>877</v>
      </c>
      <c r="T1108" t="s">
        <v>877</v>
      </c>
      <c r="U1108" t="s">
        <v>877</v>
      </c>
      <c r="V1108" t="s">
        <v>58</v>
      </c>
      <c r="W1108">
        <v>0.85799999999999998</v>
      </c>
      <c r="X1108" t="s">
        <v>877</v>
      </c>
      <c r="Y1108">
        <v>0</v>
      </c>
      <c r="Z1108">
        <v>0.98199999999999998</v>
      </c>
      <c r="AA1108" s="19">
        <v>45732.990057141207</v>
      </c>
      <c r="AB1108" t="s">
        <v>1181</v>
      </c>
    </row>
    <row r="1109" spans="1:28" x14ac:dyDescent="0.35">
      <c r="A1109" t="s">
        <v>953</v>
      </c>
      <c r="B1109" t="s">
        <v>313</v>
      </c>
      <c r="C1109">
        <v>556</v>
      </c>
      <c r="D1109" s="9">
        <v>40683.664583333331</v>
      </c>
      <c r="E1109" s="9">
        <v>41240.595833333333</v>
      </c>
      <c r="F1109">
        <v>74</v>
      </c>
      <c r="G1109">
        <v>74</v>
      </c>
      <c r="H1109">
        <v>59</v>
      </c>
      <c r="I1109">
        <v>15</v>
      </c>
      <c r="J1109">
        <v>0</v>
      </c>
      <c r="K1109">
        <v>74</v>
      </c>
      <c r="L1109">
        <v>74</v>
      </c>
      <c r="M1109">
        <v>0</v>
      </c>
      <c r="N1109">
        <v>0.159</v>
      </c>
      <c r="O1109">
        <v>2.1999999999999999E-2</v>
      </c>
      <c r="P1109">
        <v>0</v>
      </c>
      <c r="Q1109">
        <v>9.9000000000000005E-2</v>
      </c>
      <c r="R1109">
        <v>0.54700000000000004</v>
      </c>
      <c r="S1109">
        <v>0.878</v>
      </c>
      <c r="T1109">
        <v>1</v>
      </c>
      <c r="U1109">
        <v>0</v>
      </c>
      <c r="V1109" t="s">
        <v>82</v>
      </c>
      <c r="W1109">
        <v>0.63</v>
      </c>
      <c r="X1109">
        <v>0.23</v>
      </c>
      <c r="Y1109">
        <v>0</v>
      </c>
      <c r="Z1109">
        <v>0.82599999999999996</v>
      </c>
      <c r="AA1109" s="19">
        <v>45732.99011770833</v>
      </c>
      <c r="AB1109" t="s">
        <v>1181</v>
      </c>
    </row>
    <row r="1110" spans="1:28" hidden="1" x14ac:dyDescent="0.35">
      <c r="A1110" t="s">
        <v>953</v>
      </c>
      <c r="B1110" t="s">
        <v>314</v>
      </c>
      <c r="C1110">
        <v>84</v>
      </c>
      <c r="D1110" s="9">
        <v>41156.451388888891</v>
      </c>
      <c r="E1110" s="9">
        <v>41240.595833333333</v>
      </c>
      <c r="F1110" t="s">
        <v>874</v>
      </c>
      <c r="G1110" t="s">
        <v>874</v>
      </c>
      <c r="H1110">
        <v>1</v>
      </c>
      <c r="I1110">
        <v>1</v>
      </c>
      <c r="J1110">
        <v>1</v>
      </c>
      <c r="K1110" t="s">
        <v>875</v>
      </c>
      <c r="L1110">
        <v>10</v>
      </c>
      <c r="M1110">
        <v>-10</v>
      </c>
      <c r="N1110" t="s">
        <v>877</v>
      </c>
      <c r="O1110" t="s">
        <v>877</v>
      </c>
      <c r="P1110">
        <v>0</v>
      </c>
      <c r="Q1110">
        <v>0.14899999999999999</v>
      </c>
      <c r="R1110" t="s">
        <v>877</v>
      </c>
      <c r="S1110" t="s">
        <v>877</v>
      </c>
      <c r="T1110" t="s">
        <v>877</v>
      </c>
      <c r="U1110" t="s">
        <v>877</v>
      </c>
      <c r="V1110" t="s">
        <v>82</v>
      </c>
      <c r="W1110" t="s">
        <v>877</v>
      </c>
      <c r="X1110" t="s">
        <v>877</v>
      </c>
      <c r="Y1110">
        <v>0</v>
      </c>
      <c r="Z1110">
        <v>0.51300000000000001</v>
      </c>
      <c r="AA1110" s="19">
        <v>45732.990117719906</v>
      </c>
      <c r="AB1110" t="s">
        <v>1181</v>
      </c>
    </row>
    <row r="1111" spans="1:28" x14ac:dyDescent="0.35">
      <c r="A1111" t="s">
        <v>954</v>
      </c>
      <c r="B1111" t="s">
        <v>313</v>
      </c>
      <c r="C1111">
        <v>212</v>
      </c>
      <c r="D1111" s="9">
        <v>41163.475694444445</v>
      </c>
      <c r="E1111" s="9">
        <v>41376.411805555559</v>
      </c>
      <c r="F1111">
        <v>69</v>
      </c>
      <c r="G1111">
        <v>69</v>
      </c>
      <c r="H1111">
        <v>69</v>
      </c>
      <c r="I1111">
        <v>0</v>
      </c>
      <c r="J1111">
        <v>0</v>
      </c>
      <c r="K1111">
        <v>69</v>
      </c>
      <c r="L1111">
        <v>69</v>
      </c>
      <c r="M1111">
        <v>0</v>
      </c>
      <c r="N1111">
        <v>0.47</v>
      </c>
      <c r="O1111">
        <v>0</v>
      </c>
      <c r="P1111">
        <v>0</v>
      </c>
      <c r="Q1111">
        <v>0.44500000000000001</v>
      </c>
      <c r="R1111">
        <v>0.94699999999999995</v>
      </c>
      <c r="S1111">
        <v>1</v>
      </c>
      <c r="T1111">
        <v>1</v>
      </c>
      <c r="U1111">
        <v>0</v>
      </c>
      <c r="V1111" t="s">
        <v>82</v>
      </c>
      <c r="W1111">
        <v>0.876</v>
      </c>
      <c r="X1111">
        <v>0</v>
      </c>
      <c r="Y1111">
        <v>0</v>
      </c>
      <c r="Z1111">
        <v>0.93600000000000005</v>
      </c>
      <c r="AA1111" s="19">
        <v>45732.990175648149</v>
      </c>
      <c r="AB1111" t="s">
        <v>1181</v>
      </c>
    </row>
    <row r="1112" spans="1:28" hidden="1" x14ac:dyDescent="0.35">
      <c r="A1112" t="s">
        <v>954</v>
      </c>
      <c r="B1112" t="s">
        <v>314</v>
      </c>
      <c r="C1112">
        <v>99</v>
      </c>
      <c r="D1112" s="9">
        <v>41276.700694444444</v>
      </c>
      <c r="E1112" s="9">
        <v>41376.411805555559</v>
      </c>
      <c r="F1112" t="s">
        <v>874</v>
      </c>
      <c r="G1112" t="s">
        <v>874</v>
      </c>
      <c r="H1112">
        <v>46</v>
      </c>
      <c r="I1112">
        <v>1</v>
      </c>
      <c r="J1112">
        <v>1</v>
      </c>
      <c r="K1112" t="s">
        <v>875</v>
      </c>
      <c r="L1112">
        <v>59</v>
      </c>
      <c r="M1112">
        <v>-14</v>
      </c>
      <c r="N1112">
        <v>0.50900000000000001</v>
      </c>
      <c r="O1112">
        <v>0</v>
      </c>
      <c r="P1112">
        <v>0</v>
      </c>
      <c r="Q1112">
        <v>0.49</v>
      </c>
      <c r="R1112">
        <v>0.96299999999999997</v>
      </c>
      <c r="S1112">
        <v>1</v>
      </c>
      <c r="T1112">
        <v>1</v>
      </c>
      <c r="U1112">
        <v>0</v>
      </c>
      <c r="V1112" t="s">
        <v>82</v>
      </c>
      <c r="W1112">
        <v>0.72</v>
      </c>
      <c r="X1112">
        <v>0</v>
      </c>
      <c r="Y1112">
        <v>0</v>
      </c>
      <c r="Z1112">
        <v>0.92400000000000004</v>
      </c>
      <c r="AA1112" s="19">
        <v>45732.990185011571</v>
      </c>
      <c r="AB1112" t="s">
        <v>1181</v>
      </c>
    </row>
    <row r="1113" spans="1:28" x14ac:dyDescent="0.35">
      <c r="A1113" t="s">
        <v>955</v>
      </c>
      <c r="B1113" t="s">
        <v>313</v>
      </c>
      <c r="C1113">
        <v>1004</v>
      </c>
      <c r="D1113" s="9">
        <v>40430.683333333334</v>
      </c>
      <c r="E1113" s="9">
        <v>41435.446527777778</v>
      </c>
      <c r="F1113">
        <v>175</v>
      </c>
      <c r="G1113">
        <v>175</v>
      </c>
      <c r="H1113">
        <v>166</v>
      </c>
      <c r="I1113">
        <v>9</v>
      </c>
      <c r="J1113">
        <v>0</v>
      </c>
      <c r="K1113">
        <v>175</v>
      </c>
      <c r="L1113">
        <v>175</v>
      </c>
      <c r="M1113">
        <v>0</v>
      </c>
      <c r="N1113">
        <v>0.29099999999999998</v>
      </c>
      <c r="O1113">
        <v>8.9999999999999993E-3</v>
      </c>
      <c r="P1113">
        <v>0</v>
      </c>
      <c r="Q1113">
        <v>0.20100000000000001</v>
      </c>
      <c r="R1113">
        <v>0.67</v>
      </c>
      <c r="S1113">
        <v>0.97</v>
      </c>
      <c r="T1113">
        <v>1</v>
      </c>
      <c r="U1113">
        <v>0</v>
      </c>
      <c r="V1113" t="s">
        <v>82</v>
      </c>
      <c r="W1113">
        <v>0.78300000000000003</v>
      </c>
      <c r="X1113">
        <v>0.88300000000000001</v>
      </c>
      <c r="Y1113">
        <v>0</v>
      </c>
      <c r="Z1113">
        <v>0.748</v>
      </c>
      <c r="AA1113" s="19">
        <v>45732.990245173612</v>
      </c>
      <c r="AB1113" t="s">
        <v>1181</v>
      </c>
    </row>
    <row r="1114" spans="1:28" hidden="1" x14ac:dyDescent="0.35">
      <c r="A1114" t="s">
        <v>955</v>
      </c>
      <c r="B1114" t="s">
        <v>314</v>
      </c>
      <c r="C1114">
        <v>12</v>
      </c>
      <c r="D1114" s="9">
        <v>41423.431250000001</v>
      </c>
      <c r="E1114" s="9">
        <v>41435.446527777778</v>
      </c>
      <c r="F1114" t="s">
        <v>874</v>
      </c>
      <c r="G1114" t="s">
        <v>874</v>
      </c>
      <c r="H1114">
        <v>1</v>
      </c>
      <c r="I1114">
        <v>1</v>
      </c>
      <c r="J1114">
        <v>1</v>
      </c>
      <c r="K1114" t="s">
        <v>875</v>
      </c>
      <c r="L1114">
        <v>5</v>
      </c>
      <c r="M1114">
        <v>-3</v>
      </c>
      <c r="N1114" t="s">
        <v>877</v>
      </c>
      <c r="O1114" t="s">
        <v>877</v>
      </c>
      <c r="P1114">
        <v>0</v>
      </c>
      <c r="Q1114">
        <v>0.192</v>
      </c>
      <c r="R1114" t="s">
        <v>877</v>
      </c>
      <c r="S1114" t="s">
        <v>877</v>
      </c>
      <c r="T1114" t="s">
        <v>877</v>
      </c>
      <c r="U1114" t="s">
        <v>877</v>
      </c>
      <c r="V1114" t="s">
        <v>82</v>
      </c>
      <c r="W1114" t="s">
        <v>877</v>
      </c>
      <c r="X1114" t="s">
        <v>877</v>
      </c>
      <c r="Y1114">
        <v>0</v>
      </c>
      <c r="Z1114">
        <v>0.5</v>
      </c>
      <c r="AA1114" s="19">
        <v>45732.990245185189</v>
      </c>
      <c r="AB1114" t="s">
        <v>1181</v>
      </c>
    </row>
    <row r="1115" spans="1:28" x14ac:dyDescent="0.35">
      <c r="A1115" t="s">
        <v>956</v>
      </c>
      <c r="B1115" t="s">
        <v>313</v>
      </c>
      <c r="C1115">
        <v>627</v>
      </c>
      <c r="D1115" s="9">
        <v>40879.62222222222</v>
      </c>
      <c r="E1115" s="9">
        <v>41507.534722222219</v>
      </c>
      <c r="F1115">
        <v>507</v>
      </c>
      <c r="G1115">
        <v>507</v>
      </c>
      <c r="H1115">
        <v>425</v>
      </c>
      <c r="I1115">
        <v>82</v>
      </c>
      <c r="J1115">
        <v>0</v>
      </c>
      <c r="K1115">
        <v>507</v>
      </c>
      <c r="L1115">
        <v>404</v>
      </c>
      <c r="M1115">
        <v>103</v>
      </c>
      <c r="N1115">
        <v>1.149</v>
      </c>
      <c r="O1115">
        <v>0.46899999999999997</v>
      </c>
      <c r="P1115">
        <v>0</v>
      </c>
      <c r="Q1115">
        <v>1.046</v>
      </c>
      <c r="R1115">
        <v>0.64600000000000002</v>
      </c>
      <c r="S1115">
        <v>0.71</v>
      </c>
      <c r="T1115">
        <v>1</v>
      </c>
      <c r="U1115">
        <v>98.47</v>
      </c>
      <c r="V1115" t="s">
        <v>58</v>
      </c>
      <c r="W1115">
        <v>0.86699999999999999</v>
      </c>
      <c r="X1115">
        <v>0.76400000000000001</v>
      </c>
      <c r="Y1115">
        <v>0</v>
      </c>
      <c r="Z1115">
        <v>0.70599999999999996</v>
      </c>
      <c r="AA1115" s="19">
        <v>45732.9903037037</v>
      </c>
      <c r="AB1115" t="s">
        <v>1181</v>
      </c>
    </row>
    <row r="1116" spans="1:28" hidden="1" x14ac:dyDescent="0.35">
      <c r="A1116" t="s">
        <v>956</v>
      </c>
      <c r="B1116" t="s">
        <v>314</v>
      </c>
      <c r="C1116">
        <v>0</v>
      </c>
      <c r="D1116" s="9">
        <v>41507.534722222219</v>
      </c>
      <c r="E1116" s="9">
        <v>41507.534722222219</v>
      </c>
      <c r="F1116" t="s">
        <v>874</v>
      </c>
      <c r="G1116" t="s">
        <v>874</v>
      </c>
      <c r="H1116">
        <v>1</v>
      </c>
      <c r="I1116">
        <v>1</v>
      </c>
      <c r="J1116">
        <v>1</v>
      </c>
      <c r="K1116" t="s">
        <v>875</v>
      </c>
      <c r="L1116">
        <v>2</v>
      </c>
      <c r="M1116">
        <v>-1</v>
      </c>
      <c r="N1116" t="s">
        <v>877</v>
      </c>
      <c r="O1116" t="s">
        <v>877</v>
      </c>
      <c r="P1116">
        <v>0</v>
      </c>
      <c r="Q1116" t="s">
        <v>877</v>
      </c>
      <c r="R1116" t="s">
        <v>877</v>
      </c>
      <c r="S1116" t="s">
        <v>877</v>
      </c>
      <c r="T1116" t="s">
        <v>877</v>
      </c>
      <c r="U1116" t="s">
        <v>877</v>
      </c>
      <c r="V1116" t="s">
        <v>58</v>
      </c>
      <c r="W1116" t="s">
        <v>877</v>
      </c>
      <c r="X1116" t="s">
        <v>877</v>
      </c>
      <c r="Y1116">
        <v>0</v>
      </c>
      <c r="Z1116" t="s">
        <v>877</v>
      </c>
      <c r="AA1116" s="19">
        <v>45732.990303726852</v>
      </c>
      <c r="AB1116" t="s">
        <v>1181</v>
      </c>
    </row>
    <row r="1117" spans="1:28" x14ac:dyDescent="0.35">
      <c r="A1117" t="s">
        <v>957</v>
      </c>
      <c r="B1117" t="s">
        <v>313</v>
      </c>
      <c r="C1117">
        <v>259</v>
      </c>
      <c r="D1117" s="9">
        <v>40465.51666666667</v>
      </c>
      <c r="E1117" s="9">
        <v>40724.676388888889</v>
      </c>
      <c r="F1117">
        <v>126</v>
      </c>
      <c r="G1117">
        <v>126</v>
      </c>
      <c r="H1117">
        <v>34</v>
      </c>
      <c r="I1117">
        <v>92</v>
      </c>
      <c r="J1117">
        <v>0</v>
      </c>
      <c r="K1117">
        <v>126</v>
      </c>
      <c r="L1117">
        <v>121</v>
      </c>
      <c r="M1117">
        <v>5</v>
      </c>
      <c r="N1117">
        <v>0.26</v>
      </c>
      <c r="O1117">
        <v>2.3540000000000001</v>
      </c>
      <c r="P1117">
        <v>0</v>
      </c>
      <c r="Q1117">
        <v>0.495</v>
      </c>
      <c r="R1117">
        <v>0.189</v>
      </c>
      <c r="S1117">
        <v>9.9000000000000005E-2</v>
      </c>
      <c r="T1117">
        <v>1</v>
      </c>
      <c r="U1117">
        <v>10.101000000000001</v>
      </c>
      <c r="V1117" t="s">
        <v>82</v>
      </c>
      <c r="W1117">
        <v>0.97199999999999998</v>
      </c>
      <c r="X1117">
        <v>0.91200000000000003</v>
      </c>
      <c r="Y1117">
        <v>0</v>
      </c>
      <c r="Z1117">
        <v>0.498</v>
      </c>
      <c r="AA1117" s="19">
        <v>45732.990359363423</v>
      </c>
      <c r="AB1117" t="s">
        <v>1181</v>
      </c>
    </row>
    <row r="1118" spans="1:28" hidden="1" x14ac:dyDescent="0.35">
      <c r="A1118" t="s">
        <v>957</v>
      </c>
      <c r="B1118" t="s">
        <v>314</v>
      </c>
      <c r="C1118">
        <v>28</v>
      </c>
      <c r="D1118" s="9">
        <v>40696.52847222222</v>
      </c>
      <c r="E1118" s="9">
        <v>40724.676388888889</v>
      </c>
      <c r="F1118" t="s">
        <v>874</v>
      </c>
      <c r="G1118" t="s">
        <v>874</v>
      </c>
      <c r="H1118">
        <v>1</v>
      </c>
      <c r="I1118">
        <v>1</v>
      </c>
      <c r="J1118">
        <v>1</v>
      </c>
      <c r="K1118" t="s">
        <v>875</v>
      </c>
      <c r="L1118">
        <v>12</v>
      </c>
      <c r="M1118">
        <v>-11</v>
      </c>
      <c r="N1118" t="s">
        <v>877</v>
      </c>
      <c r="O1118" t="s">
        <v>877</v>
      </c>
      <c r="P1118">
        <v>0</v>
      </c>
      <c r="Q1118">
        <v>0.23100000000000001</v>
      </c>
      <c r="R1118" t="s">
        <v>877</v>
      </c>
      <c r="S1118" t="s">
        <v>877</v>
      </c>
      <c r="T1118" t="s">
        <v>877</v>
      </c>
      <c r="U1118" t="s">
        <v>877</v>
      </c>
      <c r="V1118" t="s">
        <v>82</v>
      </c>
      <c r="W1118" t="s">
        <v>877</v>
      </c>
      <c r="X1118" t="s">
        <v>877</v>
      </c>
      <c r="Y1118">
        <v>0</v>
      </c>
      <c r="Z1118">
        <v>0.78800000000000003</v>
      </c>
      <c r="AA1118" s="19">
        <v>45732.990359374999</v>
      </c>
      <c r="AB1118" t="s">
        <v>1181</v>
      </c>
    </row>
    <row r="1119" spans="1:28" x14ac:dyDescent="0.35">
      <c r="A1119" t="s">
        <v>958</v>
      </c>
      <c r="B1119" t="s">
        <v>313</v>
      </c>
      <c r="C1119">
        <v>133</v>
      </c>
      <c r="D1119" s="9">
        <v>40645.634027777778</v>
      </c>
      <c r="E1119" s="9">
        <v>40779.413888888892</v>
      </c>
      <c r="F1119">
        <v>142</v>
      </c>
      <c r="G1119">
        <v>142</v>
      </c>
      <c r="H1119">
        <v>68</v>
      </c>
      <c r="I1119">
        <v>74</v>
      </c>
      <c r="J1119">
        <v>0</v>
      </c>
      <c r="K1119">
        <v>142</v>
      </c>
      <c r="L1119">
        <v>141</v>
      </c>
      <c r="M1119">
        <v>1</v>
      </c>
      <c r="N1119">
        <v>0.53400000000000003</v>
      </c>
      <c r="O1119">
        <v>0.66800000000000004</v>
      </c>
      <c r="P1119">
        <v>0</v>
      </c>
      <c r="Q1119">
        <v>1.3740000000000001</v>
      </c>
      <c r="R1119">
        <v>1.143</v>
      </c>
      <c r="S1119">
        <v>0.44400000000000001</v>
      </c>
      <c r="T1119">
        <v>1</v>
      </c>
      <c r="U1119">
        <v>0.72799999999999998</v>
      </c>
      <c r="V1119" t="s">
        <v>94</v>
      </c>
      <c r="W1119">
        <v>0.65700000000000003</v>
      </c>
      <c r="X1119">
        <v>0.89200000000000002</v>
      </c>
      <c r="Y1119">
        <v>0</v>
      </c>
      <c r="Z1119">
        <v>0.92700000000000005</v>
      </c>
      <c r="AA1119" s="19">
        <v>45732.990419837966</v>
      </c>
      <c r="AB1119" t="s">
        <v>1181</v>
      </c>
    </row>
    <row r="1120" spans="1:28" hidden="1" x14ac:dyDescent="0.35">
      <c r="A1120" t="s">
        <v>958</v>
      </c>
      <c r="B1120" t="s">
        <v>314</v>
      </c>
      <c r="C1120">
        <v>99</v>
      </c>
      <c r="D1120" s="9">
        <v>40679.424305555556</v>
      </c>
      <c r="E1120" s="9">
        <v>40779.413888888892</v>
      </c>
      <c r="F1120" t="s">
        <v>874</v>
      </c>
      <c r="G1120" t="s">
        <v>874</v>
      </c>
      <c r="H1120">
        <v>17</v>
      </c>
      <c r="I1120">
        <v>63</v>
      </c>
      <c r="J1120">
        <v>1</v>
      </c>
      <c r="K1120" t="s">
        <v>875</v>
      </c>
      <c r="L1120">
        <v>109</v>
      </c>
      <c r="M1120">
        <v>-30</v>
      </c>
      <c r="N1120">
        <v>0.17899999999999999</v>
      </c>
      <c r="O1120">
        <v>0.753</v>
      </c>
      <c r="P1120">
        <v>0</v>
      </c>
      <c r="Q1120">
        <v>1.288</v>
      </c>
      <c r="R1120">
        <v>1.3819999999999999</v>
      </c>
      <c r="S1120">
        <v>0.192</v>
      </c>
      <c r="T1120">
        <v>1</v>
      </c>
      <c r="U1120">
        <v>0.77600000000000002</v>
      </c>
      <c r="V1120" t="s">
        <v>94</v>
      </c>
      <c r="W1120">
        <v>0.88800000000000001</v>
      </c>
      <c r="X1120">
        <v>0.84499999999999997</v>
      </c>
      <c r="Y1120">
        <v>0</v>
      </c>
      <c r="Z1120">
        <v>0.877</v>
      </c>
      <c r="AA1120" s="19">
        <v>45732.990430509257</v>
      </c>
      <c r="AB1120" t="s">
        <v>1181</v>
      </c>
    </row>
    <row r="1121" spans="1:28" x14ac:dyDescent="0.35">
      <c r="A1121" t="s">
        <v>959</v>
      </c>
      <c r="B1121" t="s">
        <v>313</v>
      </c>
      <c r="C1121">
        <v>1505</v>
      </c>
      <c r="D1121" s="9">
        <v>43633.724305555559</v>
      </c>
      <c r="E1121" s="9">
        <v>45139.433333333334</v>
      </c>
      <c r="F1121">
        <v>54</v>
      </c>
      <c r="G1121">
        <v>54</v>
      </c>
      <c r="H1121">
        <v>54</v>
      </c>
      <c r="I1121">
        <v>0</v>
      </c>
      <c r="J1121">
        <v>0</v>
      </c>
      <c r="K1121">
        <v>54</v>
      </c>
      <c r="L1121">
        <v>54</v>
      </c>
      <c r="M1121">
        <v>0</v>
      </c>
      <c r="N1121">
        <v>0.115</v>
      </c>
      <c r="O1121">
        <v>0</v>
      </c>
      <c r="P1121">
        <v>0</v>
      </c>
      <c r="Q1121">
        <v>2.3E-2</v>
      </c>
      <c r="R1121">
        <v>0.2</v>
      </c>
      <c r="S1121">
        <v>1</v>
      </c>
      <c r="T1121">
        <v>1</v>
      </c>
      <c r="U1121">
        <v>0</v>
      </c>
      <c r="V1121" t="s">
        <v>82</v>
      </c>
      <c r="W1121">
        <v>0.72399999999999998</v>
      </c>
      <c r="X1121">
        <v>0</v>
      </c>
      <c r="Y1121">
        <v>0</v>
      </c>
      <c r="Z1121">
        <v>0.73199999999999998</v>
      </c>
      <c r="AA1121" s="19">
        <v>45732.990483773145</v>
      </c>
      <c r="AB1121" t="s">
        <v>1181</v>
      </c>
    </row>
    <row r="1122" spans="1:28" hidden="1" x14ac:dyDescent="0.35">
      <c r="A1122" t="s">
        <v>959</v>
      </c>
      <c r="B1122" t="s">
        <v>314</v>
      </c>
      <c r="C1122">
        <v>0</v>
      </c>
      <c r="D1122" s="9">
        <v>45139.421527777777</v>
      </c>
      <c r="E1122" s="9">
        <v>45139.433333333334</v>
      </c>
      <c r="F1122" t="s">
        <v>874</v>
      </c>
      <c r="G1122" t="s">
        <v>874</v>
      </c>
      <c r="H1122">
        <v>1</v>
      </c>
      <c r="I1122">
        <v>1</v>
      </c>
      <c r="J1122">
        <v>1</v>
      </c>
      <c r="K1122" t="s">
        <v>875</v>
      </c>
      <c r="L1122">
        <v>14</v>
      </c>
      <c r="M1122">
        <v>-13</v>
      </c>
      <c r="N1122" t="s">
        <v>877</v>
      </c>
      <c r="O1122">
        <v>0</v>
      </c>
      <c r="P1122">
        <v>0</v>
      </c>
      <c r="Q1122">
        <v>7</v>
      </c>
      <c r="R1122" t="s">
        <v>877</v>
      </c>
      <c r="S1122" t="s">
        <v>877</v>
      </c>
      <c r="T1122" t="s">
        <v>877</v>
      </c>
      <c r="U1122" t="s">
        <v>877</v>
      </c>
      <c r="V1122" t="s">
        <v>82</v>
      </c>
      <c r="W1122" t="s">
        <v>877</v>
      </c>
      <c r="X1122">
        <v>0</v>
      </c>
      <c r="Y1122">
        <v>0</v>
      </c>
      <c r="Z1122">
        <v>0.2</v>
      </c>
      <c r="AA1122" s="19">
        <v>45732.990483784721</v>
      </c>
      <c r="AB1122" t="s">
        <v>1181</v>
      </c>
    </row>
    <row r="1123" spans="1:28" x14ac:dyDescent="0.35">
      <c r="A1123" t="s">
        <v>960</v>
      </c>
      <c r="B1123" t="s">
        <v>313</v>
      </c>
      <c r="C1123">
        <v>688</v>
      </c>
      <c r="D1123" s="9">
        <v>40037.446527777778</v>
      </c>
      <c r="E1123" s="9">
        <v>40725.693749999999</v>
      </c>
      <c r="F1123">
        <v>239</v>
      </c>
      <c r="G1123">
        <v>239</v>
      </c>
      <c r="H1123">
        <v>92</v>
      </c>
      <c r="I1123">
        <v>147</v>
      </c>
      <c r="J1123">
        <v>0</v>
      </c>
      <c r="K1123">
        <v>239</v>
      </c>
      <c r="L1123">
        <v>230</v>
      </c>
      <c r="M1123">
        <v>9</v>
      </c>
      <c r="N1123">
        <v>0.35599999999999998</v>
      </c>
      <c r="O1123">
        <v>0.76500000000000001</v>
      </c>
      <c r="P1123">
        <v>0</v>
      </c>
      <c r="Q1123">
        <v>0.34699999999999998</v>
      </c>
      <c r="R1123">
        <v>0.31</v>
      </c>
      <c r="S1123">
        <v>0.318</v>
      </c>
      <c r="T1123">
        <v>1</v>
      </c>
      <c r="U1123">
        <v>25.937000000000001</v>
      </c>
      <c r="V1123" t="s">
        <v>82</v>
      </c>
      <c r="W1123">
        <v>0.871</v>
      </c>
      <c r="X1123">
        <v>0.77600000000000002</v>
      </c>
      <c r="Y1123">
        <v>0</v>
      </c>
      <c r="Z1123">
        <v>0.55200000000000005</v>
      </c>
      <c r="AA1123" s="19">
        <v>45732.990540324077</v>
      </c>
      <c r="AB1123" t="s">
        <v>1181</v>
      </c>
    </row>
    <row r="1124" spans="1:28" hidden="1" x14ac:dyDescent="0.35">
      <c r="A1124" t="s">
        <v>960</v>
      </c>
      <c r="B1124" t="s">
        <v>314</v>
      </c>
      <c r="C1124">
        <v>99</v>
      </c>
      <c r="D1124" s="9">
        <v>40626.523611111108</v>
      </c>
      <c r="E1124" s="9">
        <v>40725.693749999999</v>
      </c>
      <c r="F1124" t="s">
        <v>874</v>
      </c>
      <c r="G1124" t="s">
        <v>874</v>
      </c>
      <c r="H1124">
        <v>1</v>
      </c>
      <c r="I1124">
        <v>1</v>
      </c>
      <c r="J1124">
        <v>1</v>
      </c>
      <c r="K1124" t="s">
        <v>875</v>
      </c>
      <c r="L1124">
        <v>13</v>
      </c>
      <c r="M1124">
        <v>-12</v>
      </c>
      <c r="N1124" t="s">
        <v>877</v>
      </c>
      <c r="O1124" t="s">
        <v>877</v>
      </c>
      <c r="P1124">
        <v>0</v>
      </c>
      <c r="Q1124">
        <v>6.5000000000000002E-2</v>
      </c>
      <c r="R1124" t="s">
        <v>877</v>
      </c>
      <c r="S1124" t="s">
        <v>877</v>
      </c>
      <c r="T1124" t="s">
        <v>877</v>
      </c>
      <c r="U1124" t="s">
        <v>877</v>
      </c>
      <c r="V1124" t="s">
        <v>82</v>
      </c>
      <c r="W1124" t="s">
        <v>877</v>
      </c>
      <c r="X1124" t="s">
        <v>877</v>
      </c>
      <c r="Y1124">
        <v>0</v>
      </c>
      <c r="Z1124">
        <v>0.214</v>
      </c>
      <c r="AA1124" s="19">
        <v>45732.990540335646</v>
      </c>
      <c r="AB1124" t="s">
        <v>1181</v>
      </c>
    </row>
    <row r="1125" spans="1:28" x14ac:dyDescent="0.35">
      <c r="A1125" t="s">
        <v>961</v>
      </c>
      <c r="B1125" t="s">
        <v>313</v>
      </c>
      <c r="C1125">
        <v>693</v>
      </c>
      <c r="D1125" s="9">
        <v>40070.581944444442</v>
      </c>
      <c r="E1125" s="9">
        <v>40763.586805555555</v>
      </c>
      <c r="F1125">
        <v>192</v>
      </c>
      <c r="G1125">
        <v>192</v>
      </c>
      <c r="H1125">
        <v>114</v>
      </c>
      <c r="I1125">
        <v>78</v>
      </c>
      <c r="J1125">
        <v>0</v>
      </c>
      <c r="K1125">
        <v>192</v>
      </c>
      <c r="L1125">
        <v>187</v>
      </c>
      <c r="M1125">
        <v>5</v>
      </c>
      <c r="N1125">
        <v>0.433</v>
      </c>
      <c r="O1125">
        <v>0.40100000000000002</v>
      </c>
      <c r="P1125">
        <v>0</v>
      </c>
      <c r="Q1125">
        <v>0.34499999999999997</v>
      </c>
      <c r="R1125">
        <v>0.41399999999999998</v>
      </c>
      <c r="S1125">
        <v>0.51900000000000002</v>
      </c>
      <c r="T1125">
        <v>1</v>
      </c>
      <c r="U1125">
        <v>14.493</v>
      </c>
      <c r="V1125" t="s">
        <v>82</v>
      </c>
      <c r="W1125">
        <v>0.79400000000000004</v>
      </c>
      <c r="X1125">
        <v>0.442</v>
      </c>
      <c r="Y1125">
        <v>0</v>
      </c>
      <c r="Z1125">
        <v>0.67500000000000004</v>
      </c>
      <c r="AA1125" s="19">
        <v>45732.990596342592</v>
      </c>
      <c r="AB1125" t="s">
        <v>1181</v>
      </c>
    </row>
    <row r="1126" spans="1:28" hidden="1" x14ac:dyDescent="0.35">
      <c r="A1126" t="s">
        <v>961</v>
      </c>
      <c r="B1126" t="s">
        <v>314</v>
      </c>
      <c r="C1126">
        <v>0</v>
      </c>
      <c r="D1126" s="9">
        <v>40763.585416666669</v>
      </c>
      <c r="E1126" s="9">
        <v>40763.586805555555</v>
      </c>
      <c r="F1126" t="s">
        <v>874</v>
      </c>
      <c r="G1126" t="s">
        <v>874</v>
      </c>
      <c r="H1126">
        <v>1</v>
      </c>
      <c r="I1126">
        <v>1</v>
      </c>
      <c r="J1126">
        <v>1</v>
      </c>
      <c r="K1126" t="s">
        <v>875</v>
      </c>
      <c r="L1126">
        <v>7</v>
      </c>
      <c r="M1126">
        <v>-6</v>
      </c>
      <c r="N1126" t="s">
        <v>877</v>
      </c>
      <c r="O1126" t="s">
        <v>877</v>
      </c>
      <c r="P1126">
        <v>0</v>
      </c>
      <c r="Q1126" t="s">
        <v>877</v>
      </c>
      <c r="R1126" t="s">
        <v>877</v>
      </c>
      <c r="S1126" t="s">
        <v>877</v>
      </c>
      <c r="T1126" t="s">
        <v>877</v>
      </c>
      <c r="U1126" t="s">
        <v>877</v>
      </c>
      <c r="V1126" t="s">
        <v>82</v>
      </c>
      <c r="W1126" t="s">
        <v>877</v>
      </c>
      <c r="X1126" t="s">
        <v>877</v>
      </c>
      <c r="Y1126">
        <v>0</v>
      </c>
      <c r="Z1126" t="s">
        <v>877</v>
      </c>
      <c r="AA1126" s="19">
        <v>45732.990596354168</v>
      </c>
      <c r="AB1126" t="s">
        <v>1181</v>
      </c>
    </row>
    <row r="1127" spans="1:28" x14ac:dyDescent="0.35">
      <c r="A1127" t="s">
        <v>962</v>
      </c>
      <c r="B1127" t="s">
        <v>313</v>
      </c>
      <c r="C1127">
        <v>1080</v>
      </c>
      <c r="D1127" s="9">
        <v>41913.630555555559</v>
      </c>
      <c r="E1127" s="9">
        <v>42993.635416666664</v>
      </c>
      <c r="F1127">
        <v>772</v>
      </c>
      <c r="G1127">
        <v>772</v>
      </c>
      <c r="H1127">
        <v>332</v>
      </c>
      <c r="I1127">
        <v>440</v>
      </c>
      <c r="J1127">
        <v>0</v>
      </c>
      <c r="K1127">
        <v>772</v>
      </c>
      <c r="L1127">
        <v>769</v>
      </c>
      <c r="M1127">
        <v>3</v>
      </c>
      <c r="N1127">
        <v>0.65500000000000003</v>
      </c>
      <c r="O1127">
        <v>1.5389999999999999</v>
      </c>
      <c r="P1127">
        <v>0</v>
      </c>
      <c r="Q1127">
        <v>2.3170000000000002</v>
      </c>
      <c r="R1127">
        <v>1.056</v>
      </c>
      <c r="S1127">
        <v>0.29899999999999999</v>
      </c>
      <c r="T1127">
        <v>1</v>
      </c>
      <c r="U1127">
        <v>1.2949999999999999</v>
      </c>
      <c r="V1127" t="s">
        <v>94</v>
      </c>
      <c r="W1127">
        <v>0.58499999999999996</v>
      </c>
      <c r="X1127">
        <v>0.75900000000000001</v>
      </c>
      <c r="Y1127">
        <v>0</v>
      </c>
      <c r="Z1127">
        <v>0.80100000000000005</v>
      </c>
      <c r="AA1127" s="19">
        <v>45732.990653773151</v>
      </c>
      <c r="AB1127" t="s">
        <v>1181</v>
      </c>
    </row>
    <row r="1128" spans="1:28" hidden="1" x14ac:dyDescent="0.35">
      <c r="A1128" t="s">
        <v>962</v>
      </c>
      <c r="B1128" t="s">
        <v>314</v>
      </c>
      <c r="C1128">
        <v>16</v>
      </c>
      <c r="D1128" s="9">
        <v>42977.447916666664</v>
      </c>
      <c r="E1128" s="9">
        <v>42993.635416666664</v>
      </c>
      <c r="F1128" t="s">
        <v>874</v>
      </c>
      <c r="G1128" t="s">
        <v>874</v>
      </c>
      <c r="H1128">
        <v>2</v>
      </c>
      <c r="I1128">
        <v>1</v>
      </c>
      <c r="J1128">
        <v>1</v>
      </c>
      <c r="K1128" t="s">
        <v>875</v>
      </c>
      <c r="L1128">
        <v>1</v>
      </c>
      <c r="M1128">
        <v>1</v>
      </c>
      <c r="N1128">
        <v>5.8999999999999997E-2</v>
      </c>
      <c r="O1128" t="s">
        <v>877</v>
      </c>
      <c r="P1128">
        <v>0</v>
      </c>
      <c r="Q1128" t="s">
        <v>877</v>
      </c>
      <c r="R1128" t="s">
        <v>877</v>
      </c>
      <c r="S1128" t="s">
        <v>877</v>
      </c>
      <c r="T1128" t="s">
        <v>877</v>
      </c>
      <c r="U1128" t="s">
        <v>877</v>
      </c>
      <c r="V1128" t="s">
        <v>94</v>
      </c>
      <c r="W1128">
        <v>1</v>
      </c>
      <c r="X1128" t="s">
        <v>877</v>
      </c>
      <c r="Y1128">
        <v>0</v>
      </c>
      <c r="Z1128" t="s">
        <v>877</v>
      </c>
      <c r="AA1128" s="19">
        <v>45732.99065378472</v>
      </c>
      <c r="AB1128" t="s">
        <v>1181</v>
      </c>
    </row>
    <row r="1129" spans="1:28" x14ac:dyDescent="0.35">
      <c r="A1129" t="s">
        <v>963</v>
      </c>
      <c r="B1129" t="s">
        <v>313</v>
      </c>
      <c r="C1129">
        <v>216</v>
      </c>
      <c r="D1129" s="9">
        <v>41093.47152777778</v>
      </c>
      <c r="E1129" s="9">
        <v>41310.443055555559</v>
      </c>
      <c r="F1129">
        <v>337</v>
      </c>
      <c r="G1129">
        <v>337</v>
      </c>
      <c r="H1129">
        <v>246</v>
      </c>
      <c r="I1129">
        <v>91</v>
      </c>
      <c r="J1129">
        <v>0</v>
      </c>
      <c r="K1129">
        <v>337</v>
      </c>
      <c r="L1129">
        <v>285</v>
      </c>
      <c r="M1129">
        <v>52</v>
      </c>
      <c r="N1129">
        <v>1.181</v>
      </c>
      <c r="O1129">
        <v>0.45400000000000001</v>
      </c>
      <c r="P1129">
        <v>0</v>
      </c>
      <c r="Q1129">
        <v>1.607</v>
      </c>
      <c r="R1129">
        <v>0.98299999999999998</v>
      </c>
      <c r="S1129">
        <v>0.72199999999999998</v>
      </c>
      <c r="T1129">
        <v>1</v>
      </c>
      <c r="U1129">
        <v>32.357999999999997</v>
      </c>
      <c r="V1129" t="s">
        <v>58</v>
      </c>
      <c r="W1129">
        <v>0.85199999999999998</v>
      </c>
      <c r="X1129">
        <v>0.86299999999999999</v>
      </c>
      <c r="Y1129">
        <v>0</v>
      </c>
      <c r="Z1129">
        <v>0.88100000000000001</v>
      </c>
      <c r="AA1129" s="19">
        <v>45732.990713495368</v>
      </c>
      <c r="AB1129" t="s">
        <v>1181</v>
      </c>
    </row>
    <row r="1130" spans="1:28" hidden="1" x14ac:dyDescent="0.35">
      <c r="A1130" t="s">
        <v>963</v>
      </c>
      <c r="B1130" t="s">
        <v>314</v>
      </c>
      <c r="C1130">
        <v>96</v>
      </c>
      <c r="D1130" s="9">
        <v>41213.558333333334</v>
      </c>
      <c r="E1130" s="9">
        <v>41310.443055555559</v>
      </c>
      <c r="F1130" t="s">
        <v>874</v>
      </c>
      <c r="G1130" t="s">
        <v>874</v>
      </c>
      <c r="H1130">
        <v>196</v>
      </c>
      <c r="I1130">
        <v>65</v>
      </c>
      <c r="J1130">
        <v>1</v>
      </c>
      <c r="K1130" t="s">
        <v>875</v>
      </c>
      <c r="L1130">
        <v>230</v>
      </c>
      <c r="M1130">
        <v>32</v>
      </c>
      <c r="N1130">
        <v>1.655</v>
      </c>
      <c r="O1130">
        <v>0.59499999999999997</v>
      </c>
      <c r="P1130">
        <v>0</v>
      </c>
      <c r="Q1130">
        <v>2.0190000000000001</v>
      </c>
      <c r="R1130">
        <v>0.89700000000000002</v>
      </c>
      <c r="S1130">
        <v>0.73599999999999999</v>
      </c>
      <c r="T1130">
        <v>1</v>
      </c>
      <c r="U1130">
        <v>25.754999999999999</v>
      </c>
      <c r="V1130" t="s">
        <v>82</v>
      </c>
      <c r="W1130">
        <v>0.92200000000000004</v>
      </c>
      <c r="X1130">
        <v>0.90300000000000002</v>
      </c>
      <c r="Y1130">
        <v>0</v>
      </c>
      <c r="Z1130">
        <v>0.93600000000000005</v>
      </c>
      <c r="AA1130" s="19">
        <v>45732.99072465278</v>
      </c>
      <c r="AB1130" t="s">
        <v>1181</v>
      </c>
    </row>
    <row r="1131" spans="1:28" x14ac:dyDescent="0.35">
      <c r="A1131" t="s">
        <v>964</v>
      </c>
      <c r="B1131" t="s">
        <v>313</v>
      </c>
      <c r="C1131">
        <v>315</v>
      </c>
      <c r="D1131" s="9">
        <v>40995.513888888891</v>
      </c>
      <c r="E1131" s="9">
        <v>41310.604166666664</v>
      </c>
      <c r="F1131">
        <v>792</v>
      </c>
      <c r="G1131">
        <v>792</v>
      </c>
      <c r="H1131">
        <v>701</v>
      </c>
      <c r="I1131">
        <v>91</v>
      </c>
      <c r="J1131">
        <v>0</v>
      </c>
      <c r="K1131">
        <v>792</v>
      </c>
      <c r="L1131">
        <v>750</v>
      </c>
      <c r="M1131">
        <v>42</v>
      </c>
      <c r="N1131">
        <v>3.3479999999999999</v>
      </c>
      <c r="O1131">
        <v>0.46200000000000002</v>
      </c>
      <c r="P1131">
        <v>0</v>
      </c>
      <c r="Q1131">
        <v>4</v>
      </c>
      <c r="R1131">
        <v>1.05</v>
      </c>
      <c r="S1131">
        <v>0.879</v>
      </c>
      <c r="T1131">
        <v>1</v>
      </c>
      <c r="U1131">
        <v>10.5</v>
      </c>
      <c r="V1131" t="s">
        <v>94</v>
      </c>
      <c r="W1131">
        <v>0.82399999999999995</v>
      </c>
      <c r="X1131">
        <v>0.94599999999999995</v>
      </c>
      <c r="Y1131">
        <v>0</v>
      </c>
      <c r="Z1131">
        <v>0.85199999999999998</v>
      </c>
      <c r="AA1131" s="19">
        <v>45732.990787048613</v>
      </c>
      <c r="AB1131" t="s">
        <v>1181</v>
      </c>
    </row>
    <row r="1132" spans="1:28" hidden="1" x14ac:dyDescent="0.35">
      <c r="A1132" t="s">
        <v>964</v>
      </c>
      <c r="B1132" t="s">
        <v>314</v>
      </c>
      <c r="C1132">
        <v>99</v>
      </c>
      <c r="D1132" s="9">
        <v>41211.351388888892</v>
      </c>
      <c r="E1132" s="9">
        <v>41310.604166666664</v>
      </c>
      <c r="F1132" t="s">
        <v>874</v>
      </c>
      <c r="G1132" t="s">
        <v>874</v>
      </c>
      <c r="H1132">
        <v>186</v>
      </c>
      <c r="I1132">
        <v>48</v>
      </c>
      <c r="J1132">
        <v>1</v>
      </c>
      <c r="K1132" t="s">
        <v>875</v>
      </c>
      <c r="L1132">
        <v>241</v>
      </c>
      <c r="M1132">
        <v>-6</v>
      </c>
      <c r="N1132">
        <v>1.768</v>
      </c>
      <c r="O1132">
        <v>0.55900000000000005</v>
      </c>
      <c r="P1132">
        <v>0</v>
      </c>
      <c r="Q1132">
        <v>2.6110000000000002</v>
      </c>
      <c r="R1132">
        <v>1.1220000000000001</v>
      </c>
      <c r="S1132">
        <v>0.76</v>
      </c>
      <c r="T1132">
        <v>1</v>
      </c>
      <c r="U1132">
        <v>16.085999999999999</v>
      </c>
      <c r="V1132" t="s">
        <v>94</v>
      </c>
      <c r="W1132">
        <v>0.95199999999999996</v>
      </c>
      <c r="X1132">
        <v>0.79100000000000004</v>
      </c>
      <c r="Y1132">
        <v>0</v>
      </c>
      <c r="Z1132">
        <v>0.93500000000000005</v>
      </c>
      <c r="AA1132" s="19">
        <v>45732.990798472223</v>
      </c>
      <c r="AB1132" t="s">
        <v>1181</v>
      </c>
    </row>
    <row r="1133" spans="1:28" x14ac:dyDescent="0.35">
      <c r="A1133" t="s">
        <v>965</v>
      </c>
      <c r="B1133" t="s">
        <v>313</v>
      </c>
      <c r="C1133">
        <v>177</v>
      </c>
      <c r="D1133" s="9">
        <v>41052.57916666667</v>
      </c>
      <c r="E1133" s="9">
        <v>41229.976388888892</v>
      </c>
      <c r="F1133">
        <v>338</v>
      </c>
      <c r="G1133">
        <v>338</v>
      </c>
      <c r="H1133">
        <v>305</v>
      </c>
      <c r="I1133">
        <v>33</v>
      </c>
      <c r="J1133">
        <v>0</v>
      </c>
      <c r="K1133">
        <v>338</v>
      </c>
      <c r="L1133">
        <v>296</v>
      </c>
      <c r="M1133">
        <v>42</v>
      </c>
      <c r="N1133">
        <v>3.8690000000000002</v>
      </c>
      <c r="O1133">
        <v>0.23100000000000001</v>
      </c>
      <c r="P1133">
        <v>0</v>
      </c>
      <c r="Q1133">
        <v>3.27</v>
      </c>
      <c r="R1133">
        <v>0.79800000000000004</v>
      </c>
      <c r="S1133">
        <v>0.94399999999999995</v>
      </c>
      <c r="T1133">
        <v>1</v>
      </c>
      <c r="U1133">
        <v>12.843999999999999</v>
      </c>
      <c r="V1133" t="s">
        <v>82</v>
      </c>
      <c r="W1133">
        <v>0.83299999999999996</v>
      </c>
      <c r="X1133">
        <v>0.81799999999999995</v>
      </c>
      <c r="Y1133">
        <v>0</v>
      </c>
      <c r="Z1133">
        <v>0.75</v>
      </c>
      <c r="AA1133" s="19">
        <v>45732.990859108795</v>
      </c>
      <c r="AB1133" t="s">
        <v>1181</v>
      </c>
    </row>
    <row r="1134" spans="1:28" hidden="1" x14ac:dyDescent="0.35">
      <c r="A1134" t="s">
        <v>965</v>
      </c>
      <c r="B1134" t="s">
        <v>314</v>
      </c>
      <c r="C1134">
        <v>99</v>
      </c>
      <c r="D1134" s="9">
        <v>41130.393055555556</v>
      </c>
      <c r="E1134" s="9">
        <v>41229.976388888892</v>
      </c>
      <c r="F1134" t="s">
        <v>874</v>
      </c>
      <c r="G1134" t="s">
        <v>874</v>
      </c>
      <c r="H1134">
        <v>172</v>
      </c>
      <c r="I1134">
        <v>29</v>
      </c>
      <c r="J1134">
        <v>1</v>
      </c>
      <c r="K1134" t="s">
        <v>875</v>
      </c>
      <c r="L1134">
        <v>200</v>
      </c>
      <c r="M1134">
        <v>0</v>
      </c>
      <c r="N1134">
        <v>4.1219999999999999</v>
      </c>
      <c r="O1134">
        <v>0.28000000000000003</v>
      </c>
      <c r="P1134">
        <v>0</v>
      </c>
      <c r="Q1134">
        <v>2.1539999999999999</v>
      </c>
      <c r="R1134">
        <v>0.48899999999999999</v>
      </c>
      <c r="S1134">
        <v>0.93600000000000005</v>
      </c>
      <c r="T1134">
        <v>1</v>
      </c>
      <c r="U1134">
        <v>19.498999999999999</v>
      </c>
      <c r="V1134" t="s">
        <v>82</v>
      </c>
      <c r="W1134">
        <v>0.82099999999999995</v>
      </c>
      <c r="X1134">
        <v>0.77600000000000002</v>
      </c>
      <c r="Y1134">
        <v>0</v>
      </c>
      <c r="Z1134">
        <v>0.67</v>
      </c>
      <c r="AA1134" s="19">
        <v>45732.990870532405</v>
      </c>
      <c r="AB1134" t="s">
        <v>1181</v>
      </c>
    </row>
    <row r="1135" spans="1:28" x14ac:dyDescent="0.35">
      <c r="A1135" t="s">
        <v>966</v>
      </c>
      <c r="B1135" t="s">
        <v>313</v>
      </c>
      <c r="C1135">
        <v>285</v>
      </c>
      <c r="D1135" s="9">
        <v>41017.402777777781</v>
      </c>
      <c r="E1135" s="9">
        <v>41302.511111111111</v>
      </c>
      <c r="F1135">
        <v>212</v>
      </c>
      <c r="G1135">
        <v>212</v>
      </c>
      <c r="H1135">
        <v>42</v>
      </c>
      <c r="I1135">
        <v>170</v>
      </c>
      <c r="J1135">
        <v>0</v>
      </c>
      <c r="K1135">
        <v>212</v>
      </c>
      <c r="L1135">
        <v>205</v>
      </c>
      <c r="M1135">
        <v>7</v>
      </c>
      <c r="N1135">
        <v>0.28799999999999998</v>
      </c>
      <c r="O1135">
        <v>3.4039999999999999</v>
      </c>
      <c r="P1135">
        <v>0</v>
      </c>
      <c r="Q1135">
        <v>2.65</v>
      </c>
      <c r="R1135">
        <v>0.71799999999999997</v>
      </c>
      <c r="S1135">
        <v>7.8E-2</v>
      </c>
      <c r="T1135">
        <v>1</v>
      </c>
      <c r="U1135">
        <v>2.6419999999999999</v>
      </c>
      <c r="V1135" t="s">
        <v>82</v>
      </c>
      <c r="W1135">
        <v>0.84399999999999997</v>
      </c>
      <c r="X1135">
        <v>0.89800000000000002</v>
      </c>
      <c r="Y1135">
        <v>0</v>
      </c>
      <c r="Z1135">
        <v>0.65800000000000003</v>
      </c>
      <c r="AA1135" s="19">
        <v>45732.990930381944</v>
      </c>
      <c r="AB1135" t="s">
        <v>1181</v>
      </c>
    </row>
    <row r="1136" spans="1:28" hidden="1" x14ac:dyDescent="0.35">
      <c r="A1136" t="s">
        <v>966</v>
      </c>
      <c r="B1136" t="s">
        <v>314</v>
      </c>
      <c r="C1136">
        <v>84</v>
      </c>
      <c r="D1136" s="9">
        <v>41218.477777777778</v>
      </c>
      <c r="E1136" s="9">
        <v>41302.511111111111</v>
      </c>
      <c r="F1136" t="s">
        <v>874</v>
      </c>
      <c r="G1136" t="s">
        <v>874</v>
      </c>
      <c r="H1136">
        <v>1</v>
      </c>
      <c r="I1136">
        <v>1</v>
      </c>
      <c r="J1136">
        <v>1</v>
      </c>
      <c r="K1136" t="s">
        <v>875</v>
      </c>
      <c r="L1136">
        <v>2</v>
      </c>
      <c r="M1136">
        <v>-2</v>
      </c>
      <c r="N1136" t="s">
        <v>877</v>
      </c>
      <c r="O1136" t="s">
        <v>877</v>
      </c>
      <c r="P1136">
        <v>0</v>
      </c>
      <c r="Q1136">
        <v>1.4E-2</v>
      </c>
      <c r="R1136" t="s">
        <v>877</v>
      </c>
      <c r="S1136" t="s">
        <v>877</v>
      </c>
      <c r="T1136" t="s">
        <v>877</v>
      </c>
      <c r="U1136" t="s">
        <v>877</v>
      </c>
      <c r="V1136" t="s">
        <v>82</v>
      </c>
      <c r="W1136" t="s">
        <v>877</v>
      </c>
      <c r="X1136" t="s">
        <v>877</v>
      </c>
      <c r="Y1136">
        <v>0</v>
      </c>
      <c r="Z1136">
        <v>1</v>
      </c>
      <c r="AA1136" s="19">
        <v>45732.99093039352</v>
      </c>
      <c r="AB1136" t="s">
        <v>1181</v>
      </c>
    </row>
    <row r="1137" spans="1:28" x14ac:dyDescent="0.35">
      <c r="A1137" t="s">
        <v>967</v>
      </c>
      <c r="B1137" t="s">
        <v>313</v>
      </c>
      <c r="C1137">
        <v>323</v>
      </c>
      <c r="D1137" s="9">
        <v>40987.479861111111</v>
      </c>
      <c r="E1137" s="9">
        <v>41310.527083333334</v>
      </c>
      <c r="F1137">
        <v>1156</v>
      </c>
      <c r="G1137">
        <v>1156</v>
      </c>
      <c r="H1137">
        <v>417</v>
      </c>
      <c r="I1137">
        <v>739</v>
      </c>
      <c r="J1137">
        <v>0</v>
      </c>
      <c r="K1137">
        <v>1156</v>
      </c>
      <c r="L1137">
        <v>1058</v>
      </c>
      <c r="M1137">
        <v>98</v>
      </c>
      <c r="N1137">
        <v>1.802</v>
      </c>
      <c r="O1137">
        <v>5.2249999999999996</v>
      </c>
      <c r="P1137">
        <v>0</v>
      </c>
      <c r="Q1137">
        <v>6.2089999999999996</v>
      </c>
      <c r="R1137">
        <v>0.88400000000000001</v>
      </c>
      <c r="S1137">
        <v>0.25600000000000001</v>
      </c>
      <c r="T1137">
        <v>1</v>
      </c>
      <c r="U1137">
        <v>15.784000000000001</v>
      </c>
      <c r="V1137" t="s">
        <v>82</v>
      </c>
      <c r="W1137">
        <v>0.86899999999999999</v>
      </c>
      <c r="X1137">
        <v>0.78100000000000003</v>
      </c>
      <c r="Y1137">
        <v>0</v>
      </c>
      <c r="Z1137">
        <v>0.81499999999999995</v>
      </c>
      <c r="AA1137" s="19">
        <v>45732.990994560183</v>
      </c>
      <c r="AB1137" t="s">
        <v>1181</v>
      </c>
    </row>
    <row r="1138" spans="1:28" hidden="1" x14ac:dyDescent="0.35">
      <c r="A1138" t="s">
        <v>967</v>
      </c>
      <c r="B1138" t="s">
        <v>314</v>
      </c>
      <c r="C1138">
        <v>99</v>
      </c>
      <c r="D1138" s="9">
        <v>41211.347916666666</v>
      </c>
      <c r="E1138" s="9">
        <v>41310.527083333334</v>
      </c>
      <c r="F1138" t="s">
        <v>874</v>
      </c>
      <c r="G1138" t="s">
        <v>874</v>
      </c>
      <c r="H1138">
        <v>88</v>
      </c>
      <c r="I1138">
        <v>188</v>
      </c>
      <c r="J1138">
        <v>1</v>
      </c>
      <c r="K1138" t="s">
        <v>875</v>
      </c>
      <c r="L1138">
        <v>273</v>
      </c>
      <c r="M1138">
        <v>4</v>
      </c>
      <c r="N1138">
        <v>0.79600000000000004</v>
      </c>
      <c r="O1138">
        <v>1.704</v>
      </c>
      <c r="P1138">
        <v>0</v>
      </c>
      <c r="Q1138">
        <v>2.641</v>
      </c>
      <c r="R1138">
        <v>1.056</v>
      </c>
      <c r="S1138">
        <v>0.318</v>
      </c>
      <c r="T1138">
        <v>1</v>
      </c>
      <c r="U1138">
        <v>37.106999999999999</v>
      </c>
      <c r="V1138" t="s">
        <v>64</v>
      </c>
      <c r="W1138">
        <v>0.89500000000000002</v>
      </c>
      <c r="X1138">
        <v>0.28799999999999998</v>
      </c>
      <c r="Y1138">
        <v>0</v>
      </c>
      <c r="Z1138">
        <v>0.77400000000000002</v>
      </c>
      <c r="AA1138" s="19">
        <v>45732.991005995369</v>
      </c>
      <c r="AB1138" t="s">
        <v>1181</v>
      </c>
    </row>
    <row r="1139" spans="1:28" x14ac:dyDescent="0.35">
      <c r="A1139" t="s">
        <v>968</v>
      </c>
      <c r="B1139" t="s">
        <v>313</v>
      </c>
      <c r="C1139">
        <v>478</v>
      </c>
      <c r="D1139" s="9">
        <v>40802.682638888888</v>
      </c>
      <c r="E1139" s="9">
        <v>41281.541666666664</v>
      </c>
      <c r="F1139">
        <v>191</v>
      </c>
      <c r="G1139">
        <v>191</v>
      </c>
      <c r="H1139">
        <v>42</v>
      </c>
      <c r="I1139">
        <v>149</v>
      </c>
      <c r="J1139">
        <v>0</v>
      </c>
      <c r="K1139">
        <v>191</v>
      </c>
      <c r="L1139">
        <v>186</v>
      </c>
      <c r="M1139">
        <v>5</v>
      </c>
      <c r="N1139">
        <v>0.112</v>
      </c>
      <c r="O1139">
        <v>0.59099999999999997</v>
      </c>
      <c r="P1139">
        <v>0</v>
      </c>
      <c r="Q1139">
        <v>0.749</v>
      </c>
      <c r="R1139">
        <v>1.0649999999999999</v>
      </c>
      <c r="S1139">
        <v>0.159</v>
      </c>
      <c r="T1139">
        <v>1</v>
      </c>
      <c r="U1139">
        <v>6.6760000000000002</v>
      </c>
      <c r="V1139" t="s">
        <v>94</v>
      </c>
      <c r="W1139">
        <v>0.97399999999999998</v>
      </c>
      <c r="X1139">
        <v>0.84299999999999997</v>
      </c>
      <c r="Y1139">
        <v>0</v>
      </c>
      <c r="Z1139">
        <v>0.78</v>
      </c>
      <c r="AA1139" s="19">
        <v>45732.991066076385</v>
      </c>
      <c r="AB1139" t="s">
        <v>1181</v>
      </c>
    </row>
    <row r="1140" spans="1:28" hidden="1" x14ac:dyDescent="0.35">
      <c r="A1140" t="s">
        <v>968</v>
      </c>
      <c r="B1140" t="s">
        <v>314</v>
      </c>
      <c r="C1140">
        <v>60</v>
      </c>
      <c r="D1140" s="9">
        <v>41220.729861111111</v>
      </c>
      <c r="E1140" s="9">
        <v>41281.541666666664</v>
      </c>
      <c r="F1140" t="s">
        <v>874</v>
      </c>
      <c r="G1140" t="s">
        <v>874</v>
      </c>
      <c r="H1140">
        <v>1</v>
      </c>
      <c r="I1140">
        <v>7</v>
      </c>
      <c r="J1140">
        <v>1</v>
      </c>
      <c r="K1140" t="s">
        <v>875</v>
      </c>
      <c r="L1140">
        <v>8</v>
      </c>
      <c r="M1140">
        <v>-1</v>
      </c>
      <c r="N1140" t="s">
        <v>877</v>
      </c>
      <c r="O1140" t="s">
        <v>877</v>
      </c>
      <c r="P1140">
        <v>0</v>
      </c>
      <c r="Q1140">
        <v>8.5999999999999993E-2</v>
      </c>
      <c r="R1140" t="s">
        <v>877</v>
      </c>
      <c r="S1140" t="s">
        <v>877</v>
      </c>
      <c r="T1140" t="s">
        <v>877</v>
      </c>
      <c r="U1140" t="s">
        <v>877</v>
      </c>
      <c r="V1140" t="s">
        <v>94</v>
      </c>
      <c r="W1140" t="s">
        <v>877</v>
      </c>
      <c r="X1140" t="s">
        <v>877</v>
      </c>
      <c r="Y1140">
        <v>0</v>
      </c>
      <c r="Z1140">
        <v>0.626</v>
      </c>
      <c r="AA1140" s="19">
        <v>45732.991066087961</v>
      </c>
      <c r="AB1140" t="s">
        <v>1181</v>
      </c>
    </row>
    <row r="1141" spans="1:28" x14ac:dyDescent="0.35">
      <c r="A1141" t="s">
        <v>969</v>
      </c>
      <c r="B1141" t="s">
        <v>313</v>
      </c>
      <c r="C1141">
        <v>1217</v>
      </c>
      <c r="D1141" s="9">
        <v>40322.793749999997</v>
      </c>
      <c r="E1141" s="9">
        <v>41540.585416666669</v>
      </c>
      <c r="F1141">
        <v>122</v>
      </c>
      <c r="G1141">
        <v>122</v>
      </c>
      <c r="H1141">
        <v>88</v>
      </c>
      <c r="I1141">
        <v>34</v>
      </c>
      <c r="J1141">
        <v>0</v>
      </c>
      <c r="K1141">
        <v>122</v>
      </c>
      <c r="L1141">
        <v>116</v>
      </c>
      <c r="M1141">
        <v>6</v>
      </c>
      <c r="N1141">
        <v>0.11799999999999999</v>
      </c>
      <c r="O1141">
        <v>0.25800000000000001</v>
      </c>
      <c r="P1141">
        <v>0</v>
      </c>
      <c r="Q1141">
        <v>0.193</v>
      </c>
      <c r="R1141">
        <v>0.51300000000000001</v>
      </c>
      <c r="S1141">
        <v>0.314</v>
      </c>
      <c r="T1141">
        <v>1</v>
      </c>
      <c r="U1141">
        <v>31.088000000000001</v>
      </c>
      <c r="V1141" t="s">
        <v>58</v>
      </c>
      <c r="W1141">
        <v>0.78100000000000003</v>
      </c>
      <c r="X1141">
        <v>0.753</v>
      </c>
      <c r="Y1141">
        <v>0</v>
      </c>
      <c r="Z1141">
        <v>0.746</v>
      </c>
      <c r="AA1141" s="19">
        <v>45732.991121562503</v>
      </c>
      <c r="AB1141" t="s">
        <v>1181</v>
      </c>
    </row>
    <row r="1142" spans="1:28" hidden="1" x14ac:dyDescent="0.35">
      <c r="A1142" t="s">
        <v>969</v>
      </c>
      <c r="B1142" t="s">
        <v>314</v>
      </c>
      <c r="C1142">
        <v>0</v>
      </c>
      <c r="D1142" s="9">
        <v>41540.585416666669</v>
      </c>
      <c r="E1142" s="9">
        <v>41540.585416666669</v>
      </c>
      <c r="F1142" t="s">
        <v>874</v>
      </c>
      <c r="G1142" t="s">
        <v>874</v>
      </c>
      <c r="H1142">
        <v>1</v>
      </c>
      <c r="I1142">
        <v>1</v>
      </c>
      <c r="J1142">
        <v>1</v>
      </c>
      <c r="K1142" t="s">
        <v>875</v>
      </c>
      <c r="L1142">
        <v>1</v>
      </c>
      <c r="M1142">
        <v>0</v>
      </c>
      <c r="N1142" t="s">
        <v>877</v>
      </c>
      <c r="O1142" t="s">
        <v>877</v>
      </c>
      <c r="P1142">
        <v>0</v>
      </c>
      <c r="Q1142" t="s">
        <v>877</v>
      </c>
      <c r="R1142" t="s">
        <v>877</v>
      </c>
      <c r="S1142" t="s">
        <v>877</v>
      </c>
      <c r="T1142" t="s">
        <v>877</v>
      </c>
      <c r="U1142" t="s">
        <v>877</v>
      </c>
      <c r="V1142" t="s">
        <v>58</v>
      </c>
      <c r="W1142" t="s">
        <v>877</v>
      </c>
      <c r="X1142" t="s">
        <v>877</v>
      </c>
      <c r="Y1142">
        <v>0</v>
      </c>
      <c r="Z1142" t="s">
        <v>877</v>
      </c>
      <c r="AA1142" s="19">
        <v>45732.991121574072</v>
      </c>
      <c r="AB1142" t="s">
        <v>1181</v>
      </c>
    </row>
    <row r="1143" spans="1:28" x14ac:dyDescent="0.35">
      <c r="A1143" t="s">
        <v>970</v>
      </c>
      <c r="B1143" t="s">
        <v>313</v>
      </c>
      <c r="C1143">
        <v>617</v>
      </c>
      <c r="D1143" s="9">
        <v>42257.370138888888</v>
      </c>
      <c r="E1143" s="9">
        <v>42874.824305555558</v>
      </c>
      <c r="F1143">
        <v>1395</v>
      </c>
      <c r="G1143">
        <v>1376</v>
      </c>
      <c r="H1143">
        <v>841</v>
      </c>
      <c r="I1143">
        <v>535</v>
      </c>
      <c r="J1143">
        <v>0</v>
      </c>
      <c r="K1143">
        <v>1376</v>
      </c>
      <c r="L1143">
        <v>1362</v>
      </c>
      <c r="M1143">
        <v>14</v>
      </c>
      <c r="N1143">
        <v>1.6479999999999999</v>
      </c>
      <c r="O1143">
        <v>1.554</v>
      </c>
      <c r="P1143">
        <v>0</v>
      </c>
      <c r="Q1143">
        <v>2.7029999999999998</v>
      </c>
      <c r="R1143">
        <v>0.84399999999999997</v>
      </c>
      <c r="S1143">
        <v>0.51500000000000001</v>
      </c>
      <c r="T1143">
        <v>1</v>
      </c>
      <c r="U1143">
        <v>5.1790000000000003</v>
      </c>
      <c r="V1143" t="s">
        <v>82</v>
      </c>
      <c r="W1143">
        <v>0.98499999999999999</v>
      </c>
      <c r="X1143">
        <v>0.84</v>
      </c>
      <c r="Y1143">
        <v>0</v>
      </c>
      <c r="Z1143">
        <v>0.97099999999999997</v>
      </c>
      <c r="AA1143" s="19">
        <v>45732.991184942133</v>
      </c>
      <c r="AB1143" t="s">
        <v>1181</v>
      </c>
    </row>
    <row r="1144" spans="1:28" hidden="1" x14ac:dyDescent="0.35">
      <c r="A1144" t="s">
        <v>970</v>
      </c>
      <c r="B1144" t="s">
        <v>314</v>
      </c>
      <c r="C1144">
        <v>67</v>
      </c>
      <c r="D1144" s="9">
        <v>42807.520833333336</v>
      </c>
      <c r="E1144" s="9">
        <v>42874.824305555558</v>
      </c>
      <c r="F1144" t="s">
        <v>874</v>
      </c>
      <c r="G1144" t="s">
        <v>874</v>
      </c>
      <c r="H1144">
        <v>2</v>
      </c>
      <c r="I1144">
        <v>1</v>
      </c>
      <c r="J1144">
        <v>1</v>
      </c>
      <c r="K1144" t="s">
        <v>875</v>
      </c>
      <c r="L1144">
        <v>48</v>
      </c>
      <c r="M1144">
        <v>-44</v>
      </c>
      <c r="N1144" t="s">
        <v>877</v>
      </c>
      <c r="O1144" t="s">
        <v>877</v>
      </c>
      <c r="P1144">
        <v>0</v>
      </c>
      <c r="Q1144">
        <v>3.4289999999999998</v>
      </c>
      <c r="R1144" t="s">
        <v>877</v>
      </c>
      <c r="S1144" t="s">
        <v>877</v>
      </c>
      <c r="T1144" t="s">
        <v>877</v>
      </c>
      <c r="U1144" t="s">
        <v>877</v>
      </c>
      <c r="V1144" t="s">
        <v>82</v>
      </c>
      <c r="W1144" t="s">
        <v>877</v>
      </c>
      <c r="X1144" t="s">
        <v>877</v>
      </c>
      <c r="Y1144">
        <v>0</v>
      </c>
      <c r="Z1144">
        <v>6.0999999999999999E-2</v>
      </c>
      <c r="AA1144" s="19">
        <v>45732.991184965278</v>
      </c>
      <c r="AB1144" t="s">
        <v>1181</v>
      </c>
    </row>
    <row r="1145" spans="1:28" x14ac:dyDescent="0.35">
      <c r="A1145" t="s">
        <v>971</v>
      </c>
      <c r="B1145" t="s">
        <v>313</v>
      </c>
      <c r="C1145">
        <v>1874</v>
      </c>
      <c r="D1145" s="9">
        <v>40311.673611111109</v>
      </c>
      <c r="E1145" s="9">
        <v>42185.837500000001</v>
      </c>
      <c r="F1145">
        <v>214</v>
      </c>
      <c r="G1145">
        <v>214</v>
      </c>
      <c r="H1145">
        <v>171</v>
      </c>
      <c r="I1145">
        <v>43</v>
      </c>
      <c r="J1145">
        <v>0</v>
      </c>
      <c r="K1145">
        <v>214</v>
      </c>
      <c r="L1145">
        <v>207</v>
      </c>
      <c r="M1145">
        <v>7</v>
      </c>
      <c r="N1145">
        <v>0.104</v>
      </c>
      <c r="O1145">
        <v>6.6000000000000003E-2</v>
      </c>
      <c r="P1145">
        <v>0</v>
      </c>
      <c r="Q1145">
        <v>0.21299999999999999</v>
      </c>
      <c r="R1145">
        <v>1.2529999999999999</v>
      </c>
      <c r="S1145">
        <v>0.61199999999999999</v>
      </c>
      <c r="T1145">
        <v>1</v>
      </c>
      <c r="U1145">
        <v>32.863999999999997</v>
      </c>
      <c r="V1145" t="s">
        <v>64</v>
      </c>
      <c r="W1145">
        <v>0.54400000000000004</v>
      </c>
      <c r="X1145">
        <v>0.77200000000000002</v>
      </c>
      <c r="Y1145">
        <v>0</v>
      </c>
      <c r="Z1145">
        <v>0.65600000000000003</v>
      </c>
      <c r="AA1145" s="19">
        <v>45732.991244548612</v>
      </c>
      <c r="AB1145" t="s">
        <v>1181</v>
      </c>
    </row>
    <row r="1146" spans="1:28" hidden="1" x14ac:dyDescent="0.35">
      <c r="A1146" t="s">
        <v>971</v>
      </c>
      <c r="B1146" t="s">
        <v>314</v>
      </c>
      <c r="C1146">
        <v>0</v>
      </c>
      <c r="D1146" s="9">
        <v>42185.833333333336</v>
      </c>
      <c r="E1146" s="9">
        <v>42185.837500000001</v>
      </c>
      <c r="F1146" t="s">
        <v>874</v>
      </c>
      <c r="G1146" t="s">
        <v>874</v>
      </c>
      <c r="H1146">
        <v>5</v>
      </c>
      <c r="I1146">
        <v>1</v>
      </c>
      <c r="J1146">
        <v>1</v>
      </c>
      <c r="K1146" t="s">
        <v>875</v>
      </c>
      <c r="L1146">
        <v>1</v>
      </c>
      <c r="M1146">
        <v>3</v>
      </c>
      <c r="N1146">
        <v>2.5</v>
      </c>
      <c r="O1146" t="s">
        <v>877</v>
      </c>
      <c r="P1146">
        <v>0</v>
      </c>
      <c r="Q1146" t="s">
        <v>877</v>
      </c>
      <c r="R1146" t="s">
        <v>877</v>
      </c>
      <c r="S1146" t="s">
        <v>877</v>
      </c>
      <c r="T1146" t="s">
        <v>877</v>
      </c>
      <c r="U1146" t="s">
        <v>877</v>
      </c>
      <c r="V1146" t="s">
        <v>64</v>
      </c>
      <c r="W1146">
        <v>0.75</v>
      </c>
      <c r="X1146" t="s">
        <v>877</v>
      </c>
      <c r="Y1146">
        <v>0</v>
      </c>
      <c r="Z1146" t="s">
        <v>877</v>
      </c>
      <c r="AA1146" s="19">
        <v>45732.991244560188</v>
      </c>
      <c r="AB1146" t="s">
        <v>1181</v>
      </c>
    </row>
    <row r="1147" spans="1:28" x14ac:dyDescent="0.35">
      <c r="A1147" t="s">
        <v>972</v>
      </c>
      <c r="B1147" t="s">
        <v>313</v>
      </c>
      <c r="C1147">
        <v>1290</v>
      </c>
      <c r="D1147" s="9">
        <v>40357.679166666669</v>
      </c>
      <c r="E1147" s="9">
        <v>41648.661111111112</v>
      </c>
      <c r="F1147">
        <v>138</v>
      </c>
      <c r="G1147">
        <v>138</v>
      </c>
      <c r="H1147">
        <v>116</v>
      </c>
      <c r="I1147">
        <v>22</v>
      </c>
      <c r="J1147">
        <v>0</v>
      </c>
      <c r="K1147">
        <v>138</v>
      </c>
      <c r="L1147">
        <v>119</v>
      </c>
      <c r="M1147">
        <v>19</v>
      </c>
      <c r="N1147">
        <v>7.4999999999999997E-2</v>
      </c>
      <c r="O1147">
        <v>1.9E-2</v>
      </c>
      <c r="P1147">
        <v>0</v>
      </c>
      <c r="Q1147">
        <v>6.9000000000000006E-2</v>
      </c>
      <c r="R1147">
        <v>0.73399999999999999</v>
      </c>
      <c r="S1147">
        <v>0.79800000000000004</v>
      </c>
      <c r="T1147">
        <v>1</v>
      </c>
      <c r="U1147">
        <v>275.36200000000002</v>
      </c>
      <c r="V1147" t="s">
        <v>58</v>
      </c>
      <c r="W1147">
        <v>0.92400000000000004</v>
      </c>
      <c r="X1147">
        <v>0.39700000000000002</v>
      </c>
      <c r="Y1147">
        <v>0</v>
      </c>
      <c r="Z1147">
        <v>0.81299999999999994</v>
      </c>
      <c r="AA1147" s="19">
        <v>45732.991303726849</v>
      </c>
      <c r="AB1147" t="s">
        <v>1181</v>
      </c>
    </row>
    <row r="1148" spans="1:28" hidden="1" x14ac:dyDescent="0.35">
      <c r="A1148" t="s">
        <v>972</v>
      </c>
      <c r="B1148" t="s">
        <v>314</v>
      </c>
      <c r="C1148">
        <v>99</v>
      </c>
      <c r="D1148" s="9">
        <v>41549.462500000001</v>
      </c>
      <c r="E1148" s="9">
        <v>41648.661111111112</v>
      </c>
      <c r="F1148" t="s">
        <v>874</v>
      </c>
      <c r="G1148" t="s">
        <v>874</v>
      </c>
      <c r="H1148">
        <v>7</v>
      </c>
      <c r="I1148">
        <v>1</v>
      </c>
      <c r="J1148">
        <v>1</v>
      </c>
      <c r="K1148" t="s">
        <v>875</v>
      </c>
      <c r="L1148">
        <v>21</v>
      </c>
      <c r="M1148">
        <v>-15</v>
      </c>
      <c r="N1148">
        <v>5.1999999999999998E-2</v>
      </c>
      <c r="O1148" t="s">
        <v>877</v>
      </c>
      <c r="P1148">
        <v>0</v>
      </c>
      <c r="Q1148">
        <v>0.23100000000000001</v>
      </c>
      <c r="R1148" t="s">
        <v>877</v>
      </c>
      <c r="S1148" t="s">
        <v>877</v>
      </c>
      <c r="T1148" t="s">
        <v>877</v>
      </c>
      <c r="U1148" t="s">
        <v>877</v>
      </c>
      <c r="V1148" t="s">
        <v>58</v>
      </c>
      <c r="W1148">
        <v>0.91900000000000004</v>
      </c>
      <c r="X1148" t="s">
        <v>877</v>
      </c>
      <c r="Y1148">
        <v>0</v>
      </c>
      <c r="Z1148">
        <v>0.34</v>
      </c>
      <c r="AA1148" s="19">
        <v>45732.991303738425</v>
      </c>
      <c r="AB1148" t="s">
        <v>1181</v>
      </c>
    </row>
    <row r="1149" spans="1:28" x14ac:dyDescent="0.35">
      <c r="A1149" t="s">
        <v>973</v>
      </c>
      <c r="B1149" t="s">
        <v>313</v>
      </c>
      <c r="C1149">
        <v>1225</v>
      </c>
      <c r="D1149" s="9">
        <v>40336.37777777778</v>
      </c>
      <c r="E1149" s="9">
        <v>41561.865972222222</v>
      </c>
      <c r="F1149">
        <v>171</v>
      </c>
      <c r="G1149">
        <v>171</v>
      </c>
      <c r="H1149">
        <v>124</v>
      </c>
      <c r="I1149">
        <v>47</v>
      </c>
      <c r="J1149">
        <v>0</v>
      </c>
      <c r="K1149">
        <v>171</v>
      </c>
      <c r="L1149">
        <v>167</v>
      </c>
      <c r="M1149">
        <v>4</v>
      </c>
      <c r="N1149">
        <v>0.193</v>
      </c>
      <c r="O1149">
        <v>8.7999999999999995E-2</v>
      </c>
      <c r="P1149">
        <v>0</v>
      </c>
      <c r="Q1149">
        <v>0.19400000000000001</v>
      </c>
      <c r="R1149">
        <v>0.69</v>
      </c>
      <c r="S1149">
        <v>0.68700000000000006</v>
      </c>
      <c r="T1149">
        <v>1</v>
      </c>
      <c r="U1149">
        <v>20.619</v>
      </c>
      <c r="V1149" t="s">
        <v>82</v>
      </c>
      <c r="W1149">
        <v>0.82</v>
      </c>
      <c r="X1149">
        <v>0.80100000000000005</v>
      </c>
      <c r="Y1149">
        <v>0</v>
      </c>
      <c r="Z1149">
        <v>0.90600000000000003</v>
      </c>
      <c r="AA1149" s="19">
        <v>45732.991361006942</v>
      </c>
      <c r="AB1149" t="s">
        <v>1181</v>
      </c>
    </row>
    <row r="1150" spans="1:28" hidden="1" x14ac:dyDescent="0.35">
      <c r="A1150" t="s">
        <v>973</v>
      </c>
      <c r="B1150" t="s">
        <v>314</v>
      </c>
      <c r="C1150">
        <v>0</v>
      </c>
      <c r="D1150" s="9">
        <v>41561.865972222222</v>
      </c>
      <c r="E1150" s="9">
        <v>41561.865972222222</v>
      </c>
      <c r="F1150" t="s">
        <v>874</v>
      </c>
      <c r="G1150" t="s">
        <v>874</v>
      </c>
      <c r="H1150">
        <v>1</v>
      </c>
      <c r="I1150">
        <v>1</v>
      </c>
      <c r="J1150">
        <v>1</v>
      </c>
      <c r="K1150" t="s">
        <v>875</v>
      </c>
      <c r="L1150">
        <v>1</v>
      </c>
      <c r="M1150">
        <v>0</v>
      </c>
      <c r="N1150" t="s">
        <v>877</v>
      </c>
      <c r="O1150" t="s">
        <v>877</v>
      </c>
      <c r="P1150">
        <v>0</v>
      </c>
      <c r="Q1150" t="s">
        <v>877</v>
      </c>
      <c r="R1150" t="s">
        <v>877</v>
      </c>
      <c r="S1150" t="s">
        <v>877</v>
      </c>
      <c r="T1150" t="s">
        <v>877</v>
      </c>
      <c r="U1150" t="s">
        <v>877</v>
      </c>
      <c r="V1150" t="s">
        <v>82</v>
      </c>
      <c r="W1150" t="s">
        <v>877</v>
      </c>
      <c r="X1150" t="s">
        <v>877</v>
      </c>
      <c r="Y1150">
        <v>0</v>
      </c>
      <c r="Z1150" t="s">
        <v>877</v>
      </c>
      <c r="AA1150" s="19">
        <v>45732.991361018518</v>
      </c>
      <c r="AB1150" t="s">
        <v>1181</v>
      </c>
    </row>
    <row r="1151" spans="1:28" x14ac:dyDescent="0.35">
      <c r="A1151" t="s">
        <v>974</v>
      </c>
      <c r="B1151" t="s">
        <v>313</v>
      </c>
      <c r="C1151">
        <v>445</v>
      </c>
      <c r="D1151" s="9">
        <v>40353.423611111109</v>
      </c>
      <c r="E1151" s="9">
        <v>40798.894444444442</v>
      </c>
      <c r="F1151">
        <v>109</v>
      </c>
      <c r="G1151">
        <v>109</v>
      </c>
      <c r="H1151">
        <v>60</v>
      </c>
      <c r="I1151">
        <v>49</v>
      </c>
      <c r="J1151">
        <v>0</v>
      </c>
      <c r="K1151">
        <v>109</v>
      </c>
      <c r="L1151">
        <v>108</v>
      </c>
      <c r="M1151">
        <v>1</v>
      </c>
      <c r="N1151">
        <v>0.128</v>
      </c>
      <c r="O1151">
        <v>0.26600000000000001</v>
      </c>
      <c r="P1151">
        <v>0</v>
      </c>
      <c r="Q1151">
        <v>0.29499999999999998</v>
      </c>
      <c r="R1151">
        <v>0.749</v>
      </c>
      <c r="S1151">
        <v>0.32500000000000001</v>
      </c>
      <c r="T1151">
        <v>1</v>
      </c>
      <c r="U1151">
        <v>3.39</v>
      </c>
      <c r="V1151" t="s">
        <v>82</v>
      </c>
      <c r="W1151">
        <v>0.84799999999999998</v>
      </c>
      <c r="X1151">
        <v>0.84199999999999997</v>
      </c>
      <c r="Y1151">
        <v>0</v>
      </c>
      <c r="Z1151">
        <v>0.85299999999999998</v>
      </c>
      <c r="AA1151" s="19">
        <v>45732.991419293983</v>
      </c>
      <c r="AB1151" t="s">
        <v>1181</v>
      </c>
    </row>
    <row r="1152" spans="1:28" hidden="1" x14ac:dyDescent="0.35">
      <c r="A1152" t="s">
        <v>974</v>
      </c>
      <c r="B1152" t="s">
        <v>314</v>
      </c>
      <c r="C1152">
        <v>74</v>
      </c>
      <c r="D1152" s="9">
        <v>40724.365972222222</v>
      </c>
      <c r="E1152" s="9">
        <v>40798.894444444442</v>
      </c>
      <c r="F1152" t="s">
        <v>874</v>
      </c>
      <c r="G1152" t="s">
        <v>874</v>
      </c>
      <c r="H1152">
        <v>1</v>
      </c>
      <c r="I1152">
        <v>1</v>
      </c>
      <c r="J1152">
        <v>1</v>
      </c>
      <c r="K1152" t="s">
        <v>875</v>
      </c>
      <c r="L1152">
        <v>3</v>
      </c>
      <c r="M1152">
        <v>-1</v>
      </c>
      <c r="N1152" t="s">
        <v>877</v>
      </c>
      <c r="O1152" t="s">
        <v>877</v>
      </c>
      <c r="P1152">
        <v>0</v>
      </c>
      <c r="Q1152">
        <v>0.02</v>
      </c>
      <c r="R1152" t="s">
        <v>877</v>
      </c>
      <c r="S1152" t="s">
        <v>877</v>
      </c>
      <c r="T1152" t="s">
        <v>877</v>
      </c>
      <c r="U1152" t="s">
        <v>877</v>
      </c>
      <c r="V1152" t="s">
        <v>82</v>
      </c>
      <c r="W1152" t="s">
        <v>877</v>
      </c>
      <c r="X1152" t="s">
        <v>877</v>
      </c>
      <c r="Y1152">
        <v>0</v>
      </c>
      <c r="Z1152">
        <v>0.75</v>
      </c>
      <c r="AA1152" s="19">
        <v>45732.991419305552</v>
      </c>
      <c r="AB1152" t="s">
        <v>1181</v>
      </c>
    </row>
    <row r="1153" spans="1:28" x14ac:dyDescent="0.35">
      <c r="A1153" t="s">
        <v>975</v>
      </c>
      <c r="B1153" t="s">
        <v>313</v>
      </c>
      <c r="C1153">
        <v>1380</v>
      </c>
      <c r="D1153" s="9">
        <v>40868.438888888886</v>
      </c>
      <c r="E1153" s="9">
        <v>42248.442361111112</v>
      </c>
      <c r="F1153">
        <v>239</v>
      </c>
      <c r="G1153">
        <v>239</v>
      </c>
      <c r="H1153">
        <v>223</v>
      </c>
      <c r="I1153">
        <v>16</v>
      </c>
      <c r="J1153">
        <v>0</v>
      </c>
      <c r="K1153">
        <v>239</v>
      </c>
      <c r="L1153">
        <v>238</v>
      </c>
      <c r="M1153">
        <v>1</v>
      </c>
      <c r="N1153">
        <v>0.14899999999999999</v>
      </c>
      <c r="O1153">
        <v>8.0000000000000002E-3</v>
      </c>
      <c r="P1153">
        <v>0</v>
      </c>
      <c r="Q1153">
        <v>0.188</v>
      </c>
      <c r="R1153">
        <v>1.1970000000000001</v>
      </c>
      <c r="S1153">
        <v>0.94899999999999995</v>
      </c>
      <c r="T1153">
        <v>1</v>
      </c>
      <c r="U1153">
        <v>5.319</v>
      </c>
      <c r="V1153" t="s">
        <v>94</v>
      </c>
      <c r="W1153">
        <v>0.55600000000000005</v>
      </c>
      <c r="X1153">
        <v>0.251</v>
      </c>
      <c r="Y1153">
        <v>0</v>
      </c>
      <c r="Z1153">
        <v>0.79900000000000004</v>
      </c>
      <c r="AA1153" s="19">
        <v>45732.991479050928</v>
      </c>
      <c r="AB1153" t="s">
        <v>1181</v>
      </c>
    </row>
    <row r="1154" spans="1:28" hidden="1" x14ac:dyDescent="0.35">
      <c r="A1154" t="s">
        <v>975</v>
      </c>
      <c r="B1154" t="s">
        <v>314</v>
      </c>
      <c r="C1154">
        <v>95</v>
      </c>
      <c r="D1154" s="9">
        <v>42152.586111111108</v>
      </c>
      <c r="E1154" s="9">
        <v>42248.442361111112</v>
      </c>
      <c r="F1154" t="s">
        <v>874</v>
      </c>
      <c r="G1154" t="s">
        <v>874</v>
      </c>
      <c r="H1154">
        <v>2</v>
      </c>
      <c r="I1154">
        <v>1</v>
      </c>
      <c r="J1154">
        <v>1</v>
      </c>
      <c r="K1154" t="s">
        <v>875</v>
      </c>
      <c r="L1154">
        <v>2</v>
      </c>
      <c r="M1154">
        <v>-1</v>
      </c>
      <c r="N1154">
        <v>2.9000000000000001E-2</v>
      </c>
      <c r="O1154" t="s">
        <v>877</v>
      </c>
      <c r="P1154">
        <v>0</v>
      </c>
      <c r="Q1154" t="s">
        <v>877</v>
      </c>
      <c r="R1154" t="s">
        <v>877</v>
      </c>
      <c r="S1154" t="s">
        <v>877</v>
      </c>
      <c r="T1154" t="s">
        <v>877</v>
      </c>
      <c r="U1154" t="s">
        <v>877</v>
      </c>
      <c r="V1154" t="s">
        <v>94</v>
      </c>
      <c r="W1154">
        <v>1</v>
      </c>
      <c r="X1154" t="s">
        <v>877</v>
      </c>
      <c r="Y1154">
        <v>0</v>
      </c>
      <c r="Z1154" t="s">
        <v>877</v>
      </c>
      <c r="AA1154" s="19">
        <v>45732.991479074073</v>
      </c>
      <c r="AB1154" t="s">
        <v>1181</v>
      </c>
    </row>
    <row r="1155" spans="1:28" x14ac:dyDescent="0.35">
      <c r="A1155" t="s">
        <v>976</v>
      </c>
      <c r="B1155" t="s">
        <v>313</v>
      </c>
      <c r="C1155">
        <v>462</v>
      </c>
      <c r="D1155" s="9">
        <v>40819.698611111111</v>
      </c>
      <c r="E1155" s="9">
        <v>41282.529861111114</v>
      </c>
      <c r="F1155">
        <v>50</v>
      </c>
      <c r="G1155">
        <v>50</v>
      </c>
      <c r="H1155">
        <v>50</v>
      </c>
      <c r="I1155">
        <v>0</v>
      </c>
      <c r="J1155">
        <v>0</v>
      </c>
      <c r="K1155">
        <v>50</v>
      </c>
      <c r="L1155">
        <v>38</v>
      </c>
      <c r="M1155">
        <v>12</v>
      </c>
      <c r="N1155">
        <v>8.3000000000000004E-2</v>
      </c>
      <c r="O1155">
        <v>0</v>
      </c>
      <c r="P1155">
        <v>0</v>
      </c>
      <c r="Q1155">
        <v>0.13100000000000001</v>
      </c>
      <c r="R1155">
        <v>1.5780000000000001</v>
      </c>
      <c r="S1155">
        <v>1</v>
      </c>
      <c r="T1155">
        <v>1</v>
      </c>
      <c r="U1155">
        <v>91.602999999999994</v>
      </c>
      <c r="V1155" t="s">
        <v>64</v>
      </c>
      <c r="W1155">
        <v>0.78200000000000003</v>
      </c>
      <c r="X1155">
        <v>0</v>
      </c>
      <c r="Y1155">
        <v>0</v>
      </c>
      <c r="Z1155">
        <v>0.878</v>
      </c>
      <c r="AA1155" s="19">
        <v>45732.991530810184</v>
      </c>
      <c r="AB1155" t="s">
        <v>1181</v>
      </c>
    </row>
    <row r="1156" spans="1:28" hidden="1" x14ac:dyDescent="0.35">
      <c r="A1156" t="s">
        <v>976</v>
      </c>
      <c r="B1156" t="s">
        <v>314</v>
      </c>
      <c r="C1156">
        <v>33</v>
      </c>
      <c r="D1156" s="9">
        <v>41248.700694444444</v>
      </c>
      <c r="E1156" s="9">
        <v>41282.529861111114</v>
      </c>
      <c r="F1156" t="s">
        <v>874</v>
      </c>
      <c r="G1156" t="s">
        <v>874</v>
      </c>
      <c r="H1156">
        <v>9</v>
      </c>
      <c r="I1156">
        <v>1</v>
      </c>
      <c r="J1156">
        <v>1</v>
      </c>
      <c r="K1156" t="s">
        <v>875</v>
      </c>
      <c r="L1156">
        <v>1</v>
      </c>
      <c r="M1156">
        <v>8</v>
      </c>
      <c r="N1156">
        <v>0.22600000000000001</v>
      </c>
      <c r="O1156">
        <v>0</v>
      </c>
      <c r="P1156">
        <v>0</v>
      </c>
      <c r="Q1156" t="s">
        <v>877</v>
      </c>
      <c r="R1156" t="s">
        <v>877</v>
      </c>
      <c r="S1156" t="s">
        <v>877</v>
      </c>
      <c r="T1156" t="s">
        <v>877</v>
      </c>
      <c r="U1156" t="s">
        <v>877</v>
      </c>
      <c r="V1156" t="s">
        <v>64</v>
      </c>
      <c r="W1156">
        <v>0.51100000000000001</v>
      </c>
      <c r="X1156">
        <v>0</v>
      </c>
      <c r="Y1156">
        <v>0</v>
      </c>
      <c r="Z1156" t="s">
        <v>877</v>
      </c>
      <c r="AA1156" s="19">
        <v>45732.991530821761</v>
      </c>
      <c r="AB1156" t="s">
        <v>1181</v>
      </c>
    </row>
    <row r="1157" spans="1:28" x14ac:dyDescent="0.35">
      <c r="A1157" t="s">
        <v>977</v>
      </c>
      <c r="B1157" t="s">
        <v>313</v>
      </c>
      <c r="C1157">
        <v>749</v>
      </c>
      <c r="D1157" s="9">
        <v>40407.506944444445</v>
      </c>
      <c r="E1157" s="9">
        <v>41156.545138888891</v>
      </c>
      <c r="F1157">
        <v>271</v>
      </c>
      <c r="G1157">
        <v>271</v>
      </c>
      <c r="H1157">
        <v>158</v>
      </c>
      <c r="I1157">
        <v>113</v>
      </c>
      <c r="J1157">
        <v>0</v>
      </c>
      <c r="K1157">
        <v>271</v>
      </c>
      <c r="L1157">
        <v>263</v>
      </c>
      <c r="M1157">
        <v>8</v>
      </c>
      <c r="N1157">
        <v>0.33200000000000002</v>
      </c>
      <c r="O1157">
        <v>0.191</v>
      </c>
      <c r="P1157">
        <v>0</v>
      </c>
      <c r="Q1157">
        <v>0.33400000000000002</v>
      </c>
      <c r="R1157">
        <v>0.63900000000000001</v>
      </c>
      <c r="S1157">
        <v>0.63500000000000001</v>
      </c>
      <c r="T1157">
        <v>1</v>
      </c>
      <c r="U1157">
        <v>23.952000000000002</v>
      </c>
      <c r="V1157" t="s">
        <v>82</v>
      </c>
      <c r="W1157">
        <v>0.52</v>
      </c>
      <c r="X1157">
        <v>0.65400000000000003</v>
      </c>
      <c r="Y1157">
        <v>0</v>
      </c>
      <c r="Z1157">
        <v>0.69699999999999995</v>
      </c>
      <c r="AA1157" s="19">
        <v>45732.991591215279</v>
      </c>
      <c r="AB1157" t="s">
        <v>1181</v>
      </c>
    </row>
    <row r="1158" spans="1:28" hidden="1" x14ac:dyDescent="0.35">
      <c r="A1158" t="s">
        <v>977</v>
      </c>
      <c r="B1158" t="s">
        <v>314</v>
      </c>
      <c r="C1158">
        <v>33</v>
      </c>
      <c r="D1158" s="9">
        <v>41123.470833333333</v>
      </c>
      <c r="E1158" s="9">
        <v>41156.545138888891</v>
      </c>
      <c r="F1158" t="s">
        <v>874</v>
      </c>
      <c r="G1158" t="s">
        <v>874</v>
      </c>
      <c r="H1158">
        <v>1</v>
      </c>
      <c r="I1158">
        <v>6</v>
      </c>
      <c r="J1158">
        <v>1</v>
      </c>
      <c r="K1158" t="s">
        <v>875</v>
      </c>
      <c r="L1158">
        <v>25</v>
      </c>
      <c r="M1158">
        <v>-19</v>
      </c>
      <c r="N1158" t="s">
        <v>877</v>
      </c>
      <c r="O1158">
        <v>0.13300000000000001</v>
      </c>
      <c r="P1158">
        <v>0</v>
      </c>
      <c r="Q1158">
        <v>1.0589999999999999</v>
      </c>
      <c r="R1158" t="s">
        <v>877</v>
      </c>
      <c r="S1158" t="s">
        <v>877</v>
      </c>
      <c r="T1158" t="s">
        <v>877</v>
      </c>
      <c r="U1158" t="s">
        <v>877</v>
      </c>
      <c r="V1158" t="s">
        <v>82</v>
      </c>
      <c r="W1158" t="s">
        <v>877</v>
      </c>
      <c r="X1158">
        <v>0.91</v>
      </c>
      <c r="Y1158">
        <v>0</v>
      </c>
      <c r="Z1158">
        <v>0.95499999999999996</v>
      </c>
      <c r="AA1158" s="19">
        <v>45732.991591226855</v>
      </c>
      <c r="AB1158" t="s">
        <v>1181</v>
      </c>
    </row>
    <row r="1159" spans="1:28" x14ac:dyDescent="0.35">
      <c r="A1159" t="s">
        <v>978</v>
      </c>
      <c r="B1159" t="s">
        <v>313</v>
      </c>
      <c r="C1159">
        <v>633</v>
      </c>
      <c r="D1159" s="9">
        <v>40487.431250000001</v>
      </c>
      <c r="E1159" s="9">
        <v>41120.704861111109</v>
      </c>
      <c r="F1159">
        <v>417</v>
      </c>
      <c r="G1159">
        <v>417</v>
      </c>
      <c r="H1159">
        <v>122</v>
      </c>
      <c r="I1159">
        <v>295</v>
      </c>
      <c r="J1159">
        <v>0</v>
      </c>
      <c r="K1159">
        <v>417</v>
      </c>
      <c r="L1159">
        <v>408</v>
      </c>
      <c r="M1159">
        <v>9</v>
      </c>
      <c r="N1159">
        <v>0.33400000000000002</v>
      </c>
      <c r="O1159">
        <v>1.5660000000000001</v>
      </c>
      <c r="P1159">
        <v>0</v>
      </c>
      <c r="Q1159">
        <v>0.96899999999999997</v>
      </c>
      <c r="R1159">
        <v>0.51</v>
      </c>
      <c r="S1159">
        <v>0.17599999999999999</v>
      </c>
      <c r="T1159">
        <v>1</v>
      </c>
      <c r="U1159">
        <v>9.2880000000000003</v>
      </c>
      <c r="V1159" t="s">
        <v>82</v>
      </c>
      <c r="W1159">
        <v>0.80400000000000005</v>
      </c>
      <c r="X1159">
        <v>0.83499999999999996</v>
      </c>
      <c r="Y1159">
        <v>0</v>
      </c>
      <c r="Z1159">
        <v>0.63400000000000001</v>
      </c>
      <c r="AA1159" s="19">
        <v>45732.991648946758</v>
      </c>
      <c r="AB1159" t="s">
        <v>1181</v>
      </c>
    </row>
    <row r="1160" spans="1:28" hidden="1" x14ac:dyDescent="0.35">
      <c r="A1160" t="s">
        <v>978</v>
      </c>
      <c r="B1160" t="s">
        <v>314</v>
      </c>
      <c r="C1160">
        <v>4</v>
      </c>
      <c r="D1160" s="9">
        <v>41116.478472222225</v>
      </c>
      <c r="E1160" s="9">
        <v>41120.704861111109</v>
      </c>
      <c r="F1160" t="s">
        <v>874</v>
      </c>
      <c r="G1160" t="s">
        <v>874</v>
      </c>
      <c r="H1160">
        <v>1</v>
      </c>
      <c r="I1160">
        <v>1</v>
      </c>
      <c r="J1160">
        <v>1</v>
      </c>
      <c r="K1160" t="s">
        <v>875</v>
      </c>
      <c r="L1160">
        <v>9</v>
      </c>
      <c r="M1160">
        <v>-8</v>
      </c>
      <c r="N1160" t="s">
        <v>877</v>
      </c>
      <c r="O1160" t="s">
        <v>877</v>
      </c>
      <c r="P1160">
        <v>0</v>
      </c>
      <c r="Q1160">
        <v>1.272</v>
      </c>
      <c r="R1160" t="s">
        <v>877</v>
      </c>
      <c r="S1160" t="s">
        <v>877</v>
      </c>
      <c r="T1160" t="s">
        <v>877</v>
      </c>
      <c r="U1160" t="s">
        <v>877</v>
      </c>
      <c r="V1160" t="s">
        <v>82</v>
      </c>
      <c r="W1160" t="s">
        <v>877</v>
      </c>
      <c r="X1160" t="s">
        <v>877</v>
      </c>
      <c r="Y1160">
        <v>0</v>
      </c>
      <c r="Z1160">
        <v>0.86899999999999999</v>
      </c>
      <c r="AA1160" s="19">
        <v>45732.991648958334</v>
      </c>
      <c r="AB1160" t="s">
        <v>1181</v>
      </c>
    </row>
    <row r="1161" spans="1:28" x14ac:dyDescent="0.35">
      <c r="A1161" t="s">
        <v>979</v>
      </c>
      <c r="B1161" t="s">
        <v>313</v>
      </c>
      <c r="C1161">
        <v>264</v>
      </c>
      <c r="D1161" s="9">
        <v>42300.59375</v>
      </c>
      <c r="E1161" s="9">
        <v>42564.741666666669</v>
      </c>
      <c r="F1161">
        <v>489</v>
      </c>
      <c r="G1161">
        <v>489</v>
      </c>
      <c r="H1161">
        <v>236</v>
      </c>
      <c r="I1161">
        <v>253</v>
      </c>
      <c r="J1161">
        <v>0</v>
      </c>
      <c r="K1161">
        <v>489</v>
      </c>
      <c r="L1161">
        <v>439</v>
      </c>
      <c r="M1161">
        <v>50</v>
      </c>
      <c r="N1161">
        <v>1.2649999999999999</v>
      </c>
      <c r="O1161">
        <v>1.181</v>
      </c>
      <c r="P1161">
        <v>0</v>
      </c>
      <c r="Q1161">
        <v>2.1709999999999998</v>
      </c>
      <c r="R1161">
        <v>0.88800000000000001</v>
      </c>
      <c r="S1161">
        <v>0.51700000000000002</v>
      </c>
      <c r="T1161">
        <v>1</v>
      </c>
      <c r="U1161">
        <v>23.030999999999999</v>
      </c>
      <c r="V1161" t="s">
        <v>82</v>
      </c>
      <c r="W1161">
        <v>0.78900000000000003</v>
      </c>
      <c r="X1161">
        <v>0.82199999999999995</v>
      </c>
      <c r="Y1161">
        <v>0</v>
      </c>
      <c r="Z1161">
        <v>0.89500000000000002</v>
      </c>
      <c r="AA1161" s="19">
        <v>45732.991711724535</v>
      </c>
      <c r="AB1161" t="s">
        <v>1181</v>
      </c>
    </row>
    <row r="1162" spans="1:28" hidden="1" x14ac:dyDescent="0.35">
      <c r="A1162" t="s">
        <v>979</v>
      </c>
      <c r="B1162" t="s">
        <v>314</v>
      </c>
      <c r="C1162">
        <v>90</v>
      </c>
      <c r="D1162" s="9">
        <v>42474.638194444444</v>
      </c>
      <c r="E1162" s="9">
        <v>42564.741666666669</v>
      </c>
      <c r="F1162" t="s">
        <v>874</v>
      </c>
      <c r="G1162" t="s">
        <v>874</v>
      </c>
      <c r="H1162">
        <v>6</v>
      </c>
      <c r="I1162">
        <v>29</v>
      </c>
      <c r="J1162">
        <v>1</v>
      </c>
      <c r="K1162" t="s">
        <v>875</v>
      </c>
      <c r="L1162">
        <v>41</v>
      </c>
      <c r="M1162">
        <v>-7</v>
      </c>
      <c r="N1162">
        <v>0.04</v>
      </c>
      <c r="O1162">
        <v>0.307</v>
      </c>
      <c r="P1162">
        <v>0</v>
      </c>
      <c r="Q1162">
        <v>0.377</v>
      </c>
      <c r="R1162">
        <v>1.0860000000000001</v>
      </c>
      <c r="S1162">
        <v>0.115</v>
      </c>
      <c r="T1162">
        <v>1</v>
      </c>
      <c r="U1162">
        <v>132.626</v>
      </c>
      <c r="V1162" t="s">
        <v>64</v>
      </c>
      <c r="W1162">
        <v>0.84199999999999997</v>
      </c>
      <c r="X1162">
        <v>0.95</v>
      </c>
      <c r="Y1162">
        <v>0</v>
      </c>
      <c r="Z1162">
        <v>0.86299999999999999</v>
      </c>
      <c r="AA1162" s="19">
        <v>45732.991722372688</v>
      </c>
      <c r="AB1162" t="s">
        <v>1181</v>
      </c>
    </row>
    <row r="1163" spans="1:28" x14ac:dyDescent="0.35">
      <c r="A1163" t="s">
        <v>980</v>
      </c>
      <c r="B1163" t="s">
        <v>313</v>
      </c>
      <c r="C1163">
        <v>358</v>
      </c>
      <c r="D1163" s="9">
        <v>43769.525694444441</v>
      </c>
      <c r="E1163" s="9">
        <v>44127.568749999999</v>
      </c>
      <c r="F1163">
        <v>310</v>
      </c>
      <c r="G1163">
        <v>297</v>
      </c>
      <c r="H1163">
        <v>235</v>
      </c>
      <c r="I1163">
        <v>62</v>
      </c>
      <c r="J1163">
        <v>0</v>
      </c>
      <c r="K1163">
        <v>297</v>
      </c>
      <c r="L1163">
        <v>261</v>
      </c>
      <c r="M1163">
        <v>36</v>
      </c>
      <c r="N1163">
        <v>1.0429999999999999</v>
      </c>
      <c r="O1163">
        <v>0.26900000000000002</v>
      </c>
      <c r="P1163">
        <v>0</v>
      </c>
      <c r="Q1163">
        <v>1.2290000000000001</v>
      </c>
      <c r="R1163">
        <v>0.93700000000000006</v>
      </c>
      <c r="S1163">
        <v>0.79500000000000004</v>
      </c>
      <c r="T1163">
        <v>1</v>
      </c>
      <c r="U1163">
        <v>29.292000000000002</v>
      </c>
      <c r="V1163" t="s">
        <v>82</v>
      </c>
      <c r="W1163">
        <v>0.89200000000000002</v>
      </c>
      <c r="X1163">
        <v>0.93500000000000005</v>
      </c>
      <c r="Y1163">
        <v>0</v>
      </c>
      <c r="Z1163">
        <v>0.73699999999999999</v>
      </c>
      <c r="AA1163" s="19">
        <v>45732.991780011573</v>
      </c>
      <c r="AB1163" t="s">
        <v>1181</v>
      </c>
    </row>
    <row r="1164" spans="1:28" hidden="1" x14ac:dyDescent="0.35">
      <c r="A1164" t="s">
        <v>980</v>
      </c>
      <c r="B1164" t="s">
        <v>314</v>
      </c>
      <c r="C1164">
        <v>1</v>
      </c>
      <c r="D1164" s="9">
        <v>44126.445833333331</v>
      </c>
      <c r="E1164" s="9">
        <v>44127.568749999999</v>
      </c>
      <c r="F1164" t="s">
        <v>874</v>
      </c>
      <c r="G1164" t="s">
        <v>874</v>
      </c>
      <c r="H1164">
        <v>1</v>
      </c>
      <c r="I1164">
        <v>1</v>
      </c>
      <c r="J1164">
        <v>1</v>
      </c>
      <c r="K1164" t="s">
        <v>875</v>
      </c>
      <c r="L1164">
        <v>9</v>
      </c>
      <c r="M1164">
        <v>-8</v>
      </c>
      <c r="N1164" t="s">
        <v>877</v>
      </c>
      <c r="O1164" t="s">
        <v>877</v>
      </c>
      <c r="P1164">
        <v>0</v>
      </c>
      <c r="Q1164">
        <v>2.25</v>
      </c>
      <c r="R1164" t="s">
        <v>877</v>
      </c>
      <c r="S1164" t="s">
        <v>877</v>
      </c>
      <c r="T1164" t="s">
        <v>877</v>
      </c>
      <c r="U1164" t="s">
        <v>877</v>
      </c>
      <c r="V1164" t="s">
        <v>82</v>
      </c>
      <c r="W1164" t="s">
        <v>877</v>
      </c>
      <c r="X1164" t="s">
        <v>877</v>
      </c>
      <c r="Y1164">
        <v>0</v>
      </c>
      <c r="Z1164">
        <v>0.67500000000000004</v>
      </c>
      <c r="AA1164" s="19">
        <v>45732.991780023149</v>
      </c>
      <c r="AB1164" t="s">
        <v>1181</v>
      </c>
    </row>
    <row r="1165" spans="1:28" x14ac:dyDescent="0.35">
      <c r="A1165" t="s">
        <v>981</v>
      </c>
      <c r="B1165" t="s">
        <v>313</v>
      </c>
      <c r="C1165">
        <v>1506</v>
      </c>
      <c r="D1165" s="9">
        <v>42815.571527777778</v>
      </c>
      <c r="E1165" s="9">
        <v>44321.604166666664</v>
      </c>
      <c r="F1165">
        <v>752</v>
      </c>
      <c r="G1165">
        <v>737</v>
      </c>
      <c r="H1165">
        <v>535</v>
      </c>
      <c r="I1165">
        <v>202</v>
      </c>
      <c r="J1165">
        <v>0</v>
      </c>
      <c r="K1165">
        <v>737</v>
      </c>
      <c r="L1165">
        <v>275</v>
      </c>
      <c r="M1165">
        <v>462</v>
      </c>
      <c r="N1165">
        <v>0.52100000000000002</v>
      </c>
      <c r="O1165">
        <v>0.20300000000000001</v>
      </c>
      <c r="P1165">
        <v>0</v>
      </c>
      <c r="Q1165">
        <v>0.17</v>
      </c>
      <c r="R1165">
        <v>0.23499999999999999</v>
      </c>
      <c r="S1165">
        <v>0.72</v>
      </c>
      <c r="T1165">
        <v>1</v>
      </c>
      <c r="U1165">
        <v>2717.6469999999999</v>
      </c>
      <c r="V1165" t="s">
        <v>58</v>
      </c>
      <c r="W1165">
        <v>0.96799999999999997</v>
      </c>
      <c r="X1165">
        <v>0.99099999999999999</v>
      </c>
      <c r="Y1165">
        <v>0</v>
      </c>
      <c r="Z1165">
        <v>0.89500000000000002</v>
      </c>
      <c r="AA1165" s="19">
        <v>45732.991838275462</v>
      </c>
      <c r="AB1165" t="s">
        <v>1181</v>
      </c>
    </row>
    <row r="1166" spans="1:28" hidden="1" x14ac:dyDescent="0.35">
      <c r="A1166" t="s">
        <v>981</v>
      </c>
      <c r="B1166" t="s">
        <v>314</v>
      </c>
      <c r="C1166">
        <v>0</v>
      </c>
      <c r="D1166" s="9">
        <v>44321.604166666664</v>
      </c>
      <c r="E1166" s="9">
        <v>44321.604166666664</v>
      </c>
      <c r="F1166" t="s">
        <v>874</v>
      </c>
      <c r="G1166" t="s">
        <v>874</v>
      </c>
      <c r="H1166">
        <v>1</v>
      </c>
      <c r="I1166">
        <v>1</v>
      </c>
      <c r="J1166">
        <v>1</v>
      </c>
      <c r="K1166" t="s">
        <v>875</v>
      </c>
      <c r="L1166">
        <v>1</v>
      </c>
      <c r="M1166">
        <v>0</v>
      </c>
      <c r="N1166" t="s">
        <v>877</v>
      </c>
      <c r="O1166" t="s">
        <v>877</v>
      </c>
      <c r="P1166">
        <v>0</v>
      </c>
      <c r="Q1166" t="s">
        <v>877</v>
      </c>
      <c r="R1166" t="s">
        <v>877</v>
      </c>
      <c r="S1166" t="s">
        <v>877</v>
      </c>
      <c r="T1166" t="s">
        <v>877</v>
      </c>
      <c r="U1166" t="s">
        <v>877</v>
      </c>
      <c r="V1166" t="s">
        <v>58</v>
      </c>
      <c r="W1166" t="s">
        <v>877</v>
      </c>
      <c r="X1166" t="s">
        <v>877</v>
      </c>
      <c r="Y1166">
        <v>0</v>
      </c>
      <c r="Z1166" t="s">
        <v>877</v>
      </c>
      <c r="AA1166" s="19">
        <v>45732.991838287038</v>
      </c>
      <c r="AB1166" t="s">
        <v>1181</v>
      </c>
    </row>
    <row r="1167" spans="1:28" x14ac:dyDescent="0.35">
      <c r="A1167" t="s">
        <v>982</v>
      </c>
      <c r="B1167" t="s">
        <v>313</v>
      </c>
      <c r="C1167">
        <v>725</v>
      </c>
      <c r="D1167" s="9">
        <v>41859.419444444444</v>
      </c>
      <c r="E1167" s="9">
        <v>42584.702777777777</v>
      </c>
      <c r="F1167">
        <v>681</v>
      </c>
      <c r="G1167">
        <v>672</v>
      </c>
      <c r="H1167">
        <v>322</v>
      </c>
      <c r="I1167">
        <v>350</v>
      </c>
      <c r="J1167">
        <v>0</v>
      </c>
      <c r="K1167">
        <v>672</v>
      </c>
      <c r="L1167">
        <v>632</v>
      </c>
      <c r="M1167">
        <v>40</v>
      </c>
      <c r="N1167">
        <v>0.73799999999999999</v>
      </c>
      <c r="O1167">
        <v>0.85599999999999998</v>
      </c>
      <c r="P1167">
        <v>0</v>
      </c>
      <c r="Q1167">
        <v>1.754</v>
      </c>
      <c r="R1167">
        <v>1.1000000000000001</v>
      </c>
      <c r="S1167">
        <v>0.46300000000000002</v>
      </c>
      <c r="T1167">
        <v>1</v>
      </c>
      <c r="U1167">
        <v>22.805</v>
      </c>
      <c r="V1167" t="s">
        <v>94</v>
      </c>
      <c r="W1167">
        <v>0.96499999999999997</v>
      </c>
      <c r="X1167">
        <v>0.9</v>
      </c>
      <c r="Y1167">
        <v>0</v>
      </c>
      <c r="Z1167">
        <v>0.93899999999999995</v>
      </c>
      <c r="AA1167" s="19">
        <v>45732.99189946759</v>
      </c>
      <c r="AB1167" t="s">
        <v>1181</v>
      </c>
    </row>
    <row r="1168" spans="1:28" hidden="1" x14ac:dyDescent="0.35">
      <c r="A1168" t="s">
        <v>982</v>
      </c>
      <c r="B1168" t="s">
        <v>314</v>
      </c>
      <c r="C1168">
        <v>27</v>
      </c>
      <c r="D1168" s="9">
        <v>42557.669444444444</v>
      </c>
      <c r="E1168" s="9">
        <v>42584.702777777777</v>
      </c>
      <c r="F1168" t="s">
        <v>874</v>
      </c>
      <c r="G1168" t="s">
        <v>874</v>
      </c>
      <c r="H1168">
        <v>1</v>
      </c>
      <c r="I1168">
        <v>2</v>
      </c>
      <c r="J1168">
        <v>1</v>
      </c>
      <c r="K1168" t="s">
        <v>875</v>
      </c>
      <c r="L1168">
        <v>2</v>
      </c>
      <c r="M1168">
        <v>0</v>
      </c>
      <c r="N1168" t="s">
        <v>877</v>
      </c>
      <c r="O1168">
        <v>1</v>
      </c>
      <c r="P1168">
        <v>0</v>
      </c>
      <c r="Q1168" t="s">
        <v>877</v>
      </c>
      <c r="R1168" t="s">
        <v>877</v>
      </c>
      <c r="S1168" t="s">
        <v>877</v>
      </c>
      <c r="T1168" t="s">
        <v>877</v>
      </c>
      <c r="U1168" t="s">
        <v>877</v>
      </c>
      <c r="V1168" t="s">
        <v>94</v>
      </c>
      <c r="W1168" t="s">
        <v>877</v>
      </c>
      <c r="X1168">
        <v>1</v>
      </c>
      <c r="Y1168">
        <v>0</v>
      </c>
      <c r="Z1168" t="s">
        <v>877</v>
      </c>
      <c r="AA1168" s="19">
        <v>45732.991899479166</v>
      </c>
      <c r="AB1168" t="s">
        <v>1181</v>
      </c>
    </row>
    <row r="1169" spans="1:28" x14ac:dyDescent="0.35">
      <c r="A1169" t="s">
        <v>983</v>
      </c>
      <c r="B1169" t="s">
        <v>313</v>
      </c>
      <c r="C1169">
        <v>1950</v>
      </c>
      <c r="D1169" s="9">
        <v>41928.593055555553</v>
      </c>
      <c r="E1169" s="9">
        <v>43879.442361111112</v>
      </c>
      <c r="F1169">
        <v>450</v>
      </c>
      <c r="G1169">
        <v>450</v>
      </c>
      <c r="H1169">
        <v>193</v>
      </c>
      <c r="I1169">
        <v>257</v>
      </c>
      <c r="J1169">
        <v>0</v>
      </c>
      <c r="K1169">
        <v>450</v>
      </c>
      <c r="L1169">
        <v>211</v>
      </c>
      <c r="M1169">
        <v>239</v>
      </c>
      <c r="N1169">
        <v>0.14499999999999999</v>
      </c>
      <c r="O1169">
        <v>0.38700000000000001</v>
      </c>
      <c r="P1169">
        <v>0</v>
      </c>
      <c r="Q1169">
        <v>0.105</v>
      </c>
      <c r="R1169">
        <v>0.19700000000000001</v>
      </c>
      <c r="S1169">
        <v>0.27300000000000002</v>
      </c>
      <c r="T1169">
        <v>1</v>
      </c>
      <c r="U1169">
        <v>2276.19</v>
      </c>
      <c r="V1169" t="s">
        <v>58</v>
      </c>
      <c r="W1169">
        <v>0.84099999999999997</v>
      </c>
      <c r="X1169">
        <v>0.77500000000000002</v>
      </c>
      <c r="Y1169">
        <v>0</v>
      </c>
      <c r="Z1169">
        <v>0.76700000000000002</v>
      </c>
      <c r="AA1169" s="19">
        <v>45732.991957650462</v>
      </c>
      <c r="AB1169" t="s">
        <v>1181</v>
      </c>
    </row>
    <row r="1170" spans="1:28" hidden="1" x14ac:dyDescent="0.35">
      <c r="A1170" t="s">
        <v>983</v>
      </c>
      <c r="B1170" t="s">
        <v>314</v>
      </c>
      <c r="C1170">
        <v>0</v>
      </c>
      <c r="D1170" s="9">
        <v>43879.442361111112</v>
      </c>
      <c r="E1170" s="9">
        <v>43879.442361111112</v>
      </c>
      <c r="F1170" t="s">
        <v>874</v>
      </c>
      <c r="G1170" t="s">
        <v>874</v>
      </c>
      <c r="H1170">
        <v>1</v>
      </c>
      <c r="I1170">
        <v>1</v>
      </c>
      <c r="J1170">
        <v>1</v>
      </c>
      <c r="K1170" t="s">
        <v>875</v>
      </c>
      <c r="L1170">
        <v>1</v>
      </c>
      <c r="M1170">
        <v>0</v>
      </c>
      <c r="N1170" t="s">
        <v>877</v>
      </c>
      <c r="O1170" t="s">
        <v>877</v>
      </c>
      <c r="P1170">
        <v>0</v>
      </c>
      <c r="Q1170" t="s">
        <v>877</v>
      </c>
      <c r="R1170" t="s">
        <v>877</v>
      </c>
      <c r="S1170" t="s">
        <v>877</v>
      </c>
      <c r="T1170" t="s">
        <v>877</v>
      </c>
      <c r="U1170" t="s">
        <v>877</v>
      </c>
      <c r="V1170" t="s">
        <v>58</v>
      </c>
      <c r="W1170" t="s">
        <v>877</v>
      </c>
      <c r="X1170" t="s">
        <v>877</v>
      </c>
      <c r="Y1170">
        <v>0</v>
      </c>
      <c r="Z1170" t="s">
        <v>877</v>
      </c>
      <c r="AA1170" s="19">
        <v>45732.991957673614</v>
      </c>
      <c r="AB1170" t="s">
        <v>1181</v>
      </c>
    </row>
    <row r="1171" spans="1:28" x14ac:dyDescent="0.35">
      <c r="A1171" t="s">
        <v>984</v>
      </c>
      <c r="B1171" t="s">
        <v>313</v>
      </c>
      <c r="C1171">
        <v>570</v>
      </c>
      <c r="D1171" s="9">
        <v>42345.439583333333</v>
      </c>
      <c r="E1171" s="9">
        <v>42915.927083333336</v>
      </c>
      <c r="F1171">
        <v>114</v>
      </c>
      <c r="G1171">
        <v>114</v>
      </c>
      <c r="H1171">
        <v>112</v>
      </c>
      <c r="I1171">
        <v>2</v>
      </c>
      <c r="J1171">
        <v>0</v>
      </c>
      <c r="K1171">
        <v>114</v>
      </c>
      <c r="L1171">
        <v>46</v>
      </c>
      <c r="M1171">
        <v>68</v>
      </c>
      <c r="N1171">
        <v>0.23699999999999999</v>
      </c>
      <c r="O1171">
        <v>3.0000000000000001E-3</v>
      </c>
      <c r="P1171">
        <v>0</v>
      </c>
      <c r="Q1171">
        <v>0.121</v>
      </c>
      <c r="R1171">
        <v>0.504</v>
      </c>
      <c r="S1171">
        <v>0.98699999999999999</v>
      </c>
      <c r="T1171">
        <v>1</v>
      </c>
      <c r="U1171">
        <v>561.98299999999995</v>
      </c>
      <c r="V1171" t="s">
        <v>58</v>
      </c>
      <c r="W1171">
        <v>0.94699999999999995</v>
      </c>
      <c r="X1171">
        <v>1</v>
      </c>
      <c r="Y1171">
        <v>0</v>
      </c>
      <c r="Z1171">
        <v>0.96</v>
      </c>
      <c r="AA1171" s="19">
        <v>45732.992011203707</v>
      </c>
      <c r="AB1171" t="s">
        <v>1181</v>
      </c>
    </row>
    <row r="1172" spans="1:28" hidden="1" x14ac:dyDescent="0.35">
      <c r="A1172" t="s">
        <v>984</v>
      </c>
      <c r="B1172" t="s">
        <v>314</v>
      </c>
      <c r="C1172">
        <v>62</v>
      </c>
      <c r="D1172" s="9">
        <v>42853.455555555556</v>
      </c>
      <c r="E1172" s="9">
        <v>42915.927083333336</v>
      </c>
      <c r="F1172" t="s">
        <v>874</v>
      </c>
      <c r="G1172" t="s">
        <v>874</v>
      </c>
      <c r="H1172">
        <v>9</v>
      </c>
      <c r="I1172">
        <v>1</v>
      </c>
      <c r="J1172">
        <v>1</v>
      </c>
      <c r="K1172" t="s">
        <v>875</v>
      </c>
      <c r="L1172">
        <v>1</v>
      </c>
      <c r="M1172">
        <v>8</v>
      </c>
      <c r="N1172">
        <v>0.12</v>
      </c>
      <c r="O1172" t="s">
        <v>877</v>
      </c>
      <c r="P1172">
        <v>0</v>
      </c>
      <c r="Q1172" t="s">
        <v>877</v>
      </c>
      <c r="R1172" t="s">
        <v>877</v>
      </c>
      <c r="S1172" t="s">
        <v>877</v>
      </c>
      <c r="T1172" t="s">
        <v>877</v>
      </c>
      <c r="U1172" t="s">
        <v>877</v>
      </c>
      <c r="V1172" t="s">
        <v>58</v>
      </c>
      <c r="W1172">
        <v>0.89900000000000002</v>
      </c>
      <c r="X1172" t="s">
        <v>877</v>
      </c>
      <c r="Y1172">
        <v>0</v>
      </c>
      <c r="Z1172" t="s">
        <v>877</v>
      </c>
      <c r="AA1172" s="19">
        <v>45732.992011226852</v>
      </c>
      <c r="AB1172" t="s">
        <v>1181</v>
      </c>
    </row>
    <row r="1173" spans="1:28" x14ac:dyDescent="0.35">
      <c r="A1173" t="s">
        <v>985</v>
      </c>
      <c r="B1173" t="s">
        <v>313</v>
      </c>
      <c r="C1173">
        <v>156</v>
      </c>
      <c r="D1173" s="9">
        <v>41668.552777777775</v>
      </c>
      <c r="E1173" s="9">
        <v>41824.656944444447</v>
      </c>
      <c r="F1173">
        <v>98</v>
      </c>
      <c r="G1173">
        <v>98</v>
      </c>
      <c r="H1173">
        <v>78</v>
      </c>
      <c r="I1173">
        <v>20</v>
      </c>
      <c r="J1173">
        <v>0</v>
      </c>
      <c r="K1173">
        <v>98</v>
      </c>
      <c r="L1173">
        <v>48</v>
      </c>
      <c r="M1173">
        <v>50</v>
      </c>
      <c r="N1173">
        <v>0.45700000000000002</v>
      </c>
      <c r="O1173">
        <v>0.41499999999999998</v>
      </c>
      <c r="P1173">
        <v>0</v>
      </c>
      <c r="Q1173">
        <v>0.39900000000000002</v>
      </c>
      <c r="R1173">
        <v>0.45800000000000002</v>
      </c>
      <c r="S1173">
        <v>0.52400000000000002</v>
      </c>
      <c r="T1173">
        <v>1</v>
      </c>
      <c r="U1173">
        <v>125.313</v>
      </c>
      <c r="V1173" t="s">
        <v>58</v>
      </c>
      <c r="W1173">
        <v>0.79800000000000004</v>
      </c>
      <c r="X1173">
        <v>0.82099999999999995</v>
      </c>
      <c r="Y1173">
        <v>0</v>
      </c>
      <c r="Z1173">
        <v>0.88200000000000001</v>
      </c>
      <c r="AA1173" s="19">
        <v>45732.992071666667</v>
      </c>
      <c r="AB1173" t="s">
        <v>1181</v>
      </c>
    </row>
    <row r="1174" spans="1:28" hidden="1" x14ac:dyDescent="0.35">
      <c r="A1174" t="s">
        <v>985</v>
      </c>
      <c r="B1174" t="s">
        <v>314</v>
      </c>
      <c r="C1174">
        <v>99</v>
      </c>
      <c r="D1174" s="9">
        <v>41725.363888888889</v>
      </c>
      <c r="E1174" s="9">
        <v>41824.656944444447</v>
      </c>
      <c r="F1174" t="s">
        <v>874</v>
      </c>
      <c r="G1174" t="s">
        <v>874</v>
      </c>
      <c r="H1174">
        <v>27</v>
      </c>
      <c r="I1174">
        <v>18</v>
      </c>
      <c r="J1174">
        <v>1</v>
      </c>
      <c r="K1174" t="s">
        <v>875</v>
      </c>
      <c r="L1174">
        <v>36</v>
      </c>
      <c r="M1174">
        <v>8</v>
      </c>
      <c r="N1174">
        <v>0.41199999999999998</v>
      </c>
      <c r="O1174">
        <v>0.379</v>
      </c>
      <c r="P1174">
        <v>0</v>
      </c>
      <c r="Q1174">
        <v>0.39800000000000002</v>
      </c>
      <c r="R1174">
        <v>0.503</v>
      </c>
      <c r="S1174">
        <v>0.52100000000000002</v>
      </c>
      <c r="T1174">
        <v>1</v>
      </c>
      <c r="U1174">
        <v>125.628</v>
      </c>
      <c r="V1174" t="s">
        <v>58</v>
      </c>
      <c r="W1174">
        <v>0.66100000000000003</v>
      </c>
      <c r="X1174">
        <v>0.84399999999999997</v>
      </c>
      <c r="Y1174">
        <v>0</v>
      </c>
      <c r="Z1174">
        <v>0.74099999999999999</v>
      </c>
      <c r="AA1174" s="19">
        <v>45732.992082106481</v>
      </c>
      <c r="AB1174" t="s">
        <v>1181</v>
      </c>
    </row>
    <row r="1175" spans="1:28" x14ac:dyDescent="0.35">
      <c r="A1175" t="s">
        <v>986</v>
      </c>
      <c r="B1175" t="s">
        <v>313</v>
      </c>
      <c r="C1175">
        <v>520</v>
      </c>
      <c r="D1175" s="9">
        <v>40464.458333333336</v>
      </c>
      <c r="E1175" s="9">
        <v>40984.807638888888</v>
      </c>
      <c r="F1175">
        <v>81</v>
      </c>
      <c r="G1175">
        <v>81</v>
      </c>
      <c r="H1175">
        <v>37</v>
      </c>
      <c r="I1175">
        <v>44</v>
      </c>
      <c r="J1175">
        <v>0</v>
      </c>
      <c r="K1175">
        <v>81</v>
      </c>
      <c r="L1175">
        <v>79</v>
      </c>
      <c r="M1175">
        <v>2</v>
      </c>
      <c r="N1175">
        <v>6.0999999999999999E-2</v>
      </c>
      <c r="O1175">
        <v>0.55000000000000004</v>
      </c>
      <c r="P1175">
        <v>0</v>
      </c>
      <c r="Q1175">
        <v>0.16900000000000001</v>
      </c>
      <c r="R1175">
        <v>0.27700000000000002</v>
      </c>
      <c r="S1175">
        <v>0.1</v>
      </c>
      <c r="T1175">
        <v>1</v>
      </c>
      <c r="U1175">
        <v>11.834</v>
      </c>
      <c r="V1175" t="s">
        <v>82</v>
      </c>
      <c r="W1175">
        <v>0.57099999999999995</v>
      </c>
      <c r="X1175">
        <v>0.92700000000000005</v>
      </c>
      <c r="Y1175">
        <v>0</v>
      </c>
      <c r="Z1175">
        <v>0.45500000000000002</v>
      </c>
      <c r="AA1175" s="19">
        <v>45732.992141655093</v>
      </c>
      <c r="AB1175" t="s">
        <v>1181</v>
      </c>
    </row>
    <row r="1176" spans="1:28" hidden="1" x14ac:dyDescent="0.35">
      <c r="A1176" t="s">
        <v>986</v>
      </c>
      <c r="B1176" t="s">
        <v>314</v>
      </c>
      <c r="C1176">
        <v>46</v>
      </c>
      <c r="D1176" s="9">
        <v>40938.015972222223</v>
      </c>
      <c r="E1176" s="9">
        <v>40984.807638888888</v>
      </c>
      <c r="F1176" t="s">
        <v>874</v>
      </c>
      <c r="G1176" t="s">
        <v>874</v>
      </c>
      <c r="H1176">
        <v>2</v>
      </c>
      <c r="I1176">
        <v>1</v>
      </c>
      <c r="J1176">
        <v>1</v>
      </c>
      <c r="K1176" t="s">
        <v>875</v>
      </c>
      <c r="L1176">
        <v>1</v>
      </c>
      <c r="M1176">
        <v>0</v>
      </c>
      <c r="N1176">
        <v>6.7000000000000004E-2</v>
      </c>
      <c r="O1176" t="s">
        <v>877</v>
      </c>
      <c r="P1176">
        <v>0</v>
      </c>
      <c r="Q1176" t="s">
        <v>877</v>
      </c>
      <c r="R1176" t="s">
        <v>877</v>
      </c>
      <c r="S1176" t="s">
        <v>877</v>
      </c>
      <c r="T1176" t="s">
        <v>877</v>
      </c>
      <c r="U1176" t="s">
        <v>877</v>
      </c>
      <c r="V1176" t="s">
        <v>82</v>
      </c>
      <c r="W1176">
        <v>1</v>
      </c>
      <c r="X1176" t="s">
        <v>877</v>
      </c>
      <c r="Y1176">
        <v>0</v>
      </c>
      <c r="Z1176" t="s">
        <v>877</v>
      </c>
      <c r="AA1176" s="19">
        <v>45732.992141666669</v>
      </c>
      <c r="AB1176" t="s">
        <v>1181</v>
      </c>
    </row>
    <row r="1177" spans="1:28" x14ac:dyDescent="0.35">
      <c r="A1177" t="s">
        <v>987</v>
      </c>
      <c r="B1177" t="s">
        <v>313</v>
      </c>
      <c r="C1177">
        <v>307</v>
      </c>
      <c r="D1177" s="9">
        <v>40814.42291666667</v>
      </c>
      <c r="E1177" s="9">
        <v>41121.520138888889</v>
      </c>
      <c r="F1177">
        <v>153</v>
      </c>
      <c r="G1177">
        <v>153</v>
      </c>
      <c r="H1177">
        <v>67</v>
      </c>
      <c r="I1177">
        <v>86</v>
      </c>
      <c r="J1177">
        <v>0</v>
      </c>
      <c r="K1177">
        <v>153</v>
      </c>
      <c r="L1177">
        <v>149</v>
      </c>
      <c r="M1177">
        <v>4</v>
      </c>
      <c r="N1177">
        <v>0.35299999999999998</v>
      </c>
      <c r="O1177">
        <v>1.4690000000000001</v>
      </c>
      <c r="P1177">
        <v>0</v>
      </c>
      <c r="Q1177">
        <v>0.92</v>
      </c>
      <c r="R1177">
        <v>0.505</v>
      </c>
      <c r="S1177">
        <v>0.19400000000000001</v>
      </c>
      <c r="T1177">
        <v>1</v>
      </c>
      <c r="U1177">
        <v>4.3479999999999999</v>
      </c>
      <c r="V1177" t="s">
        <v>82</v>
      </c>
      <c r="W1177">
        <v>0.85099999999999998</v>
      </c>
      <c r="X1177">
        <v>0.83</v>
      </c>
      <c r="Y1177">
        <v>0</v>
      </c>
      <c r="Z1177">
        <v>0.629</v>
      </c>
      <c r="AA1177" s="19">
        <v>45732.992201111112</v>
      </c>
      <c r="AB1177" t="s">
        <v>1181</v>
      </c>
    </row>
    <row r="1178" spans="1:28" hidden="1" x14ac:dyDescent="0.35">
      <c r="A1178" t="s">
        <v>987</v>
      </c>
      <c r="B1178" t="s">
        <v>314</v>
      </c>
      <c r="C1178">
        <v>80</v>
      </c>
      <c r="D1178" s="9">
        <v>41040.554861111108</v>
      </c>
      <c r="E1178" s="9">
        <v>41121.520138888889</v>
      </c>
      <c r="F1178" t="s">
        <v>874</v>
      </c>
      <c r="G1178" t="s">
        <v>874</v>
      </c>
      <c r="H1178">
        <v>2</v>
      </c>
      <c r="I1178">
        <v>1</v>
      </c>
      <c r="J1178">
        <v>1</v>
      </c>
      <c r="K1178" t="s">
        <v>875</v>
      </c>
      <c r="L1178">
        <v>3</v>
      </c>
      <c r="M1178">
        <v>0</v>
      </c>
      <c r="N1178">
        <v>0.02</v>
      </c>
      <c r="O1178" t="s">
        <v>877</v>
      </c>
      <c r="P1178">
        <v>0</v>
      </c>
      <c r="Q1178">
        <v>2.5000000000000001E-2</v>
      </c>
      <c r="R1178" t="s">
        <v>877</v>
      </c>
      <c r="S1178" t="s">
        <v>877</v>
      </c>
      <c r="T1178" t="s">
        <v>877</v>
      </c>
      <c r="U1178" t="s">
        <v>877</v>
      </c>
      <c r="V1178" t="s">
        <v>82</v>
      </c>
      <c r="W1178">
        <v>1</v>
      </c>
      <c r="X1178" t="s">
        <v>877</v>
      </c>
      <c r="Y1178">
        <v>0</v>
      </c>
      <c r="Z1178">
        <v>1</v>
      </c>
      <c r="AA1178" s="19">
        <v>45732.992201122688</v>
      </c>
      <c r="AB1178" t="s">
        <v>1181</v>
      </c>
    </row>
    <row r="1179" spans="1:28" x14ac:dyDescent="0.35">
      <c r="A1179" t="s">
        <v>988</v>
      </c>
      <c r="B1179" t="s">
        <v>313</v>
      </c>
      <c r="C1179">
        <v>130</v>
      </c>
      <c r="D1179" s="9">
        <v>40812.884722222225</v>
      </c>
      <c r="E1179" s="9">
        <v>40943.552083333336</v>
      </c>
      <c r="F1179">
        <v>102</v>
      </c>
      <c r="G1179">
        <v>102</v>
      </c>
      <c r="H1179">
        <v>92</v>
      </c>
      <c r="I1179">
        <v>10</v>
      </c>
      <c r="J1179">
        <v>0</v>
      </c>
      <c r="K1179">
        <v>102</v>
      </c>
      <c r="L1179">
        <v>100</v>
      </c>
      <c r="M1179">
        <v>2</v>
      </c>
      <c r="N1179">
        <v>2.012</v>
      </c>
      <c r="O1179">
        <v>0.20899999999999999</v>
      </c>
      <c r="P1179">
        <v>0</v>
      </c>
      <c r="Q1179">
        <v>0.97099999999999997</v>
      </c>
      <c r="R1179">
        <v>0.437</v>
      </c>
      <c r="S1179">
        <v>0.90600000000000003</v>
      </c>
      <c r="T1179">
        <v>1</v>
      </c>
      <c r="U1179">
        <v>2.06</v>
      </c>
      <c r="V1179" t="s">
        <v>82</v>
      </c>
      <c r="W1179">
        <v>0.85799999999999998</v>
      </c>
      <c r="X1179">
        <v>0.82</v>
      </c>
      <c r="Y1179">
        <v>0</v>
      </c>
      <c r="Z1179">
        <v>0.54500000000000004</v>
      </c>
      <c r="AA1179" s="19">
        <v>45732.992260081017</v>
      </c>
      <c r="AB1179" t="s">
        <v>1181</v>
      </c>
    </row>
    <row r="1180" spans="1:28" hidden="1" x14ac:dyDescent="0.35">
      <c r="A1180" t="s">
        <v>988</v>
      </c>
      <c r="B1180" t="s">
        <v>314</v>
      </c>
      <c r="C1180">
        <v>97</v>
      </c>
      <c r="D1180" s="9">
        <v>40845.839583333334</v>
      </c>
      <c r="E1180" s="9">
        <v>40943.552083333336</v>
      </c>
      <c r="F1180" t="s">
        <v>874</v>
      </c>
      <c r="G1180" t="s">
        <v>874</v>
      </c>
      <c r="H1180">
        <v>12</v>
      </c>
      <c r="I1180">
        <v>5</v>
      </c>
      <c r="J1180">
        <v>1</v>
      </c>
      <c r="K1180" t="s">
        <v>875</v>
      </c>
      <c r="L1180">
        <v>19</v>
      </c>
      <c r="M1180">
        <v>-1</v>
      </c>
      <c r="N1180">
        <v>0.29899999999999999</v>
      </c>
      <c r="O1180">
        <v>1.5620000000000001</v>
      </c>
      <c r="P1180">
        <v>0</v>
      </c>
      <c r="Q1180">
        <v>0.13300000000000001</v>
      </c>
      <c r="R1180">
        <v>7.0999999999999994E-2</v>
      </c>
      <c r="S1180">
        <v>0.161</v>
      </c>
      <c r="T1180">
        <v>1</v>
      </c>
      <c r="U1180">
        <v>15.038</v>
      </c>
      <c r="V1180" t="s">
        <v>82</v>
      </c>
      <c r="W1180">
        <v>0.76400000000000001</v>
      </c>
      <c r="X1180">
        <v>0.78100000000000003</v>
      </c>
      <c r="Y1180">
        <v>0</v>
      </c>
      <c r="Z1180">
        <v>0.64100000000000001</v>
      </c>
      <c r="AA1180" s="19">
        <v>45732.992270532406</v>
      </c>
      <c r="AB1180" t="s">
        <v>1181</v>
      </c>
    </row>
    <row r="1181" spans="1:28" x14ac:dyDescent="0.35">
      <c r="A1181" t="s">
        <v>989</v>
      </c>
      <c r="B1181" t="s">
        <v>313</v>
      </c>
      <c r="C1181">
        <v>854</v>
      </c>
      <c r="D1181" s="9">
        <v>42052.61041666667</v>
      </c>
      <c r="E1181" s="9">
        <v>42907.586805555555</v>
      </c>
      <c r="F1181">
        <v>61</v>
      </c>
      <c r="G1181">
        <v>61</v>
      </c>
      <c r="H1181">
        <v>54</v>
      </c>
      <c r="I1181">
        <v>7</v>
      </c>
      <c r="J1181">
        <v>0</v>
      </c>
      <c r="K1181">
        <v>61</v>
      </c>
      <c r="L1181">
        <v>58</v>
      </c>
      <c r="M1181">
        <v>3</v>
      </c>
      <c r="N1181">
        <v>8.2000000000000003E-2</v>
      </c>
      <c r="O1181">
        <v>6.0000000000000001E-3</v>
      </c>
      <c r="P1181">
        <v>0</v>
      </c>
      <c r="Q1181">
        <v>8.5999999999999993E-2</v>
      </c>
      <c r="R1181">
        <v>0.97699999999999998</v>
      </c>
      <c r="S1181">
        <v>0.93200000000000005</v>
      </c>
      <c r="T1181">
        <v>1</v>
      </c>
      <c r="U1181">
        <v>34.884</v>
      </c>
      <c r="V1181" t="s">
        <v>58</v>
      </c>
      <c r="W1181">
        <v>0.97199999999999998</v>
      </c>
      <c r="X1181">
        <v>0.8</v>
      </c>
      <c r="Y1181">
        <v>0</v>
      </c>
      <c r="Z1181">
        <v>0.96799999999999997</v>
      </c>
      <c r="AA1181" s="19">
        <v>45732.992328541666</v>
      </c>
      <c r="AB1181" t="s">
        <v>1181</v>
      </c>
    </row>
    <row r="1182" spans="1:28" hidden="1" x14ac:dyDescent="0.35">
      <c r="A1182" t="s">
        <v>989</v>
      </c>
      <c r="B1182" t="s">
        <v>314</v>
      </c>
      <c r="C1182">
        <v>97</v>
      </c>
      <c r="D1182" s="9">
        <v>42810.561805555553</v>
      </c>
      <c r="E1182" s="9">
        <v>42907.586805555555</v>
      </c>
      <c r="F1182" t="s">
        <v>874</v>
      </c>
      <c r="G1182" t="s">
        <v>874</v>
      </c>
      <c r="H1182">
        <v>3</v>
      </c>
      <c r="I1182">
        <v>2</v>
      </c>
      <c r="J1182">
        <v>1</v>
      </c>
      <c r="K1182" t="s">
        <v>875</v>
      </c>
      <c r="L1182">
        <v>6</v>
      </c>
      <c r="M1182">
        <v>-2</v>
      </c>
      <c r="N1182">
        <v>3.2000000000000001E-2</v>
      </c>
      <c r="O1182">
        <v>0.33300000000000002</v>
      </c>
      <c r="P1182">
        <v>0</v>
      </c>
      <c r="Q1182">
        <v>3.7999999999999999E-2</v>
      </c>
      <c r="R1182">
        <v>0.104</v>
      </c>
      <c r="S1182">
        <v>8.7999999999999995E-2</v>
      </c>
      <c r="T1182">
        <v>1</v>
      </c>
      <c r="U1182">
        <v>78.947000000000003</v>
      </c>
      <c r="V1182" t="s">
        <v>58</v>
      </c>
      <c r="W1182">
        <v>0.95699999999999996</v>
      </c>
      <c r="X1182">
        <v>1</v>
      </c>
      <c r="Y1182">
        <v>0</v>
      </c>
      <c r="Z1182">
        <v>0.68600000000000005</v>
      </c>
      <c r="AA1182" s="19">
        <v>45732.992338460645</v>
      </c>
      <c r="AB1182" t="s">
        <v>1181</v>
      </c>
    </row>
    <row r="1183" spans="1:28" x14ac:dyDescent="0.35">
      <c r="A1183" t="s">
        <v>990</v>
      </c>
      <c r="B1183" t="s">
        <v>313</v>
      </c>
      <c r="C1183">
        <v>57</v>
      </c>
      <c r="D1183" s="9">
        <v>40758.677083333336</v>
      </c>
      <c r="E1183" s="9">
        <v>40816.584027777775</v>
      </c>
      <c r="F1183">
        <v>58</v>
      </c>
      <c r="G1183">
        <v>58</v>
      </c>
      <c r="H1183">
        <v>39</v>
      </c>
      <c r="I1183">
        <v>19</v>
      </c>
      <c r="J1183">
        <v>0</v>
      </c>
      <c r="K1183">
        <v>58</v>
      </c>
      <c r="L1183">
        <v>48</v>
      </c>
      <c r="M1183">
        <v>10</v>
      </c>
      <c r="N1183">
        <v>0.64100000000000001</v>
      </c>
      <c r="O1183">
        <v>2.11</v>
      </c>
      <c r="P1183">
        <v>0</v>
      </c>
      <c r="Q1183">
        <v>1.3260000000000001</v>
      </c>
      <c r="R1183">
        <v>0.48199999999999998</v>
      </c>
      <c r="S1183">
        <v>0.23300000000000001</v>
      </c>
      <c r="T1183">
        <v>1</v>
      </c>
      <c r="U1183">
        <v>7.5410000000000004</v>
      </c>
      <c r="V1183" t="s">
        <v>82</v>
      </c>
      <c r="W1183">
        <v>0.79800000000000004</v>
      </c>
      <c r="X1183">
        <v>0.56599999999999995</v>
      </c>
      <c r="Y1183">
        <v>0</v>
      </c>
      <c r="Z1183">
        <v>0.72899999999999998</v>
      </c>
      <c r="AA1183" s="19">
        <v>45732.992398020833</v>
      </c>
      <c r="AB1183" t="s">
        <v>1181</v>
      </c>
    </row>
    <row r="1184" spans="1:28" hidden="1" x14ac:dyDescent="0.35">
      <c r="A1184" t="s">
        <v>990</v>
      </c>
      <c r="B1184" t="s">
        <v>314</v>
      </c>
      <c r="C1184">
        <v>57</v>
      </c>
      <c r="D1184" s="9">
        <v>40758.677083333336</v>
      </c>
      <c r="E1184" s="9">
        <v>40816.584027777775</v>
      </c>
      <c r="F1184" t="s">
        <v>874</v>
      </c>
      <c r="G1184" t="s">
        <v>874</v>
      </c>
      <c r="H1184">
        <v>39</v>
      </c>
      <c r="I1184">
        <v>19</v>
      </c>
      <c r="J1184">
        <v>1</v>
      </c>
      <c r="K1184" t="s">
        <v>875</v>
      </c>
      <c r="L1184">
        <v>48</v>
      </c>
      <c r="M1184">
        <v>9</v>
      </c>
      <c r="N1184">
        <v>0.63500000000000001</v>
      </c>
      <c r="O1184">
        <v>2.11</v>
      </c>
      <c r="P1184">
        <v>0</v>
      </c>
      <c r="Q1184">
        <v>1.2909999999999999</v>
      </c>
      <c r="R1184">
        <v>0.47</v>
      </c>
      <c r="S1184">
        <v>0.23100000000000001</v>
      </c>
      <c r="T1184">
        <v>1</v>
      </c>
      <c r="U1184">
        <v>7.7460000000000004</v>
      </c>
      <c r="V1184" t="s">
        <v>82</v>
      </c>
      <c r="W1184">
        <v>0.79600000000000004</v>
      </c>
      <c r="X1184">
        <v>0.56599999999999995</v>
      </c>
      <c r="Y1184">
        <v>0</v>
      </c>
      <c r="Z1184">
        <v>0.73</v>
      </c>
      <c r="AA1184" s="19">
        <v>45732.992408877311</v>
      </c>
      <c r="AB1184" t="s">
        <v>1181</v>
      </c>
    </row>
    <row r="1185" spans="1:28" x14ac:dyDescent="0.35">
      <c r="A1185" t="s">
        <v>991</v>
      </c>
      <c r="B1185" t="s">
        <v>313</v>
      </c>
      <c r="C1185">
        <v>296</v>
      </c>
      <c r="D1185" s="9">
        <v>41859.689583333333</v>
      </c>
      <c r="E1185" s="9">
        <v>42156.654166666667</v>
      </c>
      <c r="F1185">
        <v>540</v>
      </c>
      <c r="G1185">
        <v>540</v>
      </c>
      <c r="H1185">
        <v>235</v>
      </c>
      <c r="I1185">
        <v>305</v>
      </c>
      <c r="J1185">
        <v>0</v>
      </c>
      <c r="K1185">
        <v>540</v>
      </c>
      <c r="L1185">
        <v>507</v>
      </c>
      <c r="M1185">
        <v>33</v>
      </c>
      <c r="N1185">
        <v>0.66200000000000003</v>
      </c>
      <c r="O1185">
        <v>2.052</v>
      </c>
      <c r="P1185">
        <v>0</v>
      </c>
      <c r="Q1185">
        <v>2.16</v>
      </c>
      <c r="R1185">
        <v>0.79600000000000004</v>
      </c>
      <c r="S1185">
        <v>0.24399999999999999</v>
      </c>
      <c r="T1185">
        <v>1</v>
      </c>
      <c r="U1185">
        <v>15.278</v>
      </c>
      <c r="V1185" t="s">
        <v>82</v>
      </c>
      <c r="W1185">
        <v>0.95299999999999996</v>
      </c>
      <c r="X1185">
        <v>0.71799999999999997</v>
      </c>
      <c r="Y1185">
        <v>0</v>
      </c>
      <c r="Z1185">
        <v>0.85799999999999998</v>
      </c>
      <c r="AA1185" s="19">
        <v>45732.992472071761</v>
      </c>
      <c r="AB1185" t="s">
        <v>1181</v>
      </c>
    </row>
    <row r="1186" spans="1:28" hidden="1" x14ac:dyDescent="0.35">
      <c r="A1186" t="s">
        <v>991</v>
      </c>
      <c r="B1186" t="s">
        <v>314</v>
      </c>
      <c r="C1186">
        <v>98</v>
      </c>
      <c r="D1186" s="9">
        <v>42058.436805555553</v>
      </c>
      <c r="E1186" s="9">
        <v>42156.654166666667</v>
      </c>
      <c r="F1186" t="s">
        <v>874</v>
      </c>
      <c r="G1186" t="s">
        <v>874</v>
      </c>
      <c r="H1186">
        <v>68</v>
      </c>
      <c r="I1186">
        <v>9</v>
      </c>
      <c r="J1186">
        <v>1</v>
      </c>
      <c r="K1186" t="s">
        <v>875</v>
      </c>
      <c r="L1186">
        <v>53</v>
      </c>
      <c r="M1186">
        <v>23</v>
      </c>
      <c r="N1186">
        <v>0.55800000000000005</v>
      </c>
      <c r="O1186">
        <v>6.5000000000000002E-2</v>
      </c>
      <c r="P1186">
        <v>0</v>
      </c>
      <c r="Q1186">
        <v>0.44400000000000001</v>
      </c>
      <c r="R1186">
        <v>0.71299999999999997</v>
      </c>
      <c r="S1186">
        <v>0.89600000000000002</v>
      </c>
      <c r="T1186">
        <v>1</v>
      </c>
      <c r="U1186">
        <v>74.323999999999998</v>
      </c>
      <c r="V1186" t="s">
        <v>58</v>
      </c>
      <c r="W1186">
        <v>0.61499999999999999</v>
      </c>
      <c r="X1186">
        <v>0.44500000000000001</v>
      </c>
      <c r="Y1186">
        <v>0</v>
      </c>
      <c r="Z1186">
        <v>0.53800000000000003</v>
      </c>
      <c r="AA1186" s="19">
        <v>45732.992483043985</v>
      </c>
      <c r="AB1186" t="s">
        <v>1181</v>
      </c>
    </row>
    <row r="1187" spans="1:28" x14ac:dyDescent="0.35">
      <c r="A1187" t="s">
        <v>992</v>
      </c>
      <c r="B1187" t="s">
        <v>313</v>
      </c>
      <c r="C1187">
        <v>1607</v>
      </c>
      <c r="D1187" s="9">
        <v>42156.386805555558</v>
      </c>
      <c r="E1187" s="9">
        <v>43763.62777777778</v>
      </c>
      <c r="F1187">
        <v>190</v>
      </c>
      <c r="G1187">
        <v>190</v>
      </c>
      <c r="H1187">
        <v>97</v>
      </c>
      <c r="I1187">
        <v>93</v>
      </c>
      <c r="J1187">
        <v>0</v>
      </c>
      <c r="K1187">
        <v>190</v>
      </c>
      <c r="L1187">
        <v>181</v>
      </c>
      <c r="M1187">
        <v>9</v>
      </c>
      <c r="N1187">
        <v>6.6000000000000003E-2</v>
      </c>
      <c r="O1187">
        <v>0.08</v>
      </c>
      <c r="P1187">
        <v>0</v>
      </c>
      <c r="Q1187">
        <v>0.125</v>
      </c>
      <c r="R1187">
        <v>0.85599999999999998</v>
      </c>
      <c r="S1187">
        <v>0.45200000000000001</v>
      </c>
      <c r="T1187">
        <v>1</v>
      </c>
      <c r="U1187">
        <v>72</v>
      </c>
      <c r="V1187" t="s">
        <v>58</v>
      </c>
      <c r="W1187">
        <v>0.92200000000000004</v>
      </c>
      <c r="X1187">
        <v>0.73199999999999998</v>
      </c>
      <c r="Y1187">
        <v>0</v>
      </c>
      <c r="Z1187">
        <v>0.93400000000000005</v>
      </c>
      <c r="AA1187" s="19">
        <v>45732.992539328705</v>
      </c>
      <c r="AB1187" t="s">
        <v>1181</v>
      </c>
    </row>
    <row r="1188" spans="1:28" hidden="1" x14ac:dyDescent="0.35">
      <c r="A1188" t="s">
        <v>992</v>
      </c>
      <c r="B1188" t="s">
        <v>314</v>
      </c>
      <c r="C1188">
        <v>0</v>
      </c>
      <c r="D1188" s="9">
        <v>43763.62777777778</v>
      </c>
      <c r="E1188" s="9">
        <v>43763.62777777778</v>
      </c>
      <c r="F1188" t="s">
        <v>874</v>
      </c>
      <c r="G1188" t="s">
        <v>874</v>
      </c>
      <c r="H1188">
        <v>1</v>
      </c>
      <c r="I1188">
        <v>1</v>
      </c>
      <c r="J1188">
        <v>1</v>
      </c>
      <c r="K1188" t="s">
        <v>875</v>
      </c>
      <c r="L1188">
        <v>1</v>
      </c>
      <c r="M1188">
        <v>0</v>
      </c>
      <c r="N1188" t="s">
        <v>877</v>
      </c>
      <c r="O1188" t="s">
        <v>877</v>
      </c>
      <c r="P1188">
        <v>0</v>
      </c>
      <c r="Q1188" t="s">
        <v>877</v>
      </c>
      <c r="R1188" t="s">
        <v>877</v>
      </c>
      <c r="S1188" t="s">
        <v>877</v>
      </c>
      <c r="T1188" t="s">
        <v>877</v>
      </c>
      <c r="U1188" t="s">
        <v>877</v>
      </c>
      <c r="V1188" t="s">
        <v>58</v>
      </c>
      <c r="W1188" t="s">
        <v>877</v>
      </c>
      <c r="X1188" t="s">
        <v>877</v>
      </c>
      <c r="Y1188">
        <v>0</v>
      </c>
      <c r="Z1188" t="s">
        <v>877</v>
      </c>
      <c r="AA1188" s="19">
        <v>45732.99253935185</v>
      </c>
      <c r="AB1188" t="s">
        <v>1181</v>
      </c>
    </row>
    <row r="1189" spans="1:28" x14ac:dyDescent="0.35">
      <c r="A1189" t="s">
        <v>993</v>
      </c>
      <c r="B1189" t="s">
        <v>313</v>
      </c>
      <c r="C1189">
        <v>2121</v>
      </c>
      <c r="D1189" s="9">
        <v>41094.388194444444</v>
      </c>
      <c r="E1189" s="9">
        <v>43216.385416666664</v>
      </c>
      <c r="F1189">
        <v>17815</v>
      </c>
      <c r="G1189">
        <v>17760</v>
      </c>
      <c r="H1189">
        <v>15574</v>
      </c>
      <c r="I1189">
        <v>2186</v>
      </c>
      <c r="J1189">
        <v>0</v>
      </c>
      <c r="K1189">
        <v>17760</v>
      </c>
      <c r="L1189">
        <v>16477</v>
      </c>
      <c r="M1189">
        <v>1283</v>
      </c>
      <c r="N1189">
        <v>10.15</v>
      </c>
      <c r="O1189">
        <v>1.766</v>
      </c>
      <c r="P1189">
        <v>0</v>
      </c>
      <c r="Q1189">
        <v>10.673</v>
      </c>
      <c r="R1189">
        <v>0.89600000000000002</v>
      </c>
      <c r="S1189">
        <v>0.85199999999999998</v>
      </c>
      <c r="T1189">
        <v>1</v>
      </c>
      <c r="U1189">
        <v>120.21</v>
      </c>
      <c r="V1189" t="s">
        <v>58</v>
      </c>
      <c r="W1189">
        <v>0.97899999999999998</v>
      </c>
      <c r="X1189">
        <v>0.93700000000000006</v>
      </c>
      <c r="Y1189">
        <v>0</v>
      </c>
      <c r="Z1189">
        <v>0.97299999999999998</v>
      </c>
      <c r="AA1189" s="19">
        <v>45732.992637094911</v>
      </c>
      <c r="AB1189" t="s">
        <v>1181</v>
      </c>
    </row>
    <row r="1190" spans="1:28" hidden="1" x14ac:dyDescent="0.35">
      <c r="A1190" t="s">
        <v>993</v>
      </c>
      <c r="B1190" t="s">
        <v>314</v>
      </c>
      <c r="C1190">
        <v>0</v>
      </c>
      <c r="D1190" s="9">
        <v>43216.381249999999</v>
      </c>
      <c r="E1190" s="9">
        <v>43216.385416666664</v>
      </c>
      <c r="F1190" t="s">
        <v>874</v>
      </c>
      <c r="G1190" t="s">
        <v>874</v>
      </c>
      <c r="H1190">
        <v>1</v>
      </c>
      <c r="I1190">
        <v>1</v>
      </c>
      <c r="J1190">
        <v>1</v>
      </c>
      <c r="K1190" t="s">
        <v>875</v>
      </c>
      <c r="L1190">
        <v>26</v>
      </c>
      <c r="M1190">
        <v>-25</v>
      </c>
      <c r="N1190" t="s">
        <v>877</v>
      </c>
      <c r="O1190" t="s">
        <v>877</v>
      </c>
      <c r="P1190">
        <v>0</v>
      </c>
      <c r="Q1190" t="s">
        <v>877</v>
      </c>
      <c r="R1190" t="s">
        <v>877</v>
      </c>
      <c r="S1190" t="s">
        <v>877</v>
      </c>
      <c r="T1190" t="s">
        <v>877</v>
      </c>
      <c r="U1190" t="s">
        <v>877</v>
      </c>
      <c r="V1190" t="s">
        <v>58</v>
      </c>
      <c r="W1190" t="s">
        <v>877</v>
      </c>
      <c r="X1190" t="s">
        <v>877</v>
      </c>
      <c r="Y1190">
        <v>0</v>
      </c>
      <c r="Z1190" t="s">
        <v>877</v>
      </c>
      <c r="AA1190" s="19">
        <v>45732.992637210649</v>
      </c>
      <c r="AB1190" t="s">
        <v>1181</v>
      </c>
    </row>
    <row r="1191" spans="1:28" x14ac:dyDescent="0.35">
      <c r="A1191" t="s">
        <v>994</v>
      </c>
      <c r="B1191" t="s">
        <v>313</v>
      </c>
      <c r="C1191">
        <v>147</v>
      </c>
      <c r="D1191" s="9">
        <v>43772.67291666667</v>
      </c>
      <c r="E1191" s="9">
        <v>43920.419444444444</v>
      </c>
      <c r="F1191">
        <v>146</v>
      </c>
      <c r="G1191">
        <v>143</v>
      </c>
      <c r="H1191">
        <v>143</v>
      </c>
      <c r="I1191">
        <v>0</v>
      </c>
      <c r="J1191">
        <v>0</v>
      </c>
      <c r="K1191">
        <v>143</v>
      </c>
      <c r="L1191">
        <v>113</v>
      </c>
      <c r="M1191">
        <v>30</v>
      </c>
      <c r="N1191">
        <v>0.90200000000000002</v>
      </c>
      <c r="O1191">
        <v>0</v>
      </c>
      <c r="P1191">
        <v>0</v>
      </c>
      <c r="Q1191">
        <v>0.76900000000000002</v>
      </c>
      <c r="R1191">
        <v>0.85299999999999998</v>
      </c>
      <c r="S1191">
        <v>1</v>
      </c>
      <c r="T1191">
        <v>1</v>
      </c>
      <c r="U1191">
        <v>39.012</v>
      </c>
      <c r="V1191" t="s">
        <v>58</v>
      </c>
      <c r="W1191">
        <v>0.95799999999999996</v>
      </c>
      <c r="X1191">
        <v>0</v>
      </c>
      <c r="Y1191">
        <v>0</v>
      </c>
      <c r="Z1191">
        <v>0.93100000000000005</v>
      </c>
      <c r="AA1191" s="19">
        <v>45732.992695196757</v>
      </c>
      <c r="AB1191" t="s">
        <v>1181</v>
      </c>
    </row>
    <row r="1192" spans="1:28" hidden="1" x14ac:dyDescent="0.35">
      <c r="A1192" t="s">
        <v>994</v>
      </c>
      <c r="B1192" t="s">
        <v>314</v>
      </c>
      <c r="C1192">
        <v>98</v>
      </c>
      <c r="D1192" s="9">
        <v>43822.354166666664</v>
      </c>
      <c r="E1192" s="9">
        <v>43920.419444444444</v>
      </c>
      <c r="F1192" t="s">
        <v>874</v>
      </c>
      <c r="G1192" t="s">
        <v>874</v>
      </c>
      <c r="H1192">
        <v>69</v>
      </c>
      <c r="I1192">
        <v>1</v>
      </c>
      <c r="J1192">
        <v>1</v>
      </c>
      <c r="K1192" t="s">
        <v>875</v>
      </c>
      <c r="L1192">
        <v>55</v>
      </c>
      <c r="M1192">
        <v>15</v>
      </c>
      <c r="N1192">
        <v>0.72199999999999998</v>
      </c>
      <c r="O1192">
        <v>0</v>
      </c>
      <c r="P1192">
        <v>0</v>
      </c>
      <c r="Q1192">
        <v>0.51200000000000001</v>
      </c>
      <c r="R1192">
        <v>0.70899999999999996</v>
      </c>
      <c r="S1192">
        <v>1</v>
      </c>
      <c r="T1192">
        <v>1</v>
      </c>
      <c r="U1192">
        <v>58.594000000000001</v>
      </c>
      <c r="V1192" t="s">
        <v>58</v>
      </c>
      <c r="W1192">
        <v>0.96699999999999997</v>
      </c>
      <c r="X1192">
        <v>0</v>
      </c>
      <c r="Y1192">
        <v>0</v>
      </c>
      <c r="Z1192">
        <v>0.96099999999999997</v>
      </c>
      <c r="AA1192" s="19">
        <v>45732.992704189812</v>
      </c>
      <c r="AB1192" t="s">
        <v>1181</v>
      </c>
    </row>
    <row r="1193" spans="1:28" x14ac:dyDescent="0.35">
      <c r="A1193" t="s">
        <v>995</v>
      </c>
      <c r="B1193" t="s">
        <v>313</v>
      </c>
      <c r="C1193">
        <v>153</v>
      </c>
      <c r="D1193" s="9">
        <v>43971.497916666667</v>
      </c>
      <c r="E1193" s="9">
        <v>44124.627083333333</v>
      </c>
      <c r="F1193">
        <v>478</v>
      </c>
      <c r="G1193">
        <v>471</v>
      </c>
      <c r="H1193">
        <v>446</v>
      </c>
      <c r="I1193">
        <v>25</v>
      </c>
      <c r="J1193">
        <v>0</v>
      </c>
      <c r="K1193">
        <v>471</v>
      </c>
      <c r="L1193">
        <v>342</v>
      </c>
      <c r="M1193">
        <v>129</v>
      </c>
      <c r="N1193">
        <v>4.0659999999999998</v>
      </c>
      <c r="O1193">
        <v>0.159</v>
      </c>
      <c r="P1193">
        <v>0</v>
      </c>
      <c r="Q1193">
        <v>2.6869999999999998</v>
      </c>
      <c r="R1193">
        <v>0.63600000000000001</v>
      </c>
      <c r="S1193">
        <v>0.96199999999999997</v>
      </c>
      <c r="T1193">
        <v>1</v>
      </c>
      <c r="U1193">
        <v>48.009</v>
      </c>
      <c r="V1193" t="s">
        <v>58</v>
      </c>
      <c r="W1193">
        <v>0.89200000000000002</v>
      </c>
      <c r="X1193">
        <v>0.94599999999999995</v>
      </c>
      <c r="Y1193">
        <v>0</v>
      </c>
      <c r="Z1193">
        <v>0.97599999999999998</v>
      </c>
      <c r="AA1193" s="19">
        <v>45732.99276804398</v>
      </c>
      <c r="AB1193" t="s">
        <v>1181</v>
      </c>
    </row>
    <row r="1194" spans="1:28" hidden="1" x14ac:dyDescent="0.35">
      <c r="A1194" t="s">
        <v>995</v>
      </c>
      <c r="B1194" t="s">
        <v>314</v>
      </c>
      <c r="C1194">
        <v>99</v>
      </c>
      <c r="D1194" s="9">
        <v>44025.59097222222</v>
      </c>
      <c r="E1194" s="9">
        <v>44124.627083333333</v>
      </c>
      <c r="F1194" t="s">
        <v>874</v>
      </c>
      <c r="G1194" t="s">
        <v>874</v>
      </c>
      <c r="H1194">
        <v>94</v>
      </c>
      <c r="I1194">
        <v>14</v>
      </c>
      <c r="J1194">
        <v>1</v>
      </c>
      <c r="K1194" t="s">
        <v>875</v>
      </c>
      <c r="L1194">
        <v>164</v>
      </c>
      <c r="M1194">
        <v>-57</v>
      </c>
      <c r="N1194">
        <v>1.1930000000000001</v>
      </c>
      <c r="O1194">
        <v>0.185</v>
      </c>
      <c r="P1194">
        <v>0</v>
      </c>
      <c r="Q1194">
        <v>2.1150000000000002</v>
      </c>
      <c r="R1194">
        <v>1.5349999999999999</v>
      </c>
      <c r="S1194">
        <v>0.86599999999999999</v>
      </c>
      <c r="T1194">
        <v>1</v>
      </c>
      <c r="U1194">
        <v>60.993000000000002</v>
      </c>
      <c r="V1194" t="s">
        <v>64</v>
      </c>
      <c r="W1194">
        <v>0.90800000000000003</v>
      </c>
      <c r="X1194">
        <v>0.81799999999999995</v>
      </c>
      <c r="Y1194">
        <v>0</v>
      </c>
      <c r="Z1194">
        <v>0.94499999999999995</v>
      </c>
      <c r="AA1194" s="19">
        <v>45732.992779155094</v>
      </c>
      <c r="AB1194" t="s">
        <v>1181</v>
      </c>
    </row>
    <row r="1195" spans="1:28" x14ac:dyDescent="0.35">
      <c r="A1195" t="s">
        <v>996</v>
      </c>
      <c r="B1195" t="s">
        <v>313</v>
      </c>
      <c r="C1195">
        <v>106</v>
      </c>
      <c r="D1195" s="9">
        <v>43955.634027777778</v>
      </c>
      <c r="E1195" s="9">
        <v>44062.452777777777</v>
      </c>
      <c r="F1195">
        <v>282</v>
      </c>
      <c r="G1195">
        <v>275</v>
      </c>
      <c r="H1195">
        <v>266</v>
      </c>
      <c r="I1195">
        <v>9</v>
      </c>
      <c r="J1195">
        <v>0</v>
      </c>
      <c r="K1195">
        <v>275</v>
      </c>
      <c r="L1195">
        <v>167</v>
      </c>
      <c r="M1195">
        <v>108</v>
      </c>
      <c r="N1195">
        <v>2.3109999999999999</v>
      </c>
      <c r="O1195">
        <v>9.2999999999999999E-2</v>
      </c>
      <c r="P1195">
        <v>0</v>
      </c>
      <c r="Q1195">
        <v>1.8819999999999999</v>
      </c>
      <c r="R1195">
        <v>0.78300000000000003</v>
      </c>
      <c r="S1195">
        <v>0.96099999999999997</v>
      </c>
      <c r="T1195">
        <v>1</v>
      </c>
      <c r="U1195">
        <v>57.386000000000003</v>
      </c>
      <c r="V1195" t="s">
        <v>58</v>
      </c>
      <c r="W1195">
        <v>0.94899999999999995</v>
      </c>
      <c r="X1195">
        <v>0.879</v>
      </c>
      <c r="Y1195">
        <v>0</v>
      </c>
      <c r="Z1195">
        <v>0.97799999999999998</v>
      </c>
      <c r="AA1195" s="19">
        <v>45732.992842453707</v>
      </c>
      <c r="AB1195" t="s">
        <v>1181</v>
      </c>
    </row>
    <row r="1196" spans="1:28" hidden="1" x14ac:dyDescent="0.35">
      <c r="A1196" t="s">
        <v>996</v>
      </c>
      <c r="B1196" t="s">
        <v>314</v>
      </c>
      <c r="C1196">
        <v>99</v>
      </c>
      <c r="D1196" s="9">
        <v>43962.804166666669</v>
      </c>
      <c r="E1196" s="9">
        <v>44062.452777777777</v>
      </c>
      <c r="F1196" t="s">
        <v>874</v>
      </c>
      <c r="G1196" t="s">
        <v>874</v>
      </c>
      <c r="H1196">
        <v>208</v>
      </c>
      <c r="I1196">
        <v>9</v>
      </c>
      <c r="J1196">
        <v>1</v>
      </c>
      <c r="K1196" t="s">
        <v>875</v>
      </c>
      <c r="L1196">
        <v>167</v>
      </c>
      <c r="M1196">
        <v>49</v>
      </c>
      <c r="N1196">
        <v>2.0110000000000001</v>
      </c>
      <c r="O1196">
        <v>9.2999999999999999E-2</v>
      </c>
      <c r="P1196">
        <v>0</v>
      </c>
      <c r="Q1196">
        <v>1.8819999999999999</v>
      </c>
      <c r="R1196">
        <v>0.89400000000000002</v>
      </c>
      <c r="S1196">
        <v>0.95599999999999996</v>
      </c>
      <c r="T1196">
        <v>1</v>
      </c>
      <c r="U1196">
        <v>57.386000000000003</v>
      </c>
      <c r="V1196" t="s">
        <v>58</v>
      </c>
      <c r="W1196">
        <v>0.96899999999999997</v>
      </c>
      <c r="X1196">
        <v>0.879</v>
      </c>
      <c r="Y1196">
        <v>0</v>
      </c>
      <c r="Z1196">
        <v>0.97799999999999998</v>
      </c>
      <c r="AA1196" s="19">
        <v>45732.992853310185</v>
      </c>
      <c r="AB1196" t="s">
        <v>1181</v>
      </c>
    </row>
    <row r="1197" spans="1:28" x14ac:dyDescent="0.35">
      <c r="A1197" t="s">
        <v>997</v>
      </c>
      <c r="B1197" t="s">
        <v>313</v>
      </c>
      <c r="C1197">
        <v>159</v>
      </c>
      <c r="D1197" s="9">
        <v>42920.536805555559</v>
      </c>
      <c r="E1197" s="9">
        <v>43080.377083333333</v>
      </c>
      <c r="F1197">
        <v>127</v>
      </c>
      <c r="G1197">
        <v>127</v>
      </c>
      <c r="H1197">
        <v>40</v>
      </c>
      <c r="I1197">
        <v>87</v>
      </c>
      <c r="J1197">
        <v>0</v>
      </c>
      <c r="K1197">
        <v>127</v>
      </c>
      <c r="L1197">
        <v>119</v>
      </c>
      <c r="M1197">
        <v>8</v>
      </c>
      <c r="N1197">
        <v>0.25900000000000001</v>
      </c>
      <c r="O1197">
        <v>1.286</v>
      </c>
      <c r="P1197">
        <v>0</v>
      </c>
      <c r="Q1197">
        <v>1.097</v>
      </c>
      <c r="R1197">
        <v>0.71</v>
      </c>
      <c r="S1197">
        <v>0.16800000000000001</v>
      </c>
      <c r="T1197">
        <v>1</v>
      </c>
      <c r="U1197">
        <v>7.2930000000000001</v>
      </c>
      <c r="V1197" t="s">
        <v>82</v>
      </c>
      <c r="W1197">
        <v>0.70799999999999996</v>
      </c>
      <c r="X1197">
        <v>0.69599999999999995</v>
      </c>
      <c r="Y1197">
        <v>0</v>
      </c>
      <c r="Z1197">
        <v>0.67100000000000004</v>
      </c>
      <c r="AA1197" s="19">
        <v>45732.992913113427</v>
      </c>
      <c r="AB1197" t="s">
        <v>1181</v>
      </c>
    </row>
    <row r="1198" spans="1:28" hidden="1" x14ac:dyDescent="0.35">
      <c r="A1198" t="s">
        <v>997</v>
      </c>
      <c r="B1198" t="s">
        <v>314</v>
      </c>
      <c r="C1198">
        <v>97</v>
      </c>
      <c r="D1198" s="9">
        <v>42982.540277777778</v>
      </c>
      <c r="E1198" s="9">
        <v>43080.377083333333</v>
      </c>
      <c r="F1198" t="s">
        <v>874</v>
      </c>
      <c r="G1198" t="s">
        <v>874</v>
      </c>
      <c r="H1198">
        <v>3</v>
      </c>
      <c r="I1198">
        <v>4</v>
      </c>
      <c r="J1198">
        <v>1</v>
      </c>
      <c r="K1198" t="s">
        <v>875</v>
      </c>
      <c r="L1198">
        <v>12</v>
      </c>
      <c r="M1198">
        <v>-4</v>
      </c>
      <c r="N1198">
        <v>4.8000000000000001E-2</v>
      </c>
      <c r="O1198">
        <v>6.8000000000000005E-2</v>
      </c>
      <c r="P1198">
        <v>0</v>
      </c>
      <c r="Q1198">
        <v>0.115</v>
      </c>
      <c r="R1198">
        <v>0.99099999999999999</v>
      </c>
      <c r="S1198">
        <v>0.41399999999999998</v>
      </c>
      <c r="T1198">
        <v>1</v>
      </c>
      <c r="U1198">
        <v>69.564999999999998</v>
      </c>
      <c r="V1198" t="s">
        <v>58</v>
      </c>
      <c r="W1198">
        <v>0.99</v>
      </c>
      <c r="X1198">
        <v>0.84199999999999997</v>
      </c>
      <c r="Y1198">
        <v>0</v>
      </c>
      <c r="Z1198">
        <v>0.93</v>
      </c>
      <c r="AA1198" s="19">
        <v>45732.992923425925</v>
      </c>
      <c r="AB1198" t="s">
        <v>1181</v>
      </c>
    </row>
    <row r="1199" spans="1:28" x14ac:dyDescent="0.35">
      <c r="A1199" t="s">
        <v>998</v>
      </c>
      <c r="B1199" t="s">
        <v>313</v>
      </c>
      <c r="C1199">
        <v>403</v>
      </c>
      <c r="D1199" s="9">
        <v>42613.546527777777</v>
      </c>
      <c r="E1199" s="9">
        <v>43017.529861111114</v>
      </c>
      <c r="F1199">
        <v>52</v>
      </c>
      <c r="G1199">
        <v>52</v>
      </c>
      <c r="H1199">
        <v>26</v>
      </c>
      <c r="I1199">
        <v>26</v>
      </c>
      <c r="J1199">
        <v>0</v>
      </c>
      <c r="K1199">
        <v>52</v>
      </c>
      <c r="L1199">
        <v>37</v>
      </c>
      <c r="M1199">
        <v>15</v>
      </c>
      <c r="N1199">
        <v>5.0999999999999997E-2</v>
      </c>
      <c r="O1199">
        <v>5.7000000000000002E-2</v>
      </c>
      <c r="P1199">
        <v>0</v>
      </c>
      <c r="Q1199">
        <v>7.1999999999999995E-2</v>
      </c>
      <c r="R1199">
        <v>0.66700000000000004</v>
      </c>
      <c r="S1199">
        <v>0.47199999999999998</v>
      </c>
      <c r="T1199">
        <v>1</v>
      </c>
      <c r="U1199">
        <v>208.333</v>
      </c>
      <c r="V1199" t="s">
        <v>58</v>
      </c>
      <c r="W1199">
        <v>0.90100000000000002</v>
      </c>
      <c r="X1199">
        <v>0.76500000000000001</v>
      </c>
      <c r="Y1199">
        <v>0</v>
      </c>
      <c r="Z1199">
        <v>0.81699999999999995</v>
      </c>
      <c r="AA1199" s="19">
        <v>45732.992983402779</v>
      </c>
      <c r="AB1199" t="s">
        <v>1181</v>
      </c>
    </row>
    <row r="1200" spans="1:28" hidden="1" x14ac:dyDescent="0.35">
      <c r="A1200" t="s">
        <v>998</v>
      </c>
      <c r="B1200" t="s">
        <v>314</v>
      </c>
      <c r="C1200">
        <v>58</v>
      </c>
      <c r="D1200" s="9">
        <v>42958.646527777775</v>
      </c>
      <c r="E1200" s="9">
        <v>43017.529861111114</v>
      </c>
      <c r="F1200" t="s">
        <v>874</v>
      </c>
      <c r="G1200" t="s">
        <v>874</v>
      </c>
      <c r="H1200">
        <v>8</v>
      </c>
      <c r="I1200">
        <v>6</v>
      </c>
      <c r="J1200">
        <v>1</v>
      </c>
      <c r="K1200" t="s">
        <v>875</v>
      </c>
      <c r="L1200">
        <v>21</v>
      </c>
      <c r="M1200">
        <v>-8</v>
      </c>
      <c r="N1200">
        <v>0.106</v>
      </c>
      <c r="O1200">
        <v>0.19800000000000001</v>
      </c>
      <c r="P1200">
        <v>0</v>
      </c>
      <c r="Q1200">
        <v>0.74299999999999999</v>
      </c>
      <c r="R1200">
        <v>2.444</v>
      </c>
      <c r="S1200">
        <v>0.34899999999999998</v>
      </c>
      <c r="T1200">
        <v>1</v>
      </c>
      <c r="U1200">
        <v>20.187999999999999</v>
      </c>
      <c r="V1200" t="s">
        <v>94</v>
      </c>
      <c r="W1200">
        <v>0.88300000000000001</v>
      </c>
      <c r="X1200">
        <v>0.93</v>
      </c>
      <c r="Y1200">
        <v>0</v>
      </c>
      <c r="Z1200">
        <v>0.79700000000000004</v>
      </c>
      <c r="AA1200" s="19">
        <v>45732.992993969907</v>
      </c>
      <c r="AB1200" t="s">
        <v>1181</v>
      </c>
    </row>
    <row r="1201" spans="1:28" x14ac:dyDescent="0.35">
      <c r="A1201" t="s">
        <v>999</v>
      </c>
      <c r="B1201" t="s">
        <v>313</v>
      </c>
      <c r="C1201">
        <v>231</v>
      </c>
      <c r="D1201" s="9">
        <v>42641.42083333333</v>
      </c>
      <c r="E1201" s="9">
        <v>42872.547222222223</v>
      </c>
      <c r="F1201">
        <v>244</v>
      </c>
      <c r="G1201">
        <v>238</v>
      </c>
      <c r="H1201">
        <v>234</v>
      </c>
      <c r="I1201">
        <v>4</v>
      </c>
      <c r="J1201">
        <v>0</v>
      </c>
      <c r="K1201">
        <v>238</v>
      </c>
      <c r="L1201">
        <v>189</v>
      </c>
      <c r="M1201">
        <v>49</v>
      </c>
      <c r="N1201">
        <v>1.9530000000000001</v>
      </c>
      <c r="O1201">
        <v>4.1000000000000002E-2</v>
      </c>
      <c r="P1201">
        <v>0</v>
      </c>
      <c r="Q1201">
        <v>1.6259999999999999</v>
      </c>
      <c r="R1201">
        <v>0.81499999999999995</v>
      </c>
      <c r="S1201">
        <v>0.97899999999999998</v>
      </c>
      <c r="T1201">
        <v>1</v>
      </c>
      <c r="U1201">
        <v>30.135000000000002</v>
      </c>
      <c r="V1201" t="s">
        <v>58</v>
      </c>
      <c r="W1201">
        <v>0.77700000000000002</v>
      </c>
      <c r="X1201">
        <v>0.91600000000000004</v>
      </c>
      <c r="Y1201">
        <v>0</v>
      </c>
      <c r="Z1201">
        <v>0.73899999999999999</v>
      </c>
      <c r="AA1201" s="19">
        <v>45732.993054421298</v>
      </c>
      <c r="AB1201" t="s">
        <v>1181</v>
      </c>
    </row>
    <row r="1202" spans="1:28" hidden="1" x14ac:dyDescent="0.35">
      <c r="A1202" t="s">
        <v>999</v>
      </c>
      <c r="B1202" t="s">
        <v>314</v>
      </c>
      <c r="C1202">
        <v>0</v>
      </c>
      <c r="D1202" s="9">
        <v>42872.544444444444</v>
      </c>
      <c r="E1202" s="9">
        <v>42872.547222222223</v>
      </c>
      <c r="F1202" t="s">
        <v>874</v>
      </c>
      <c r="G1202" t="s">
        <v>874</v>
      </c>
      <c r="H1202">
        <v>2</v>
      </c>
      <c r="I1202">
        <v>1</v>
      </c>
      <c r="J1202">
        <v>1</v>
      </c>
      <c r="K1202" t="s">
        <v>875</v>
      </c>
      <c r="L1202">
        <v>2</v>
      </c>
      <c r="M1202">
        <v>-1</v>
      </c>
      <c r="N1202" t="s">
        <v>877</v>
      </c>
      <c r="O1202" t="s">
        <v>877</v>
      </c>
      <c r="P1202">
        <v>0</v>
      </c>
      <c r="Q1202" t="s">
        <v>877</v>
      </c>
      <c r="R1202" t="s">
        <v>877</v>
      </c>
      <c r="S1202" t="s">
        <v>877</v>
      </c>
      <c r="T1202" t="s">
        <v>877</v>
      </c>
      <c r="U1202" t="s">
        <v>877</v>
      </c>
      <c r="V1202" t="s">
        <v>58</v>
      </c>
      <c r="W1202" t="s">
        <v>877</v>
      </c>
      <c r="X1202" t="s">
        <v>877</v>
      </c>
      <c r="Y1202">
        <v>0</v>
      </c>
      <c r="Z1202" t="s">
        <v>877</v>
      </c>
      <c r="AA1202" s="19">
        <v>45732.993054432867</v>
      </c>
      <c r="AB1202" t="s">
        <v>1181</v>
      </c>
    </row>
    <row r="1203" spans="1:28" x14ac:dyDescent="0.35">
      <c r="A1203" t="s">
        <v>1000</v>
      </c>
      <c r="B1203" t="s">
        <v>313</v>
      </c>
      <c r="C1203">
        <v>897</v>
      </c>
      <c r="D1203" s="9">
        <v>40714.843055555553</v>
      </c>
      <c r="E1203" s="9">
        <v>41612.442361111112</v>
      </c>
      <c r="F1203">
        <v>1264</v>
      </c>
      <c r="G1203">
        <v>1264</v>
      </c>
      <c r="H1203">
        <v>1208</v>
      </c>
      <c r="I1203">
        <v>56</v>
      </c>
      <c r="J1203">
        <v>0</v>
      </c>
      <c r="K1203">
        <v>1264</v>
      </c>
      <c r="L1203">
        <v>1224</v>
      </c>
      <c r="M1203">
        <v>40</v>
      </c>
      <c r="N1203">
        <v>3.3980000000000001</v>
      </c>
      <c r="O1203">
        <v>0.245</v>
      </c>
      <c r="P1203">
        <v>0</v>
      </c>
      <c r="Q1203">
        <v>3.2949999999999999</v>
      </c>
      <c r="R1203">
        <v>0.90400000000000003</v>
      </c>
      <c r="S1203">
        <v>0.93300000000000005</v>
      </c>
      <c r="T1203">
        <v>1</v>
      </c>
      <c r="U1203">
        <v>12.14</v>
      </c>
      <c r="V1203" t="s">
        <v>82</v>
      </c>
      <c r="W1203">
        <v>0.92700000000000005</v>
      </c>
      <c r="X1203">
        <v>0.86199999999999999</v>
      </c>
      <c r="Y1203">
        <v>0</v>
      </c>
      <c r="Z1203">
        <v>0.86799999999999999</v>
      </c>
      <c r="AA1203" s="19">
        <v>45732.993114884259</v>
      </c>
      <c r="AB1203" t="s">
        <v>1181</v>
      </c>
    </row>
    <row r="1204" spans="1:28" hidden="1" x14ac:dyDescent="0.35">
      <c r="A1204" t="s">
        <v>1000</v>
      </c>
      <c r="B1204" t="s">
        <v>314</v>
      </c>
      <c r="C1204">
        <v>0</v>
      </c>
      <c r="D1204" s="9">
        <v>41612.439583333333</v>
      </c>
      <c r="E1204" s="9">
        <v>41612.442361111112</v>
      </c>
      <c r="F1204" t="s">
        <v>874</v>
      </c>
      <c r="G1204" t="s">
        <v>874</v>
      </c>
      <c r="H1204">
        <v>1</v>
      </c>
      <c r="I1204">
        <v>1</v>
      </c>
      <c r="J1204">
        <v>1</v>
      </c>
      <c r="K1204" t="s">
        <v>875</v>
      </c>
      <c r="L1204">
        <v>3</v>
      </c>
      <c r="M1204">
        <v>-2</v>
      </c>
      <c r="N1204" t="s">
        <v>877</v>
      </c>
      <c r="O1204" t="s">
        <v>877</v>
      </c>
      <c r="P1204">
        <v>0</v>
      </c>
      <c r="Q1204" t="s">
        <v>877</v>
      </c>
      <c r="R1204" t="s">
        <v>877</v>
      </c>
      <c r="S1204" t="s">
        <v>877</v>
      </c>
      <c r="T1204" t="s">
        <v>877</v>
      </c>
      <c r="U1204" t="s">
        <v>877</v>
      </c>
      <c r="V1204" t="s">
        <v>82</v>
      </c>
      <c r="W1204" t="s">
        <v>877</v>
      </c>
      <c r="X1204" t="s">
        <v>877</v>
      </c>
      <c r="Y1204">
        <v>0</v>
      </c>
      <c r="Z1204" t="s">
        <v>877</v>
      </c>
      <c r="AA1204" s="19">
        <v>45732.993114895835</v>
      </c>
      <c r="AB1204" t="s">
        <v>1181</v>
      </c>
    </row>
    <row r="1205" spans="1:28" x14ac:dyDescent="0.35">
      <c r="A1205" t="s">
        <v>1001</v>
      </c>
      <c r="B1205" t="s">
        <v>313</v>
      </c>
      <c r="C1205">
        <v>600</v>
      </c>
      <c r="D1205" s="9">
        <v>41348.637499999997</v>
      </c>
      <c r="E1205" s="9">
        <v>41949.611111111109</v>
      </c>
      <c r="F1205">
        <v>245</v>
      </c>
      <c r="G1205">
        <v>245</v>
      </c>
      <c r="H1205">
        <v>119</v>
      </c>
      <c r="I1205">
        <v>126</v>
      </c>
      <c r="J1205">
        <v>0</v>
      </c>
      <c r="K1205">
        <v>245</v>
      </c>
      <c r="L1205">
        <v>245</v>
      </c>
      <c r="M1205">
        <v>0</v>
      </c>
      <c r="N1205">
        <v>0.45800000000000002</v>
      </c>
      <c r="O1205">
        <v>0.65500000000000003</v>
      </c>
      <c r="P1205">
        <v>0</v>
      </c>
      <c r="Q1205">
        <v>0.64800000000000002</v>
      </c>
      <c r="R1205">
        <v>0.58199999999999996</v>
      </c>
      <c r="S1205">
        <v>0.41199999999999998</v>
      </c>
      <c r="T1205">
        <v>1</v>
      </c>
      <c r="U1205">
        <v>0</v>
      </c>
      <c r="V1205" t="s">
        <v>82</v>
      </c>
      <c r="W1205">
        <v>0.85799999999999998</v>
      </c>
      <c r="X1205">
        <v>0.89800000000000002</v>
      </c>
      <c r="Y1205">
        <v>0</v>
      </c>
      <c r="Z1205">
        <v>0.79300000000000004</v>
      </c>
      <c r="AA1205" s="19">
        <v>45732.993171770831</v>
      </c>
      <c r="AB1205" t="s">
        <v>1181</v>
      </c>
    </row>
    <row r="1206" spans="1:28" hidden="1" x14ac:dyDescent="0.35">
      <c r="A1206" t="s">
        <v>1001</v>
      </c>
      <c r="B1206" t="s">
        <v>314</v>
      </c>
      <c r="C1206">
        <v>0</v>
      </c>
      <c r="D1206" s="9">
        <v>41949.611111111109</v>
      </c>
      <c r="E1206" s="9">
        <v>41949.611111111109</v>
      </c>
      <c r="F1206" t="s">
        <v>874</v>
      </c>
      <c r="G1206" t="s">
        <v>874</v>
      </c>
      <c r="H1206">
        <v>1</v>
      </c>
      <c r="I1206">
        <v>1</v>
      </c>
      <c r="J1206">
        <v>1</v>
      </c>
      <c r="K1206" t="s">
        <v>875</v>
      </c>
      <c r="L1206">
        <v>5</v>
      </c>
      <c r="M1206">
        <v>-4</v>
      </c>
      <c r="N1206" t="s">
        <v>877</v>
      </c>
      <c r="O1206" t="s">
        <v>877</v>
      </c>
      <c r="P1206">
        <v>0</v>
      </c>
      <c r="Q1206" t="s">
        <v>877</v>
      </c>
      <c r="R1206" t="s">
        <v>877</v>
      </c>
      <c r="S1206" t="s">
        <v>877</v>
      </c>
      <c r="T1206" t="s">
        <v>877</v>
      </c>
      <c r="U1206" t="s">
        <v>877</v>
      </c>
      <c r="V1206" t="s">
        <v>82</v>
      </c>
      <c r="W1206" t="s">
        <v>877</v>
      </c>
      <c r="X1206" t="s">
        <v>877</v>
      </c>
      <c r="Y1206">
        <v>0</v>
      </c>
      <c r="Z1206" t="s">
        <v>877</v>
      </c>
      <c r="AA1206" s="19">
        <v>45732.993171782407</v>
      </c>
      <c r="AB1206" t="s">
        <v>1181</v>
      </c>
    </row>
    <row r="1207" spans="1:28" x14ac:dyDescent="0.35">
      <c r="A1207" t="s">
        <v>1002</v>
      </c>
      <c r="B1207" t="s">
        <v>313</v>
      </c>
      <c r="C1207">
        <v>321</v>
      </c>
      <c r="D1207" s="9">
        <v>40792.754166666666</v>
      </c>
      <c r="E1207" s="9">
        <v>41114.415972222225</v>
      </c>
      <c r="F1207">
        <v>97</v>
      </c>
      <c r="G1207">
        <v>97</v>
      </c>
      <c r="H1207">
        <v>38</v>
      </c>
      <c r="I1207">
        <v>59</v>
      </c>
      <c r="J1207">
        <v>0</v>
      </c>
      <c r="K1207">
        <v>97</v>
      </c>
      <c r="L1207">
        <v>90</v>
      </c>
      <c r="M1207">
        <v>7</v>
      </c>
      <c r="N1207">
        <v>0.13500000000000001</v>
      </c>
      <c r="O1207">
        <v>0.52600000000000002</v>
      </c>
      <c r="P1207">
        <v>0</v>
      </c>
      <c r="Q1207">
        <v>0.34</v>
      </c>
      <c r="R1207">
        <v>0.51400000000000001</v>
      </c>
      <c r="S1207">
        <v>0.20399999999999999</v>
      </c>
      <c r="T1207">
        <v>1</v>
      </c>
      <c r="U1207">
        <v>20.588000000000001</v>
      </c>
      <c r="V1207" t="s">
        <v>82</v>
      </c>
      <c r="W1207">
        <v>0.53</v>
      </c>
      <c r="X1207">
        <v>0.83799999999999997</v>
      </c>
      <c r="Y1207">
        <v>0</v>
      </c>
      <c r="Z1207">
        <v>0.77500000000000002</v>
      </c>
      <c r="AA1207" s="19">
        <v>45732.9932266088</v>
      </c>
      <c r="AB1207" t="s">
        <v>1181</v>
      </c>
    </row>
    <row r="1208" spans="1:28" hidden="1" x14ac:dyDescent="0.35">
      <c r="A1208" t="s">
        <v>1002</v>
      </c>
      <c r="B1208" t="s">
        <v>314</v>
      </c>
      <c r="C1208">
        <v>0</v>
      </c>
      <c r="D1208" s="9">
        <v>41114.415972222225</v>
      </c>
      <c r="E1208" s="9">
        <v>41114.415972222225</v>
      </c>
      <c r="F1208" t="s">
        <v>874</v>
      </c>
      <c r="G1208" t="s">
        <v>874</v>
      </c>
      <c r="H1208">
        <v>1</v>
      </c>
      <c r="I1208">
        <v>1</v>
      </c>
      <c r="J1208">
        <v>1</v>
      </c>
      <c r="K1208" t="s">
        <v>875</v>
      </c>
      <c r="L1208">
        <v>1</v>
      </c>
      <c r="M1208">
        <v>0</v>
      </c>
      <c r="N1208" t="s">
        <v>877</v>
      </c>
      <c r="O1208" t="s">
        <v>877</v>
      </c>
      <c r="P1208">
        <v>0</v>
      </c>
      <c r="Q1208" t="s">
        <v>877</v>
      </c>
      <c r="R1208" t="s">
        <v>877</v>
      </c>
      <c r="S1208" t="s">
        <v>877</v>
      </c>
      <c r="T1208" t="s">
        <v>877</v>
      </c>
      <c r="U1208" t="s">
        <v>877</v>
      </c>
      <c r="V1208" t="s">
        <v>82</v>
      </c>
      <c r="W1208" t="s">
        <v>877</v>
      </c>
      <c r="X1208" t="s">
        <v>877</v>
      </c>
      <c r="Y1208">
        <v>0</v>
      </c>
      <c r="Z1208" t="s">
        <v>877</v>
      </c>
      <c r="AA1208" s="19">
        <v>45732.993226620369</v>
      </c>
      <c r="AB1208" t="s">
        <v>1181</v>
      </c>
    </row>
    <row r="1209" spans="1:28" x14ac:dyDescent="0.35">
      <c r="A1209" t="s">
        <v>1003</v>
      </c>
      <c r="B1209" t="s">
        <v>313</v>
      </c>
      <c r="C1209">
        <v>2146</v>
      </c>
      <c r="D1209" s="9">
        <v>41487.684027777781</v>
      </c>
      <c r="E1209" s="9">
        <v>43634.543055555558</v>
      </c>
      <c r="F1209">
        <v>2830</v>
      </c>
      <c r="G1209">
        <v>2794</v>
      </c>
      <c r="H1209">
        <v>1443</v>
      </c>
      <c r="I1209">
        <v>1351</v>
      </c>
      <c r="J1209">
        <v>0</v>
      </c>
      <c r="K1209">
        <v>2794</v>
      </c>
      <c r="L1209">
        <v>1441</v>
      </c>
      <c r="M1209">
        <v>1353</v>
      </c>
      <c r="N1209">
        <v>0.61599999999999999</v>
      </c>
      <c r="O1209">
        <v>0.83499999999999996</v>
      </c>
      <c r="P1209">
        <v>0</v>
      </c>
      <c r="Q1209">
        <v>1.155</v>
      </c>
      <c r="R1209">
        <v>0.79600000000000004</v>
      </c>
      <c r="S1209">
        <v>0.42499999999999999</v>
      </c>
      <c r="T1209">
        <v>1</v>
      </c>
      <c r="U1209">
        <v>1171.4290000000001</v>
      </c>
      <c r="V1209" t="s">
        <v>58</v>
      </c>
      <c r="W1209">
        <v>0.97299999999999998</v>
      </c>
      <c r="X1209">
        <v>0.96</v>
      </c>
      <c r="Y1209">
        <v>0</v>
      </c>
      <c r="Z1209">
        <v>0.90700000000000003</v>
      </c>
      <c r="AA1209" s="19">
        <v>45732.993293680556</v>
      </c>
      <c r="AB1209" t="s">
        <v>1181</v>
      </c>
    </row>
    <row r="1210" spans="1:28" hidden="1" x14ac:dyDescent="0.35">
      <c r="A1210" t="s">
        <v>1003</v>
      </c>
      <c r="B1210" t="s">
        <v>314</v>
      </c>
      <c r="C1210">
        <v>98</v>
      </c>
      <c r="D1210" s="9">
        <v>43536.421527777777</v>
      </c>
      <c r="E1210" s="9">
        <v>43634.543055555558</v>
      </c>
      <c r="F1210" t="s">
        <v>874</v>
      </c>
      <c r="G1210" t="s">
        <v>874</v>
      </c>
      <c r="H1210">
        <v>176</v>
      </c>
      <c r="I1210">
        <v>1</v>
      </c>
      <c r="J1210">
        <v>1</v>
      </c>
      <c r="K1210" t="s">
        <v>875</v>
      </c>
      <c r="L1210">
        <v>1</v>
      </c>
      <c r="M1210">
        <v>175</v>
      </c>
      <c r="N1210">
        <v>1.206</v>
      </c>
      <c r="O1210" t="s">
        <v>877</v>
      </c>
      <c r="P1210">
        <v>0</v>
      </c>
      <c r="Q1210" t="s">
        <v>877</v>
      </c>
      <c r="R1210" t="s">
        <v>877</v>
      </c>
      <c r="S1210" t="s">
        <v>877</v>
      </c>
      <c r="T1210" t="s">
        <v>877</v>
      </c>
      <c r="U1210" t="s">
        <v>877</v>
      </c>
      <c r="V1210" t="s">
        <v>58</v>
      </c>
      <c r="W1210">
        <v>0.16900000000000001</v>
      </c>
      <c r="X1210" t="s">
        <v>877</v>
      </c>
      <c r="Y1210">
        <v>0</v>
      </c>
      <c r="Z1210" t="s">
        <v>877</v>
      </c>
      <c r="AA1210" s="19">
        <v>45732.993293703701</v>
      </c>
      <c r="AB1210" t="s">
        <v>1181</v>
      </c>
    </row>
    <row r="1211" spans="1:28" x14ac:dyDescent="0.35">
      <c r="A1211" t="s">
        <v>1004</v>
      </c>
      <c r="B1211" t="s">
        <v>313</v>
      </c>
      <c r="C1211">
        <v>849</v>
      </c>
      <c r="D1211" s="9">
        <v>41544.588888888888</v>
      </c>
      <c r="E1211" s="9">
        <v>42394.45</v>
      </c>
      <c r="F1211">
        <v>282</v>
      </c>
      <c r="G1211">
        <v>282</v>
      </c>
      <c r="H1211">
        <v>27</v>
      </c>
      <c r="I1211">
        <v>255</v>
      </c>
      <c r="J1211">
        <v>0</v>
      </c>
      <c r="K1211">
        <v>282</v>
      </c>
      <c r="L1211">
        <v>263</v>
      </c>
      <c r="M1211">
        <v>19</v>
      </c>
      <c r="N1211">
        <v>0.27</v>
      </c>
      <c r="O1211">
        <v>4.0629999999999997</v>
      </c>
      <c r="P1211">
        <v>0</v>
      </c>
      <c r="Q1211">
        <v>0.61099999999999999</v>
      </c>
      <c r="R1211">
        <v>0.14099999999999999</v>
      </c>
      <c r="S1211">
        <v>6.2E-2</v>
      </c>
      <c r="T1211">
        <v>1</v>
      </c>
      <c r="U1211">
        <v>31.097000000000001</v>
      </c>
      <c r="V1211" t="s">
        <v>58</v>
      </c>
      <c r="W1211">
        <v>0.98299999999999998</v>
      </c>
      <c r="X1211">
        <v>0.93500000000000005</v>
      </c>
      <c r="Y1211">
        <v>0</v>
      </c>
      <c r="Z1211">
        <v>0.17599999999999999</v>
      </c>
      <c r="AA1211" s="19">
        <v>45732.993351307872</v>
      </c>
      <c r="AB1211" t="s">
        <v>1181</v>
      </c>
    </row>
    <row r="1212" spans="1:28" hidden="1" x14ac:dyDescent="0.35">
      <c r="A1212" t="s">
        <v>1004</v>
      </c>
      <c r="B1212" t="s">
        <v>314</v>
      </c>
      <c r="C1212">
        <v>0</v>
      </c>
      <c r="D1212" s="9">
        <v>42394.45</v>
      </c>
      <c r="E1212" s="9">
        <v>42394.45</v>
      </c>
      <c r="F1212" t="s">
        <v>874</v>
      </c>
      <c r="G1212" t="s">
        <v>874</v>
      </c>
      <c r="H1212">
        <v>1</v>
      </c>
      <c r="I1212">
        <v>1</v>
      </c>
      <c r="J1212">
        <v>1</v>
      </c>
      <c r="K1212" t="s">
        <v>875</v>
      </c>
      <c r="L1212">
        <v>1</v>
      </c>
      <c r="M1212">
        <v>0</v>
      </c>
      <c r="N1212" t="s">
        <v>877</v>
      </c>
      <c r="O1212" t="s">
        <v>877</v>
      </c>
      <c r="P1212">
        <v>0</v>
      </c>
      <c r="Q1212" t="s">
        <v>877</v>
      </c>
      <c r="R1212" t="s">
        <v>877</v>
      </c>
      <c r="S1212" t="s">
        <v>877</v>
      </c>
      <c r="T1212" t="s">
        <v>877</v>
      </c>
      <c r="U1212" t="s">
        <v>877</v>
      </c>
      <c r="V1212" t="s">
        <v>58</v>
      </c>
      <c r="W1212" t="s">
        <v>877</v>
      </c>
      <c r="X1212" t="s">
        <v>877</v>
      </c>
      <c r="Y1212">
        <v>0</v>
      </c>
      <c r="Z1212" t="s">
        <v>877</v>
      </c>
      <c r="AA1212" s="19">
        <v>45732.993351319441</v>
      </c>
      <c r="AB1212" t="s">
        <v>1181</v>
      </c>
    </row>
    <row r="1213" spans="1:28" x14ac:dyDescent="0.35">
      <c r="A1213" t="s">
        <v>1005</v>
      </c>
      <c r="B1213" t="s">
        <v>313</v>
      </c>
      <c r="C1213">
        <v>612</v>
      </c>
      <c r="D1213" s="9">
        <v>41180.581250000003</v>
      </c>
      <c r="E1213" s="9">
        <v>41792.601388888892</v>
      </c>
      <c r="F1213">
        <v>145</v>
      </c>
      <c r="G1213">
        <v>145</v>
      </c>
      <c r="H1213">
        <v>48</v>
      </c>
      <c r="I1213">
        <v>97</v>
      </c>
      <c r="J1213">
        <v>0</v>
      </c>
      <c r="K1213">
        <v>145</v>
      </c>
      <c r="L1213">
        <v>145</v>
      </c>
      <c r="M1213">
        <v>0</v>
      </c>
      <c r="N1213">
        <v>0.20200000000000001</v>
      </c>
      <c r="O1213">
        <v>0.44900000000000001</v>
      </c>
      <c r="P1213">
        <v>0</v>
      </c>
      <c r="Q1213">
        <v>0.17799999999999999</v>
      </c>
      <c r="R1213">
        <v>0.27300000000000002</v>
      </c>
      <c r="S1213">
        <v>0.31</v>
      </c>
      <c r="T1213">
        <v>1</v>
      </c>
      <c r="U1213">
        <v>0</v>
      </c>
      <c r="V1213" t="s">
        <v>82</v>
      </c>
      <c r="W1213">
        <v>0.57599999999999996</v>
      </c>
      <c r="X1213">
        <v>0.84199999999999997</v>
      </c>
      <c r="Y1213">
        <v>0</v>
      </c>
      <c r="Z1213">
        <v>0.81299999999999994</v>
      </c>
      <c r="AA1213" s="19">
        <v>45732.993407893518</v>
      </c>
      <c r="AB1213" t="s">
        <v>1181</v>
      </c>
    </row>
    <row r="1214" spans="1:28" hidden="1" x14ac:dyDescent="0.35">
      <c r="A1214" t="s">
        <v>1005</v>
      </c>
      <c r="B1214" t="s">
        <v>314</v>
      </c>
      <c r="C1214">
        <v>0</v>
      </c>
      <c r="D1214" s="9">
        <v>41792.577777777777</v>
      </c>
      <c r="E1214" s="9">
        <v>41792.601388888892</v>
      </c>
      <c r="F1214" t="s">
        <v>874</v>
      </c>
      <c r="G1214" t="s">
        <v>874</v>
      </c>
      <c r="H1214">
        <v>1</v>
      </c>
      <c r="I1214">
        <v>1</v>
      </c>
      <c r="J1214">
        <v>1</v>
      </c>
      <c r="K1214" t="s">
        <v>875</v>
      </c>
      <c r="L1214">
        <v>36</v>
      </c>
      <c r="M1214">
        <v>-35</v>
      </c>
      <c r="N1214" t="s">
        <v>877</v>
      </c>
      <c r="O1214" t="s">
        <v>877</v>
      </c>
      <c r="P1214">
        <v>0</v>
      </c>
      <c r="Q1214">
        <v>18</v>
      </c>
      <c r="R1214" t="s">
        <v>877</v>
      </c>
      <c r="S1214" t="s">
        <v>877</v>
      </c>
      <c r="T1214" t="s">
        <v>877</v>
      </c>
      <c r="U1214" t="s">
        <v>877</v>
      </c>
      <c r="V1214" t="s">
        <v>82</v>
      </c>
      <c r="W1214" t="s">
        <v>877</v>
      </c>
      <c r="X1214" t="s">
        <v>877</v>
      </c>
      <c r="Y1214">
        <v>0</v>
      </c>
      <c r="Z1214">
        <v>8.1000000000000003E-2</v>
      </c>
      <c r="AA1214" s="19">
        <v>45732.993407905095</v>
      </c>
      <c r="AB1214" t="s">
        <v>1181</v>
      </c>
    </row>
    <row r="1215" spans="1:28" x14ac:dyDescent="0.35">
      <c r="A1215" t="s">
        <v>1006</v>
      </c>
      <c r="B1215" t="s">
        <v>313</v>
      </c>
      <c r="C1215">
        <v>246</v>
      </c>
      <c r="D1215" s="9">
        <v>40626.545138888891</v>
      </c>
      <c r="E1215" s="9">
        <v>40872.582638888889</v>
      </c>
      <c r="F1215">
        <v>65</v>
      </c>
      <c r="G1215">
        <v>65</v>
      </c>
      <c r="H1215">
        <v>62</v>
      </c>
      <c r="I1215">
        <v>3</v>
      </c>
      <c r="J1215">
        <v>0</v>
      </c>
      <c r="K1215">
        <v>65</v>
      </c>
      <c r="L1215">
        <v>65</v>
      </c>
      <c r="M1215">
        <v>0</v>
      </c>
      <c r="N1215">
        <v>0.27300000000000002</v>
      </c>
      <c r="O1215">
        <v>0.16700000000000001</v>
      </c>
      <c r="P1215">
        <v>0</v>
      </c>
      <c r="Q1215">
        <v>0.433</v>
      </c>
      <c r="R1215">
        <v>0.98399999999999999</v>
      </c>
      <c r="S1215">
        <v>0.62</v>
      </c>
      <c r="T1215">
        <v>1</v>
      </c>
      <c r="U1215">
        <v>0</v>
      </c>
      <c r="V1215" t="s">
        <v>82</v>
      </c>
      <c r="W1215">
        <v>0.161</v>
      </c>
      <c r="X1215">
        <v>0.75</v>
      </c>
      <c r="Y1215">
        <v>0</v>
      </c>
      <c r="Z1215">
        <v>0.72399999999999998</v>
      </c>
      <c r="AA1215" s="19">
        <v>45732.993466932872</v>
      </c>
      <c r="AB1215" t="s">
        <v>1181</v>
      </c>
    </row>
    <row r="1216" spans="1:28" hidden="1" x14ac:dyDescent="0.35">
      <c r="A1216" t="s">
        <v>1006</v>
      </c>
      <c r="B1216" t="s">
        <v>314</v>
      </c>
      <c r="C1216">
        <v>80</v>
      </c>
      <c r="D1216" s="9">
        <v>40792.525694444441</v>
      </c>
      <c r="E1216" s="9">
        <v>40872.582638888889</v>
      </c>
      <c r="F1216" t="s">
        <v>874</v>
      </c>
      <c r="G1216" t="s">
        <v>874</v>
      </c>
      <c r="H1216">
        <v>1</v>
      </c>
      <c r="I1216">
        <v>1</v>
      </c>
      <c r="J1216">
        <v>1</v>
      </c>
      <c r="K1216" t="s">
        <v>875</v>
      </c>
      <c r="L1216">
        <v>1</v>
      </c>
      <c r="M1216">
        <v>-1</v>
      </c>
      <c r="N1216" t="s">
        <v>877</v>
      </c>
      <c r="O1216" t="s">
        <v>877</v>
      </c>
      <c r="P1216">
        <v>0</v>
      </c>
      <c r="Q1216" t="s">
        <v>877</v>
      </c>
      <c r="R1216" t="s">
        <v>877</v>
      </c>
      <c r="S1216" t="s">
        <v>877</v>
      </c>
      <c r="T1216" t="s">
        <v>877</v>
      </c>
      <c r="U1216" t="s">
        <v>877</v>
      </c>
      <c r="V1216" t="s">
        <v>82</v>
      </c>
      <c r="W1216" t="s">
        <v>877</v>
      </c>
      <c r="X1216" t="s">
        <v>877</v>
      </c>
      <c r="Y1216">
        <v>0</v>
      </c>
      <c r="Z1216" t="s">
        <v>877</v>
      </c>
      <c r="AA1216" s="19">
        <v>45732.993466944441</v>
      </c>
      <c r="AB1216" t="s">
        <v>1181</v>
      </c>
    </row>
    <row r="1217" spans="1:28" x14ac:dyDescent="0.35">
      <c r="A1217" t="s">
        <v>1007</v>
      </c>
      <c r="B1217" t="s">
        <v>313</v>
      </c>
      <c r="C1217">
        <v>909</v>
      </c>
      <c r="D1217" s="9">
        <v>41738.559027777781</v>
      </c>
      <c r="E1217" s="9">
        <v>42647.605555555558</v>
      </c>
      <c r="F1217">
        <v>578</v>
      </c>
      <c r="G1217">
        <v>578</v>
      </c>
      <c r="H1217">
        <v>350</v>
      </c>
      <c r="I1217">
        <v>228</v>
      </c>
      <c r="J1217">
        <v>0</v>
      </c>
      <c r="K1217">
        <v>578</v>
      </c>
      <c r="L1217">
        <v>566</v>
      </c>
      <c r="M1217">
        <v>12</v>
      </c>
      <c r="N1217">
        <v>0.98399999999999999</v>
      </c>
      <c r="O1217">
        <v>0.67500000000000004</v>
      </c>
      <c r="P1217">
        <v>0</v>
      </c>
      <c r="Q1217">
        <v>1.2529999999999999</v>
      </c>
      <c r="R1217">
        <v>0.755</v>
      </c>
      <c r="S1217">
        <v>0.59299999999999997</v>
      </c>
      <c r="T1217">
        <v>1</v>
      </c>
      <c r="U1217">
        <v>9.577</v>
      </c>
      <c r="V1217" t="s">
        <v>82</v>
      </c>
      <c r="W1217">
        <v>0.76400000000000001</v>
      </c>
      <c r="X1217">
        <v>0.66</v>
      </c>
      <c r="Y1217">
        <v>0</v>
      </c>
      <c r="Z1217">
        <v>0.60499999999999998</v>
      </c>
      <c r="AA1217" s="19">
        <v>45732.993526053244</v>
      </c>
      <c r="AB1217" t="s">
        <v>1181</v>
      </c>
    </row>
    <row r="1218" spans="1:28" hidden="1" x14ac:dyDescent="0.35">
      <c r="A1218" t="s">
        <v>1007</v>
      </c>
      <c r="B1218" t="s">
        <v>314</v>
      </c>
      <c r="C1218">
        <v>0</v>
      </c>
      <c r="D1218" s="9">
        <v>42647.605555555558</v>
      </c>
      <c r="E1218" s="9">
        <v>42647.605555555558</v>
      </c>
      <c r="F1218" t="s">
        <v>874</v>
      </c>
      <c r="G1218" t="s">
        <v>874</v>
      </c>
      <c r="H1218">
        <v>1</v>
      </c>
      <c r="I1218">
        <v>1</v>
      </c>
      <c r="J1218">
        <v>1</v>
      </c>
      <c r="K1218" t="s">
        <v>875</v>
      </c>
      <c r="L1218">
        <v>1</v>
      </c>
      <c r="M1218">
        <v>0</v>
      </c>
      <c r="N1218" t="s">
        <v>877</v>
      </c>
      <c r="O1218" t="s">
        <v>877</v>
      </c>
      <c r="P1218">
        <v>0</v>
      </c>
      <c r="Q1218" t="s">
        <v>877</v>
      </c>
      <c r="R1218" t="s">
        <v>877</v>
      </c>
      <c r="S1218" t="s">
        <v>877</v>
      </c>
      <c r="T1218" t="s">
        <v>877</v>
      </c>
      <c r="U1218" t="s">
        <v>877</v>
      </c>
      <c r="V1218" t="s">
        <v>82</v>
      </c>
      <c r="W1218" t="s">
        <v>877</v>
      </c>
      <c r="X1218" t="s">
        <v>877</v>
      </c>
      <c r="Y1218">
        <v>0</v>
      </c>
      <c r="Z1218" t="s">
        <v>877</v>
      </c>
      <c r="AA1218" s="19">
        <v>45732.993526064813</v>
      </c>
      <c r="AB1218" t="s">
        <v>1181</v>
      </c>
    </row>
    <row r="1219" spans="1:28" x14ac:dyDescent="0.35">
      <c r="A1219" t="s">
        <v>1009</v>
      </c>
      <c r="B1219" t="s">
        <v>313</v>
      </c>
      <c r="C1219">
        <v>291</v>
      </c>
      <c r="D1219" s="9">
        <v>40801.468055555553</v>
      </c>
      <c r="E1219" s="9">
        <v>41092.53125</v>
      </c>
      <c r="F1219">
        <v>241</v>
      </c>
      <c r="G1219">
        <v>241</v>
      </c>
      <c r="H1219">
        <v>43</v>
      </c>
      <c r="I1219">
        <v>198</v>
      </c>
      <c r="J1219">
        <v>0</v>
      </c>
      <c r="K1219">
        <v>241</v>
      </c>
      <c r="L1219">
        <v>228</v>
      </c>
      <c r="M1219">
        <v>13</v>
      </c>
      <c r="N1219">
        <v>0.28199999999999997</v>
      </c>
      <c r="O1219">
        <v>2.641</v>
      </c>
      <c r="P1219">
        <v>0</v>
      </c>
      <c r="Q1219">
        <v>2.403</v>
      </c>
      <c r="R1219">
        <v>0.82199999999999995</v>
      </c>
      <c r="S1219">
        <v>9.6000000000000002E-2</v>
      </c>
      <c r="T1219">
        <v>1</v>
      </c>
      <c r="U1219">
        <v>5.41</v>
      </c>
      <c r="V1219" t="s">
        <v>82</v>
      </c>
      <c r="W1219">
        <v>0.878</v>
      </c>
      <c r="X1219">
        <v>0.80100000000000005</v>
      </c>
      <c r="Y1219">
        <v>0</v>
      </c>
      <c r="Z1219">
        <v>0.68799999999999994</v>
      </c>
      <c r="AA1219" s="19">
        <v>45732.993583958334</v>
      </c>
      <c r="AB1219" t="s">
        <v>1181</v>
      </c>
    </row>
    <row r="1220" spans="1:28" hidden="1" x14ac:dyDescent="0.35">
      <c r="A1220" t="s">
        <v>1009</v>
      </c>
      <c r="B1220" t="s">
        <v>314</v>
      </c>
      <c r="C1220">
        <v>0</v>
      </c>
      <c r="D1220" s="9">
        <v>41092.53125</v>
      </c>
      <c r="E1220" s="9">
        <v>41092.53125</v>
      </c>
      <c r="F1220" t="s">
        <v>874</v>
      </c>
      <c r="G1220" t="s">
        <v>874</v>
      </c>
      <c r="H1220">
        <v>1</v>
      </c>
      <c r="I1220">
        <v>1</v>
      </c>
      <c r="J1220">
        <v>1</v>
      </c>
      <c r="K1220" t="s">
        <v>875</v>
      </c>
      <c r="L1220">
        <v>1</v>
      </c>
      <c r="M1220">
        <v>0</v>
      </c>
      <c r="N1220" t="s">
        <v>877</v>
      </c>
      <c r="O1220" t="s">
        <v>877</v>
      </c>
      <c r="P1220">
        <v>0</v>
      </c>
      <c r="Q1220" t="s">
        <v>877</v>
      </c>
      <c r="R1220" t="s">
        <v>877</v>
      </c>
      <c r="S1220" t="s">
        <v>877</v>
      </c>
      <c r="T1220" t="s">
        <v>877</v>
      </c>
      <c r="U1220" t="s">
        <v>877</v>
      </c>
      <c r="V1220" t="s">
        <v>82</v>
      </c>
      <c r="W1220" t="s">
        <v>877</v>
      </c>
      <c r="X1220" t="s">
        <v>877</v>
      </c>
      <c r="Y1220">
        <v>0</v>
      </c>
      <c r="Z1220" t="s">
        <v>877</v>
      </c>
      <c r="AA1220" s="19">
        <v>45732.993583958334</v>
      </c>
      <c r="AB1220" t="s">
        <v>1181</v>
      </c>
    </row>
    <row r="1221" spans="1:28" x14ac:dyDescent="0.35">
      <c r="A1221" t="s">
        <v>1010</v>
      </c>
      <c r="B1221" t="s">
        <v>313</v>
      </c>
      <c r="C1221">
        <v>112</v>
      </c>
      <c r="D1221" s="9">
        <v>43105.748611111114</v>
      </c>
      <c r="E1221" s="9">
        <v>43217.771527777775</v>
      </c>
      <c r="F1221">
        <v>182</v>
      </c>
      <c r="G1221">
        <v>182</v>
      </c>
      <c r="H1221">
        <v>161</v>
      </c>
      <c r="I1221">
        <v>21</v>
      </c>
      <c r="J1221">
        <v>0</v>
      </c>
      <c r="K1221">
        <v>182</v>
      </c>
      <c r="L1221">
        <v>174</v>
      </c>
      <c r="M1221">
        <v>8</v>
      </c>
      <c r="N1221">
        <v>1.4259999999999999</v>
      </c>
      <c r="O1221">
        <v>0.17399999999999999</v>
      </c>
      <c r="P1221">
        <v>0</v>
      </c>
      <c r="Q1221">
        <v>1.4139999999999999</v>
      </c>
      <c r="R1221">
        <v>0.88400000000000001</v>
      </c>
      <c r="S1221">
        <v>0.89100000000000001</v>
      </c>
      <c r="T1221">
        <v>1</v>
      </c>
      <c r="U1221">
        <v>5.6580000000000004</v>
      </c>
      <c r="V1221" t="s">
        <v>82</v>
      </c>
      <c r="W1221">
        <v>0.86599999999999999</v>
      </c>
      <c r="X1221">
        <v>0.95199999999999996</v>
      </c>
      <c r="Y1221">
        <v>0</v>
      </c>
      <c r="Z1221">
        <v>0.88600000000000001</v>
      </c>
      <c r="AA1221" s="19">
        <v>45732.993644027774</v>
      </c>
      <c r="AB1221" t="s">
        <v>1181</v>
      </c>
    </row>
    <row r="1222" spans="1:28" hidden="1" x14ac:dyDescent="0.35">
      <c r="A1222" t="s">
        <v>1010</v>
      </c>
      <c r="B1222" t="s">
        <v>314</v>
      </c>
      <c r="C1222">
        <v>99</v>
      </c>
      <c r="D1222" s="9">
        <v>43117.964583333334</v>
      </c>
      <c r="E1222" s="9">
        <v>43217.771527777775</v>
      </c>
      <c r="F1222" t="s">
        <v>874</v>
      </c>
      <c r="G1222" t="s">
        <v>874</v>
      </c>
      <c r="H1222">
        <v>97</v>
      </c>
      <c r="I1222">
        <v>21</v>
      </c>
      <c r="J1222">
        <v>1</v>
      </c>
      <c r="K1222" t="s">
        <v>875</v>
      </c>
      <c r="L1222">
        <v>145</v>
      </c>
      <c r="M1222">
        <v>-26</v>
      </c>
      <c r="N1222">
        <v>0.97699999999999998</v>
      </c>
      <c r="O1222">
        <v>0.17299999999999999</v>
      </c>
      <c r="P1222">
        <v>0</v>
      </c>
      <c r="Q1222">
        <v>1.226</v>
      </c>
      <c r="R1222">
        <v>1.0660000000000001</v>
      </c>
      <c r="S1222">
        <v>0.85</v>
      </c>
      <c r="T1222">
        <v>1</v>
      </c>
      <c r="U1222">
        <v>6.5250000000000004</v>
      </c>
      <c r="V1222" t="s">
        <v>94</v>
      </c>
      <c r="W1222">
        <v>0.90600000000000003</v>
      </c>
      <c r="X1222">
        <v>0.95199999999999996</v>
      </c>
      <c r="Y1222">
        <v>0</v>
      </c>
      <c r="Z1222">
        <v>0.9</v>
      </c>
      <c r="AA1222" s="19">
        <v>45732.993655497688</v>
      </c>
      <c r="AB1222" t="s">
        <v>1181</v>
      </c>
    </row>
    <row r="1223" spans="1:28" x14ac:dyDescent="0.35">
      <c r="A1223" t="s">
        <v>1011</v>
      </c>
      <c r="B1223" t="s">
        <v>313</v>
      </c>
      <c r="C1223">
        <v>890</v>
      </c>
      <c r="D1223" s="9">
        <v>40394.351388888892</v>
      </c>
      <c r="E1223" s="9">
        <v>41284.476388888892</v>
      </c>
      <c r="F1223">
        <v>153</v>
      </c>
      <c r="G1223">
        <v>153</v>
      </c>
      <c r="H1223">
        <v>136</v>
      </c>
      <c r="I1223">
        <v>17</v>
      </c>
      <c r="J1223">
        <v>0</v>
      </c>
      <c r="K1223">
        <v>153</v>
      </c>
      <c r="L1223">
        <v>131</v>
      </c>
      <c r="M1223">
        <v>22</v>
      </c>
      <c r="N1223">
        <v>0.754</v>
      </c>
      <c r="O1223">
        <v>7.3999999999999996E-2</v>
      </c>
      <c r="P1223">
        <v>0</v>
      </c>
      <c r="Q1223">
        <v>0.27900000000000003</v>
      </c>
      <c r="R1223">
        <v>0.33700000000000002</v>
      </c>
      <c r="S1223">
        <v>0.91100000000000003</v>
      </c>
      <c r="T1223">
        <v>1</v>
      </c>
      <c r="U1223">
        <v>78.852999999999994</v>
      </c>
      <c r="V1223" t="s">
        <v>58</v>
      </c>
      <c r="W1223">
        <v>0.77</v>
      </c>
      <c r="X1223">
        <v>0.64500000000000002</v>
      </c>
      <c r="Y1223">
        <v>0</v>
      </c>
      <c r="Z1223">
        <v>0.43099999999999999</v>
      </c>
      <c r="AA1223" s="19">
        <v>45732.993713356482</v>
      </c>
      <c r="AB1223" t="s">
        <v>1181</v>
      </c>
    </row>
    <row r="1224" spans="1:28" hidden="1" x14ac:dyDescent="0.35">
      <c r="A1224" t="s">
        <v>1011</v>
      </c>
      <c r="B1224" t="s">
        <v>314</v>
      </c>
      <c r="C1224">
        <v>0</v>
      </c>
      <c r="D1224" s="9">
        <v>41284.476388888892</v>
      </c>
      <c r="E1224" s="9">
        <v>41284.476388888892</v>
      </c>
      <c r="F1224" t="s">
        <v>874</v>
      </c>
      <c r="G1224" t="s">
        <v>874</v>
      </c>
      <c r="H1224">
        <v>1</v>
      </c>
      <c r="I1224">
        <v>1</v>
      </c>
      <c r="J1224">
        <v>1</v>
      </c>
      <c r="K1224" t="s">
        <v>875</v>
      </c>
      <c r="L1224">
        <v>1</v>
      </c>
      <c r="M1224">
        <v>0</v>
      </c>
      <c r="N1224" t="s">
        <v>877</v>
      </c>
      <c r="O1224" t="s">
        <v>877</v>
      </c>
      <c r="P1224">
        <v>0</v>
      </c>
      <c r="Q1224" t="s">
        <v>877</v>
      </c>
      <c r="R1224" t="s">
        <v>877</v>
      </c>
      <c r="S1224" t="s">
        <v>877</v>
      </c>
      <c r="T1224" t="s">
        <v>877</v>
      </c>
      <c r="U1224" t="s">
        <v>877</v>
      </c>
      <c r="V1224" t="s">
        <v>58</v>
      </c>
      <c r="W1224" t="s">
        <v>877</v>
      </c>
      <c r="X1224" t="s">
        <v>877</v>
      </c>
      <c r="Y1224">
        <v>0</v>
      </c>
      <c r="Z1224" t="s">
        <v>877</v>
      </c>
      <c r="AA1224" s="19">
        <v>45732.993713368058</v>
      </c>
      <c r="AB1224" t="s">
        <v>1181</v>
      </c>
    </row>
    <row r="1225" spans="1:28" x14ac:dyDescent="0.35">
      <c r="A1225" t="s">
        <v>1012</v>
      </c>
      <c r="B1225" t="s">
        <v>313</v>
      </c>
      <c r="C1225">
        <v>310</v>
      </c>
      <c r="D1225" s="9">
        <v>40427.654166666667</v>
      </c>
      <c r="E1225" s="9">
        <v>40738.621527777781</v>
      </c>
      <c r="F1225">
        <v>89</v>
      </c>
      <c r="G1225">
        <v>89</v>
      </c>
      <c r="H1225">
        <v>45</v>
      </c>
      <c r="I1225">
        <v>44</v>
      </c>
      <c r="J1225">
        <v>0</v>
      </c>
      <c r="K1225">
        <v>89</v>
      </c>
      <c r="L1225">
        <v>79</v>
      </c>
      <c r="M1225">
        <v>10</v>
      </c>
      <c r="N1225">
        <v>0.26700000000000002</v>
      </c>
      <c r="O1225">
        <v>0.23499999999999999</v>
      </c>
      <c r="P1225">
        <v>0</v>
      </c>
      <c r="Q1225">
        <v>0.318</v>
      </c>
      <c r="R1225">
        <v>0.63300000000000001</v>
      </c>
      <c r="S1225">
        <v>0.53200000000000003</v>
      </c>
      <c r="T1225">
        <v>1</v>
      </c>
      <c r="U1225">
        <v>31.446999999999999</v>
      </c>
      <c r="V1225" t="s">
        <v>58</v>
      </c>
      <c r="W1225">
        <v>0.755</v>
      </c>
      <c r="X1225">
        <v>0.86399999999999999</v>
      </c>
      <c r="Y1225">
        <v>0</v>
      </c>
      <c r="Z1225">
        <v>0.79300000000000004</v>
      </c>
      <c r="AA1225" s="19">
        <v>45732.993773043978</v>
      </c>
      <c r="AB1225" t="s">
        <v>1181</v>
      </c>
    </row>
    <row r="1226" spans="1:28" hidden="1" x14ac:dyDescent="0.35">
      <c r="A1226" t="s">
        <v>1012</v>
      </c>
      <c r="B1226" t="s">
        <v>314</v>
      </c>
      <c r="C1226">
        <v>58</v>
      </c>
      <c r="D1226" s="9">
        <v>40679.665972222225</v>
      </c>
      <c r="E1226" s="9">
        <v>40738.621527777781</v>
      </c>
      <c r="F1226" t="s">
        <v>874</v>
      </c>
      <c r="G1226" t="s">
        <v>874</v>
      </c>
      <c r="H1226">
        <v>1</v>
      </c>
      <c r="I1226">
        <v>1</v>
      </c>
      <c r="J1226">
        <v>1</v>
      </c>
      <c r="K1226" t="s">
        <v>875</v>
      </c>
      <c r="L1226">
        <v>4</v>
      </c>
      <c r="M1226">
        <v>-4</v>
      </c>
      <c r="N1226" t="s">
        <v>877</v>
      </c>
      <c r="O1226" t="s">
        <v>877</v>
      </c>
      <c r="P1226">
        <v>0</v>
      </c>
      <c r="Q1226">
        <v>4.7E-2</v>
      </c>
      <c r="R1226" t="s">
        <v>877</v>
      </c>
      <c r="S1226" t="s">
        <v>877</v>
      </c>
      <c r="T1226" t="s">
        <v>877</v>
      </c>
      <c r="U1226" t="s">
        <v>877</v>
      </c>
      <c r="V1226" t="s">
        <v>58</v>
      </c>
      <c r="W1226" t="s">
        <v>877</v>
      </c>
      <c r="X1226" t="s">
        <v>877</v>
      </c>
      <c r="Y1226">
        <v>0</v>
      </c>
      <c r="Z1226">
        <v>0.82599999999999996</v>
      </c>
      <c r="AA1226" s="19">
        <v>45732.99377306713</v>
      </c>
      <c r="AB1226" t="s">
        <v>1181</v>
      </c>
    </row>
    <row r="1227" spans="1:28" x14ac:dyDescent="0.35">
      <c r="A1227" t="s">
        <v>1013</v>
      </c>
      <c r="B1227" t="s">
        <v>313</v>
      </c>
      <c r="C1227">
        <v>760</v>
      </c>
      <c r="D1227" s="9">
        <v>40851.498611111114</v>
      </c>
      <c r="E1227" s="9">
        <v>41612.440972222219</v>
      </c>
      <c r="F1227">
        <v>156</v>
      </c>
      <c r="G1227">
        <v>156</v>
      </c>
      <c r="H1227">
        <v>132</v>
      </c>
      <c r="I1227">
        <v>24</v>
      </c>
      <c r="J1227">
        <v>0</v>
      </c>
      <c r="K1227">
        <v>156</v>
      </c>
      <c r="L1227">
        <v>152</v>
      </c>
      <c r="M1227">
        <v>4</v>
      </c>
      <c r="N1227">
        <v>0.94899999999999995</v>
      </c>
      <c r="O1227">
        <v>0.55500000000000005</v>
      </c>
      <c r="P1227">
        <v>0</v>
      </c>
      <c r="Q1227">
        <v>0.21199999999999999</v>
      </c>
      <c r="R1227">
        <v>0.14099999999999999</v>
      </c>
      <c r="S1227">
        <v>0.63100000000000001</v>
      </c>
      <c r="T1227">
        <v>1</v>
      </c>
      <c r="U1227">
        <v>18.867999999999999</v>
      </c>
      <c r="V1227" t="s">
        <v>82</v>
      </c>
      <c r="W1227">
        <v>0.41399999999999998</v>
      </c>
      <c r="X1227">
        <v>0.93200000000000005</v>
      </c>
      <c r="Y1227">
        <v>0</v>
      </c>
      <c r="Z1227">
        <v>0.214</v>
      </c>
      <c r="AA1227" s="19">
        <v>45732.993829409723</v>
      </c>
      <c r="AB1227" t="s">
        <v>1181</v>
      </c>
    </row>
    <row r="1228" spans="1:28" hidden="1" x14ac:dyDescent="0.35">
      <c r="A1228" t="s">
        <v>1013</v>
      </c>
      <c r="B1228" t="s">
        <v>314</v>
      </c>
      <c r="C1228">
        <v>71</v>
      </c>
      <c r="D1228" s="9">
        <v>41541.374305555553</v>
      </c>
      <c r="E1228" s="9">
        <v>41612.440972222219</v>
      </c>
      <c r="F1228" t="s">
        <v>874</v>
      </c>
      <c r="G1228" t="s">
        <v>874</v>
      </c>
      <c r="H1228">
        <v>1</v>
      </c>
      <c r="I1228">
        <v>1</v>
      </c>
      <c r="J1228">
        <v>1</v>
      </c>
      <c r="K1228" t="s">
        <v>875</v>
      </c>
      <c r="L1228">
        <v>3</v>
      </c>
      <c r="M1228">
        <v>-2</v>
      </c>
      <c r="N1228" t="s">
        <v>877</v>
      </c>
      <c r="O1228" t="s">
        <v>877</v>
      </c>
      <c r="P1228">
        <v>0</v>
      </c>
      <c r="Q1228">
        <v>2.1000000000000001E-2</v>
      </c>
      <c r="R1228" t="s">
        <v>877</v>
      </c>
      <c r="S1228" t="s">
        <v>877</v>
      </c>
      <c r="T1228" t="s">
        <v>877</v>
      </c>
      <c r="U1228" t="s">
        <v>877</v>
      </c>
      <c r="V1228" t="s">
        <v>82</v>
      </c>
      <c r="W1228" t="s">
        <v>877</v>
      </c>
      <c r="X1228" t="s">
        <v>877</v>
      </c>
      <c r="Y1228">
        <v>0</v>
      </c>
      <c r="Z1228">
        <v>0.75</v>
      </c>
      <c r="AA1228" s="19">
        <v>45732.993829421299</v>
      </c>
      <c r="AB1228" t="s">
        <v>1181</v>
      </c>
    </row>
    <row r="1229" spans="1:28" x14ac:dyDescent="0.35">
      <c r="A1229" t="s">
        <v>1014</v>
      </c>
      <c r="B1229" t="s">
        <v>313</v>
      </c>
      <c r="C1229">
        <v>711</v>
      </c>
      <c r="D1229" s="9">
        <v>40647.620833333334</v>
      </c>
      <c r="E1229" s="9">
        <v>41359.591666666667</v>
      </c>
      <c r="F1229">
        <v>82</v>
      </c>
      <c r="G1229">
        <v>82</v>
      </c>
      <c r="H1229">
        <v>24</v>
      </c>
      <c r="I1229">
        <v>58</v>
      </c>
      <c r="J1229">
        <v>0</v>
      </c>
      <c r="K1229">
        <v>82</v>
      </c>
      <c r="L1229">
        <v>81</v>
      </c>
      <c r="M1229">
        <v>1</v>
      </c>
      <c r="N1229">
        <v>9.0999999999999998E-2</v>
      </c>
      <c r="O1229">
        <v>0.16900000000000001</v>
      </c>
      <c r="P1229">
        <v>0</v>
      </c>
      <c r="Q1229">
        <v>0.17</v>
      </c>
      <c r="R1229">
        <v>0.65400000000000003</v>
      </c>
      <c r="S1229">
        <v>0.35</v>
      </c>
      <c r="T1229">
        <v>1</v>
      </c>
      <c r="U1229">
        <v>5.8819999999999997</v>
      </c>
      <c r="V1229" t="s">
        <v>82</v>
      </c>
      <c r="W1229">
        <v>0.67900000000000005</v>
      </c>
      <c r="X1229">
        <v>0.81699999999999995</v>
      </c>
      <c r="Y1229">
        <v>0</v>
      </c>
      <c r="Z1229">
        <v>0.64300000000000002</v>
      </c>
      <c r="AA1229" s="19">
        <v>45732.993884953707</v>
      </c>
      <c r="AB1229" t="s">
        <v>1181</v>
      </c>
    </row>
    <row r="1230" spans="1:28" hidden="1" x14ac:dyDescent="0.35">
      <c r="A1230" t="s">
        <v>1014</v>
      </c>
      <c r="B1230" t="s">
        <v>314</v>
      </c>
      <c r="C1230">
        <v>0</v>
      </c>
      <c r="D1230" s="9">
        <v>41359.591666666667</v>
      </c>
      <c r="E1230" s="9">
        <v>41359.591666666667</v>
      </c>
      <c r="F1230" t="s">
        <v>874</v>
      </c>
      <c r="G1230" t="s">
        <v>874</v>
      </c>
      <c r="H1230">
        <v>1</v>
      </c>
      <c r="I1230">
        <v>1</v>
      </c>
      <c r="J1230">
        <v>1</v>
      </c>
      <c r="K1230" t="s">
        <v>875</v>
      </c>
      <c r="L1230">
        <v>1</v>
      </c>
      <c r="M1230">
        <v>0</v>
      </c>
      <c r="N1230" t="s">
        <v>877</v>
      </c>
      <c r="O1230" t="s">
        <v>877</v>
      </c>
      <c r="P1230">
        <v>0</v>
      </c>
      <c r="Q1230" t="s">
        <v>877</v>
      </c>
      <c r="R1230" t="s">
        <v>877</v>
      </c>
      <c r="S1230" t="s">
        <v>877</v>
      </c>
      <c r="T1230" t="s">
        <v>877</v>
      </c>
      <c r="U1230" t="s">
        <v>877</v>
      </c>
      <c r="V1230" t="s">
        <v>82</v>
      </c>
      <c r="W1230" t="s">
        <v>877</v>
      </c>
      <c r="X1230" t="s">
        <v>877</v>
      </c>
      <c r="Y1230">
        <v>0</v>
      </c>
      <c r="Z1230" t="s">
        <v>877</v>
      </c>
      <c r="AA1230" s="19">
        <v>45732.993884953707</v>
      </c>
      <c r="AB1230" t="s">
        <v>1181</v>
      </c>
    </row>
    <row r="1231" spans="1:28" x14ac:dyDescent="0.35">
      <c r="A1231" t="s">
        <v>1015</v>
      </c>
      <c r="B1231" t="s">
        <v>313</v>
      </c>
      <c r="C1231">
        <v>844</v>
      </c>
      <c r="D1231" s="9">
        <v>40451.451388888891</v>
      </c>
      <c r="E1231" s="9">
        <v>41295.490277777775</v>
      </c>
      <c r="F1231">
        <v>72</v>
      </c>
      <c r="G1231">
        <v>72</v>
      </c>
      <c r="H1231">
        <v>67</v>
      </c>
      <c r="I1231">
        <v>5</v>
      </c>
      <c r="J1231">
        <v>0</v>
      </c>
      <c r="K1231">
        <v>72</v>
      </c>
      <c r="L1231">
        <v>72</v>
      </c>
      <c r="M1231">
        <v>0</v>
      </c>
      <c r="N1231">
        <v>0.17</v>
      </c>
      <c r="O1231">
        <v>1.7000000000000001E-2</v>
      </c>
      <c r="P1231">
        <v>0</v>
      </c>
      <c r="Q1231">
        <v>0.05</v>
      </c>
      <c r="R1231">
        <v>0.26700000000000002</v>
      </c>
      <c r="S1231">
        <v>0.90900000000000003</v>
      </c>
      <c r="T1231">
        <v>1</v>
      </c>
      <c r="U1231">
        <v>0</v>
      </c>
      <c r="V1231" t="s">
        <v>82</v>
      </c>
      <c r="W1231">
        <v>0.73599999999999999</v>
      </c>
      <c r="X1231">
        <v>0.78</v>
      </c>
      <c r="Y1231">
        <v>0</v>
      </c>
      <c r="Z1231">
        <v>0.77700000000000002</v>
      </c>
      <c r="AA1231" s="19">
        <v>45732.993939467589</v>
      </c>
      <c r="AB1231" t="s">
        <v>1181</v>
      </c>
    </row>
    <row r="1232" spans="1:28" hidden="1" x14ac:dyDescent="0.35">
      <c r="A1232" t="s">
        <v>1015</v>
      </c>
      <c r="B1232" t="s">
        <v>314</v>
      </c>
      <c r="C1232">
        <v>0</v>
      </c>
      <c r="D1232" s="9">
        <v>41295.490277777775</v>
      </c>
      <c r="E1232" s="9">
        <v>41295.490277777775</v>
      </c>
      <c r="F1232" t="s">
        <v>874</v>
      </c>
      <c r="G1232" t="s">
        <v>874</v>
      </c>
      <c r="H1232">
        <v>1</v>
      </c>
      <c r="I1232">
        <v>1</v>
      </c>
      <c r="J1232">
        <v>1</v>
      </c>
      <c r="K1232" t="s">
        <v>875</v>
      </c>
      <c r="L1232">
        <v>24</v>
      </c>
      <c r="M1232">
        <v>-23</v>
      </c>
      <c r="N1232" t="s">
        <v>877</v>
      </c>
      <c r="O1232" t="s">
        <v>877</v>
      </c>
      <c r="P1232">
        <v>0</v>
      </c>
      <c r="Q1232" t="s">
        <v>877</v>
      </c>
      <c r="R1232" t="s">
        <v>877</v>
      </c>
      <c r="S1232" t="s">
        <v>877</v>
      </c>
      <c r="T1232" t="s">
        <v>877</v>
      </c>
      <c r="U1232" t="s">
        <v>877</v>
      </c>
      <c r="V1232" t="s">
        <v>82</v>
      </c>
      <c r="W1232" t="s">
        <v>877</v>
      </c>
      <c r="X1232" t="s">
        <v>877</v>
      </c>
      <c r="Y1232">
        <v>0</v>
      </c>
      <c r="Z1232" t="s">
        <v>877</v>
      </c>
      <c r="AA1232" s="19">
        <v>45732.993939479165</v>
      </c>
      <c r="AB1232" t="s">
        <v>1181</v>
      </c>
    </row>
    <row r="1233" spans="1:28" x14ac:dyDescent="0.35">
      <c r="A1233" t="s">
        <v>1016</v>
      </c>
      <c r="B1233" t="s">
        <v>313</v>
      </c>
      <c r="C1233">
        <v>941</v>
      </c>
      <c r="D1233" s="9">
        <v>40283.600694444445</v>
      </c>
      <c r="E1233" s="9">
        <v>41225.365972222222</v>
      </c>
      <c r="F1233">
        <v>896</v>
      </c>
      <c r="G1233">
        <v>896</v>
      </c>
      <c r="H1233">
        <v>633</v>
      </c>
      <c r="I1233">
        <v>263</v>
      </c>
      <c r="J1233">
        <v>0</v>
      </c>
      <c r="K1233">
        <v>896</v>
      </c>
      <c r="L1233">
        <v>896</v>
      </c>
      <c r="M1233">
        <v>0</v>
      </c>
      <c r="N1233">
        <v>0.93400000000000005</v>
      </c>
      <c r="O1233">
        <v>0.47699999999999998</v>
      </c>
      <c r="P1233">
        <v>0</v>
      </c>
      <c r="Q1233">
        <v>1.236</v>
      </c>
      <c r="R1233">
        <v>0.876</v>
      </c>
      <c r="S1233">
        <v>0.66200000000000003</v>
      </c>
      <c r="T1233">
        <v>1</v>
      </c>
      <c r="U1233">
        <v>0</v>
      </c>
      <c r="V1233" t="s">
        <v>82</v>
      </c>
      <c r="W1233">
        <v>0.874</v>
      </c>
      <c r="X1233">
        <v>0.93300000000000005</v>
      </c>
      <c r="Y1233">
        <v>0</v>
      </c>
      <c r="Z1233">
        <v>0.94499999999999995</v>
      </c>
      <c r="AA1233" s="19">
        <v>45732.994002800922</v>
      </c>
      <c r="AB1233" t="s">
        <v>1181</v>
      </c>
    </row>
    <row r="1234" spans="1:28" hidden="1" x14ac:dyDescent="0.35">
      <c r="A1234" t="s">
        <v>1016</v>
      </c>
      <c r="B1234" t="s">
        <v>314</v>
      </c>
      <c r="C1234">
        <v>97</v>
      </c>
      <c r="D1234" s="9">
        <v>41127.634722222225</v>
      </c>
      <c r="E1234" s="9">
        <v>41225.365972222222</v>
      </c>
      <c r="F1234" t="s">
        <v>874</v>
      </c>
      <c r="G1234" t="s">
        <v>874</v>
      </c>
      <c r="H1234">
        <v>13</v>
      </c>
      <c r="I1234">
        <v>1</v>
      </c>
      <c r="J1234">
        <v>1</v>
      </c>
      <c r="K1234" t="s">
        <v>875</v>
      </c>
      <c r="L1234">
        <v>27</v>
      </c>
      <c r="M1234">
        <v>-12</v>
      </c>
      <c r="N1234">
        <v>0.20499999999999999</v>
      </c>
      <c r="O1234" t="s">
        <v>877</v>
      </c>
      <c r="P1234">
        <v>0</v>
      </c>
      <c r="Q1234">
        <v>0.20499999999999999</v>
      </c>
      <c r="R1234" t="s">
        <v>877</v>
      </c>
      <c r="S1234" t="s">
        <v>877</v>
      </c>
      <c r="T1234" t="s">
        <v>877</v>
      </c>
      <c r="U1234" t="s">
        <v>877</v>
      </c>
      <c r="V1234" t="s">
        <v>82</v>
      </c>
      <c r="W1234">
        <v>0.96499999999999997</v>
      </c>
      <c r="X1234" t="s">
        <v>877</v>
      </c>
      <c r="Y1234">
        <v>0</v>
      </c>
      <c r="Z1234">
        <v>0.88900000000000001</v>
      </c>
      <c r="AA1234" s="19">
        <v>45732.994002812498</v>
      </c>
      <c r="AB1234" t="s">
        <v>1181</v>
      </c>
    </row>
    <row r="1235" spans="1:28" x14ac:dyDescent="0.35">
      <c r="A1235" t="s">
        <v>1017</v>
      </c>
      <c r="B1235" t="s">
        <v>313</v>
      </c>
      <c r="C1235">
        <v>1530</v>
      </c>
      <c r="D1235" s="9">
        <v>40430.67083333333</v>
      </c>
      <c r="E1235" s="9">
        <v>41960.705555555556</v>
      </c>
      <c r="F1235">
        <v>127</v>
      </c>
      <c r="G1235">
        <v>127</v>
      </c>
      <c r="H1235">
        <v>79</v>
      </c>
      <c r="I1235">
        <v>48</v>
      </c>
      <c r="J1235">
        <v>0</v>
      </c>
      <c r="K1235">
        <v>127</v>
      </c>
      <c r="L1235">
        <v>127</v>
      </c>
      <c r="M1235">
        <v>0</v>
      </c>
      <c r="N1235">
        <v>0.13500000000000001</v>
      </c>
      <c r="O1235">
        <v>6.8000000000000005E-2</v>
      </c>
      <c r="P1235">
        <v>0</v>
      </c>
      <c r="Q1235">
        <v>5.0999999999999997E-2</v>
      </c>
      <c r="R1235">
        <v>0.251</v>
      </c>
      <c r="S1235">
        <v>0.66500000000000004</v>
      </c>
      <c r="T1235">
        <v>1</v>
      </c>
      <c r="U1235">
        <v>0</v>
      </c>
      <c r="V1235" t="s">
        <v>82</v>
      </c>
      <c r="W1235">
        <v>0.47499999999999998</v>
      </c>
      <c r="X1235">
        <v>0.60299999999999998</v>
      </c>
      <c r="Y1235">
        <v>0</v>
      </c>
      <c r="Z1235">
        <v>0.64700000000000002</v>
      </c>
      <c r="AA1235" s="19">
        <v>45732.994059317127</v>
      </c>
      <c r="AB1235" t="s">
        <v>1181</v>
      </c>
    </row>
    <row r="1236" spans="1:28" hidden="1" x14ac:dyDescent="0.35">
      <c r="A1236" t="s">
        <v>1017</v>
      </c>
      <c r="B1236" t="s">
        <v>314</v>
      </c>
      <c r="C1236">
        <v>0</v>
      </c>
      <c r="D1236" s="9">
        <v>41960.705555555556</v>
      </c>
      <c r="E1236" s="9">
        <v>41960.705555555556</v>
      </c>
      <c r="F1236" t="s">
        <v>874</v>
      </c>
      <c r="G1236" t="s">
        <v>874</v>
      </c>
      <c r="H1236">
        <v>1</v>
      </c>
      <c r="I1236">
        <v>1</v>
      </c>
      <c r="J1236">
        <v>1</v>
      </c>
      <c r="K1236" t="s">
        <v>875</v>
      </c>
      <c r="L1236">
        <v>27</v>
      </c>
      <c r="M1236">
        <v>-26</v>
      </c>
      <c r="N1236" t="s">
        <v>877</v>
      </c>
      <c r="O1236" t="s">
        <v>877</v>
      </c>
      <c r="P1236">
        <v>0</v>
      </c>
      <c r="Q1236" t="s">
        <v>877</v>
      </c>
      <c r="R1236" t="s">
        <v>877</v>
      </c>
      <c r="S1236" t="s">
        <v>877</v>
      </c>
      <c r="T1236" t="s">
        <v>877</v>
      </c>
      <c r="U1236" t="s">
        <v>877</v>
      </c>
      <c r="V1236" t="s">
        <v>82</v>
      </c>
      <c r="W1236" t="s">
        <v>877</v>
      </c>
      <c r="X1236" t="s">
        <v>877</v>
      </c>
      <c r="Y1236">
        <v>0</v>
      </c>
      <c r="Z1236" t="s">
        <v>877</v>
      </c>
      <c r="AA1236" s="19">
        <v>45732.994059328703</v>
      </c>
      <c r="AB1236" t="s">
        <v>1181</v>
      </c>
    </row>
    <row r="1237" spans="1:28" x14ac:dyDescent="0.35">
      <c r="A1237" t="s">
        <v>1018</v>
      </c>
      <c r="B1237" t="s">
        <v>313</v>
      </c>
      <c r="C1237">
        <v>426</v>
      </c>
      <c r="D1237" s="9">
        <v>40935.663888888892</v>
      </c>
      <c r="E1237" s="9">
        <v>41361.779166666667</v>
      </c>
      <c r="F1237">
        <v>102</v>
      </c>
      <c r="G1237">
        <v>102</v>
      </c>
      <c r="H1237">
        <v>54</v>
      </c>
      <c r="I1237">
        <v>48</v>
      </c>
      <c r="J1237">
        <v>0</v>
      </c>
      <c r="K1237">
        <v>102</v>
      </c>
      <c r="L1237">
        <v>90</v>
      </c>
      <c r="M1237">
        <v>12</v>
      </c>
      <c r="N1237">
        <v>0.29099999999999998</v>
      </c>
      <c r="O1237">
        <v>0.50800000000000001</v>
      </c>
      <c r="P1237">
        <v>0</v>
      </c>
      <c r="Q1237">
        <v>0.35799999999999998</v>
      </c>
      <c r="R1237">
        <v>0.44800000000000001</v>
      </c>
      <c r="S1237">
        <v>0.36399999999999999</v>
      </c>
      <c r="T1237">
        <v>1</v>
      </c>
      <c r="U1237">
        <v>33.520000000000003</v>
      </c>
      <c r="V1237" t="s">
        <v>58</v>
      </c>
      <c r="W1237">
        <v>0.753</v>
      </c>
      <c r="X1237">
        <v>0.89800000000000002</v>
      </c>
      <c r="Y1237">
        <v>0</v>
      </c>
      <c r="Z1237">
        <v>0.78800000000000003</v>
      </c>
      <c r="AA1237" s="19">
        <v>45732.994115578702</v>
      </c>
      <c r="AB1237" t="s">
        <v>1181</v>
      </c>
    </row>
    <row r="1238" spans="1:28" hidden="1" x14ac:dyDescent="0.35">
      <c r="A1238" t="s">
        <v>1018</v>
      </c>
      <c r="B1238" t="s">
        <v>314</v>
      </c>
      <c r="C1238">
        <v>0</v>
      </c>
      <c r="D1238" s="9">
        <v>41361.779166666667</v>
      </c>
      <c r="E1238" s="9">
        <v>41361.779166666667</v>
      </c>
      <c r="F1238" t="s">
        <v>874</v>
      </c>
      <c r="G1238" t="s">
        <v>874</v>
      </c>
      <c r="H1238">
        <v>1</v>
      </c>
      <c r="I1238">
        <v>1</v>
      </c>
      <c r="J1238">
        <v>1</v>
      </c>
      <c r="K1238" t="s">
        <v>875</v>
      </c>
      <c r="L1238">
        <v>1</v>
      </c>
      <c r="M1238">
        <v>0</v>
      </c>
      <c r="N1238" t="s">
        <v>877</v>
      </c>
      <c r="O1238" t="s">
        <v>877</v>
      </c>
      <c r="P1238">
        <v>0</v>
      </c>
      <c r="Q1238" t="s">
        <v>877</v>
      </c>
      <c r="R1238" t="s">
        <v>877</v>
      </c>
      <c r="S1238" t="s">
        <v>877</v>
      </c>
      <c r="T1238" t="s">
        <v>877</v>
      </c>
      <c r="U1238" t="s">
        <v>877</v>
      </c>
      <c r="V1238" t="s">
        <v>58</v>
      </c>
      <c r="W1238" t="s">
        <v>877</v>
      </c>
      <c r="X1238" t="s">
        <v>877</v>
      </c>
      <c r="Y1238">
        <v>0</v>
      </c>
      <c r="Z1238" t="s">
        <v>877</v>
      </c>
      <c r="AA1238" s="19">
        <v>45732.994115590278</v>
      </c>
      <c r="AB1238" t="s">
        <v>1181</v>
      </c>
    </row>
    <row r="1239" spans="1:28" x14ac:dyDescent="0.35">
      <c r="A1239" t="s">
        <v>1019</v>
      </c>
      <c r="B1239" t="s">
        <v>313</v>
      </c>
      <c r="C1239">
        <v>772</v>
      </c>
      <c r="D1239" s="9">
        <v>40574.695833333331</v>
      </c>
      <c r="E1239" s="9">
        <v>41346.754166666666</v>
      </c>
      <c r="F1239">
        <v>83</v>
      </c>
      <c r="G1239">
        <v>83</v>
      </c>
      <c r="H1239">
        <v>54</v>
      </c>
      <c r="I1239">
        <v>29</v>
      </c>
      <c r="J1239">
        <v>0</v>
      </c>
      <c r="K1239">
        <v>83</v>
      </c>
      <c r="L1239">
        <v>67</v>
      </c>
      <c r="M1239">
        <v>16</v>
      </c>
      <c r="N1239">
        <v>0.193</v>
      </c>
      <c r="O1239">
        <v>0.106</v>
      </c>
      <c r="P1239">
        <v>0</v>
      </c>
      <c r="Q1239">
        <v>8.7999999999999995E-2</v>
      </c>
      <c r="R1239">
        <v>0.29399999999999998</v>
      </c>
      <c r="S1239">
        <v>0.64500000000000002</v>
      </c>
      <c r="T1239">
        <v>1</v>
      </c>
      <c r="U1239">
        <v>181.81800000000001</v>
      </c>
      <c r="V1239" t="s">
        <v>58</v>
      </c>
      <c r="W1239">
        <v>0.45100000000000001</v>
      </c>
      <c r="X1239">
        <v>0.68500000000000005</v>
      </c>
      <c r="Y1239">
        <v>0</v>
      </c>
      <c r="Z1239">
        <v>0.28699999999999998</v>
      </c>
      <c r="AA1239" s="19">
        <v>45732.994170659724</v>
      </c>
      <c r="AB1239" t="s">
        <v>1181</v>
      </c>
    </row>
    <row r="1240" spans="1:28" hidden="1" x14ac:dyDescent="0.35">
      <c r="A1240" t="s">
        <v>1019</v>
      </c>
      <c r="B1240" t="s">
        <v>314</v>
      </c>
      <c r="C1240">
        <v>0</v>
      </c>
      <c r="D1240" s="9">
        <v>41346.754166666666</v>
      </c>
      <c r="E1240" s="9">
        <v>41346.754166666666</v>
      </c>
      <c r="F1240" t="s">
        <v>874</v>
      </c>
      <c r="G1240" t="s">
        <v>874</v>
      </c>
      <c r="H1240">
        <v>1</v>
      </c>
      <c r="I1240">
        <v>1</v>
      </c>
      <c r="J1240">
        <v>1</v>
      </c>
      <c r="K1240" t="s">
        <v>875</v>
      </c>
      <c r="L1240">
        <v>1</v>
      </c>
      <c r="M1240">
        <v>0</v>
      </c>
      <c r="N1240" t="s">
        <v>877</v>
      </c>
      <c r="O1240" t="s">
        <v>877</v>
      </c>
      <c r="P1240">
        <v>0</v>
      </c>
      <c r="Q1240" t="s">
        <v>877</v>
      </c>
      <c r="R1240" t="s">
        <v>877</v>
      </c>
      <c r="S1240" t="s">
        <v>877</v>
      </c>
      <c r="T1240" t="s">
        <v>877</v>
      </c>
      <c r="U1240" t="s">
        <v>877</v>
      </c>
      <c r="V1240" t="s">
        <v>58</v>
      </c>
      <c r="W1240" t="s">
        <v>877</v>
      </c>
      <c r="X1240" t="s">
        <v>877</v>
      </c>
      <c r="Y1240">
        <v>0</v>
      </c>
      <c r="Z1240" t="s">
        <v>877</v>
      </c>
      <c r="AA1240" s="19">
        <v>45732.9941706713</v>
      </c>
      <c r="AB1240" t="s">
        <v>1181</v>
      </c>
    </row>
    <row r="1241" spans="1:28" x14ac:dyDescent="0.35">
      <c r="A1241" t="s">
        <v>1020</v>
      </c>
      <c r="B1241" t="s">
        <v>313</v>
      </c>
      <c r="C1241">
        <v>313</v>
      </c>
      <c r="D1241" s="9">
        <v>40926.593055555553</v>
      </c>
      <c r="E1241" s="9">
        <v>41240.397222222222</v>
      </c>
      <c r="F1241">
        <v>143</v>
      </c>
      <c r="G1241">
        <v>143</v>
      </c>
      <c r="H1241">
        <v>107</v>
      </c>
      <c r="I1241">
        <v>36</v>
      </c>
      <c r="J1241">
        <v>0</v>
      </c>
      <c r="K1241">
        <v>143</v>
      </c>
      <c r="L1241">
        <v>143</v>
      </c>
      <c r="M1241">
        <v>0</v>
      </c>
      <c r="N1241">
        <v>0.46</v>
      </c>
      <c r="O1241">
        <v>0.23899999999999999</v>
      </c>
      <c r="P1241">
        <v>0</v>
      </c>
      <c r="Q1241">
        <v>0.43099999999999999</v>
      </c>
      <c r="R1241">
        <v>0.61699999999999999</v>
      </c>
      <c r="S1241">
        <v>0.65800000000000003</v>
      </c>
      <c r="T1241">
        <v>1</v>
      </c>
      <c r="U1241">
        <v>0</v>
      </c>
      <c r="V1241" t="s">
        <v>82</v>
      </c>
      <c r="W1241">
        <v>0.63300000000000001</v>
      </c>
      <c r="X1241">
        <v>0.92300000000000004</v>
      </c>
      <c r="Y1241">
        <v>0</v>
      </c>
      <c r="Z1241">
        <v>0.70099999999999996</v>
      </c>
      <c r="AA1241" s="19">
        <v>45732.994230729164</v>
      </c>
      <c r="AB1241" t="s">
        <v>1181</v>
      </c>
    </row>
    <row r="1242" spans="1:28" hidden="1" x14ac:dyDescent="0.35">
      <c r="A1242" t="s">
        <v>1020</v>
      </c>
      <c r="B1242" t="s">
        <v>314</v>
      </c>
      <c r="C1242">
        <v>87</v>
      </c>
      <c r="D1242" s="9">
        <v>41152.472916666666</v>
      </c>
      <c r="E1242" s="9">
        <v>41240.397222222222</v>
      </c>
      <c r="F1242" t="s">
        <v>874</v>
      </c>
      <c r="G1242" t="s">
        <v>874</v>
      </c>
      <c r="H1242">
        <v>4</v>
      </c>
      <c r="I1242">
        <v>1</v>
      </c>
      <c r="J1242">
        <v>1</v>
      </c>
      <c r="K1242" t="s">
        <v>875</v>
      </c>
      <c r="L1242">
        <v>11</v>
      </c>
      <c r="M1242">
        <v>-8</v>
      </c>
      <c r="N1242" t="s">
        <v>877</v>
      </c>
      <c r="O1242" t="s">
        <v>877</v>
      </c>
      <c r="P1242">
        <v>0</v>
      </c>
      <c r="Q1242" t="s">
        <v>877</v>
      </c>
      <c r="R1242" t="s">
        <v>877</v>
      </c>
      <c r="S1242" t="s">
        <v>877</v>
      </c>
      <c r="T1242" t="s">
        <v>877</v>
      </c>
      <c r="U1242" t="s">
        <v>877</v>
      </c>
      <c r="V1242" t="s">
        <v>82</v>
      </c>
      <c r="W1242" t="s">
        <v>877</v>
      </c>
      <c r="X1242" t="s">
        <v>877</v>
      </c>
      <c r="Y1242">
        <v>0</v>
      </c>
      <c r="Z1242" t="s">
        <v>877</v>
      </c>
      <c r="AA1242" s="19">
        <v>45732.99423074074</v>
      </c>
      <c r="AB1242" t="s">
        <v>1181</v>
      </c>
    </row>
    <row r="1243" spans="1:28" x14ac:dyDescent="0.35">
      <c r="A1243" t="s">
        <v>1021</v>
      </c>
      <c r="B1243" t="s">
        <v>313</v>
      </c>
      <c r="C1243">
        <v>278</v>
      </c>
      <c r="D1243" s="9">
        <v>40324.679166666669</v>
      </c>
      <c r="E1243" s="9">
        <v>40603.410416666666</v>
      </c>
      <c r="F1243">
        <v>489</v>
      </c>
      <c r="G1243">
        <v>489</v>
      </c>
      <c r="H1243">
        <v>290</v>
      </c>
      <c r="I1243">
        <v>199</v>
      </c>
      <c r="J1243">
        <v>0</v>
      </c>
      <c r="K1243">
        <v>489</v>
      </c>
      <c r="L1243">
        <v>469</v>
      </c>
      <c r="M1243">
        <v>20</v>
      </c>
      <c r="N1243">
        <v>1.18</v>
      </c>
      <c r="O1243">
        <v>0.68899999999999995</v>
      </c>
      <c r="P1243">
        <v>0</v>
      </c>
      <c r="Q1243">
        <v>1.909</v>
      </c>
      <c r="R1243">
        <v>1.0209999999999999</v>
      </c>
      <c r="S1243">
        <v>0.63100000000000001</v>
      </c>
      <c r="T1243">
        <v>1</v>
      </c>
      <c r="U1243">
        <v>10.477</v>
      </c>
      <c r="V1243" t="s">
        <v>94</v>
      </c>
      <c r="W1243">
        <v>0.93899999999999995</v>
      </c>
      <c r="X1243">
        <v>0.92700000000000005</v>
      </c>
      <c r="Y1243">
        <v>0</v>
      </c>
      <c r="Z1243">
        <v>0.95</v>
      </c>
      <c r="AA1243" s="19">
        <v>45732.994291782408</v>
      </c>
      <c r="AB1243" t="s">
        <v>1181</v>
      </c>
    </row>
    <row r="1244" spans="1:28" hidden="1" x14ac:dyDescent="0.35">
      <c r="A1244" t="s">
        <v>1021</v>
      </c>
      <c r="B1244" t="s">
        <v>314</v>
      </c>
      <c r="C1244">
        <v>98</v>
      </c>
      <c r="D1244" s="9">
        <v>40504.459722222222</v>
      </c>
      <c r="E1244" s="9">
        <v>40603.410416666666</v>
      </c>
      <c r="F1244" t="s">
        <v>874</v>
      </c>
      <c r="G1244" t="s">
        <v>874</v>
      </c>
      <c r="H1244">
        <v>71</v>
      </c>
      <c r="I1244">
        <v>57</v>
      </c>
      <c r="J1244">
        <v>1</v>
      </c>
      <c r="K1244" t="s">
        <v>875</v>
      </c>
      <c r="L1244">
        <v>166</v>
      </c>
      <c r="M1244">
        <v>-39</v>
      </c>
      <c r="N1244">
        <v>0.627</v>
      </c>
      <c r="O1244">
        <v>0.48399999999999999</v>
      </c>
      <c r="P1244">
        <v>0</v>
      </c>
      <c r="Q1244">
        <v>1.4</v>
      </c>
      <c r="R1244">
        <v>1.26</v>
      </c>
      <c r="S1244">
        <v>0.56399999999999995</v>
      </c>
      <c r="T1244">
        <v>1</v>
      </c>
      <c r="U1244">
        <v>14.286</v>
      </c>
      <c r="V1244" t="s">
        <v>94</v>
      </c>
      <c r="W1244">
        <v>0.88700000000000001</v>
      </c>
      <c r="X1244">
        <v>0.93500000000000005</v>
      </c>
      <c r="Y1244">
        <v>0</v>
      </c>
      <c r="Z1244">
        <v>0.95899999999999996</v>
      </c>
      <c r="AA1244" s="19">
        <v>45732.994302789353</v>
      </c>
      <c r="AB1244" t="s">
        <v>1181</v>
      </c>
    </row>
    <row r="1245" spans="1:28" x14ac:dyDescent="0.35">
      <c r="A1245" t="s">
        <v>1022</v>
      </c>
      <c r="B1245" t="s">
        <v>313</v>
      </c>
      <c r="C1245">
        <v>84</v>
      </c>
      <c r="D1245" s="9">
        <v>40737.561805555553</v>
      </c>
      <c r="E1245" s="9">
        <v>40822.509027777778</v>
      </c>
      <c r="F1245">
        <v>51</v>
      </c>
      <c r="G1245">
        <v>51</v>
      </c>
      <c r="H1245">
        <v>45</v>
      </c>
      <c r="I1245">
        <v>6</v>
      </c>
      <c r="J1245">
        <v>0</v>
      </c>
      <c r="K1245">
        <v>51</v>
      </c>
      <c r="L1245">
        <v>51</v>
      </c>
      <c r="M1245">
        <v>0</v>
      </c>
      <c r="N1245">
        <v>0.87</v>
      </c>
      <c r="O1245">
        <v>0.6</v>
      </c>
      <c r="P1245">
        <v>0</v>
      </c>
      <c r="Q1245">
        <v>0.64600000000000002</v>
      </c>
      <c r="R1245">
        <v>0.439</v>
      </c>
      <c r="S1245">
        <v>0.59199999999999997</v>
      </c>
      <c r="T1245">
        <v>1</v>
      </c>
      <c r="U1245">
        <v>0</v>
      </c>
      <c r="V1245" t="s">
        <v>82</v>
      </c>
      <c r="W1245">
        <v>0.85699999999999998</v>
      </c>
      <c r="X1245">
        <v>0.68600000000000005</v>
      </c>
      <c r="Y1245">
        <v>0</v>
      </c>
      <c r="Z1245">
        <v>0.85599999999999998</v>
      </c>
      <c r="AA1245" s="19">
        <v>45732.994361481484</v>
      </c>
      <c r="AB1245" t="s">
        <v>1181</v>
      </c>
    </row>
    <row r="1246" spans="1:28" hidden="1" x14ac:dyDescent="0.35">
      <c r="A1246" t="s">
        <v>1022</v>
      </c>
      <c r="B1246" t="s">
        <v>314</v>
      </c>
      <c r="C1246">
        <v>84</v>
      </c>
      <c r="D1246" s="9">
        <v>40737.561805555553</v>
      </c>
      <c r="E1246" s="9">
        <v>40822.509027777778</v>
      </c>
      <c r="F1246" t="s">
        <v>874</v>
      </c>
      <c r="G1246" t="s">
        <v>874</v>
      </c>
      <c r="H1246">
        <v>45</v>
      </c>
      <c r="I1246">
        <v>6</v>
      </c>
      <c r="J1246">
        <v>1</v>
      </c>
      <c r="K1246" t="s">
        <v>875</v>
      </c>
      <c r="L1246">
        <v>51</v>
      </c>
      <c r="M1246">
        <v>-1</v>
      </c>
      <c r="N1246">
        <v>0.86799999999999999</v>
      </c>
      <c r="O1246">
        <v>0.6</v>
      </c>
      <c r="P1246">
        <v>0</v>
      </c>
      <c r="Q1246">
        <v>0.64</v>
      </c>
      <c r="R1246">
        <v>0.436</v>
      </c>
      <c r="S1246">
        <v>0.59099999999999997</v>
      </c>
      <c r="T1246">
        <v>1</v>
      </c>
      <c r="U1246">
        <v>0</v>
      </c>
      <c r="V1246" t="s">
        <v>82</v>
      </c>
      <c r="W1246">
        <v>0.85499999999999998</v>
      </c>
      <c r="X1246">
        <v>0.77100000000000002</v>
      </c>
      <c r="Y1246">
        <v>0</v>
      </c>
      <c r="Z1246">
        <v>0.85299999999999998</v>
      </c>
      <c r="AA1246" s="19">
        <v>45732.994371956018</v>
      </c>
      <c r="AB1246" t="s">
        <v>1181</v>
      </c>
    </row>
    <row r="1247" spans="1:28" x14ac:dyDescent="0.35">
      <c r="A1247" t="s">
        <v>1023</v>
      </c>
      <c r="B1247" t="s">
        <v>313</v>
      </c>
      <c r="C1247">
        <v>115</v>
      </c>
      <c r="D1247" s="9">
        <v>40728.547222222223</v>
      </c>
      <c r="E1247" s="9">
        <v>40843.763888888891</v>
      </c>
      <c r="F1247">
        <v>92</v>
      </c>
      <c r="G1247">
        <v>92</v>
      </c>
      <c r="H1247">
        <v>83</v>
      </c>
      <c r="I1247">
        <v>9</v>
      </c>
      <c r="J1247">
        <v>0</v>
      </c>
      <c r="K1247">
        <v>92</v>
      </c>
      <c r="L1247">
        <v>92</v>
      </c>
      <c r="M1247">
        <v>0</v>
      </c>
      <c r="N1247">
        <v>1.008</v>
      </c>
      <c r="O1247">
        <v>0.14099999999999999</v>
      </c>
      <c r="P1247">
        <v>0</v>
      </c>
      <c r="Q1247">
        <v>0.97699999999999998</v>
      </c>
      <c r="R1247">
        <v>0.85</v>
      </c>
      <c r="S1247">
        <v>0.877</v>
      </c>
      <c r="T1247">
        <v>1</v>
      </c>
      <c r="U1247">
        <v>0</v>
      </c>
      <c r="V1247" t="s">
        <v>82</v>
      </c>
      <c r="W1247">
        <v>0.93</v>
      </c>
      <c r="X1247">
        <v>0.70299999999999996</v>
      </c>
      <c r="Y1247">
        <v>0</v>
      </c>
      <c r="Z1247">
        <v>0.93</v>
      </c>
      <c r="AA1247" s="19">
        <v>45732.99443150463</v>
      </c>
      <c r="AB1247" t="s">
        <v>1181</v>
      </c>
    </row>
    <row r="1248" spans="1:28" hidden="1" x14ac:dyDescent="0.35">
      <c r="A1248" t="s">
        <v>1023</v>
      </c>
      <c r="B1248" t="s">
        <v>314</v>
      </c>
      <c r="C1248">
        <v>99</v>
      </c>
      <c r="D1248" s="9">
        <v>40744.648611111108</v>
      </c>
      <c r="E1248" s="9">
        <v>40843.763888888891</v>
      </c>
      <c r="F1248" t="s">
        <v>874</v>
      </c>
      <c r="G1248" t="s">
        <v>874</v>
      </c>
      <c r="H1248">
        <v>62</v>
      </c>
      <c r="I1248">
        <v>3</v>
      </c>
      <c r="J1248">
        <v>1</v>
      </c>
      <c r="K1248" t="s">
        <v>875</v>
      </c>
      <c r="L1248">
        <v>86</v>
      </c>
      <c r="M1248">
        <v>-20</v>
      </c>
      <c r="N1248">
        <v>0.91500000000000004</v>
      </c>
      <c r="O1248">
        <v>4.8000000000000001E-2</v>
      </c>
      <c r="P1248">
        <v>0</v>
      </c>
      <c r="Q1248">
        <v>0.96099999999999997</v>
      </c>
      <c r="R1248">
        <v>0.998</v>
      </c>
      <c r="S1248">
        <v>0.95</v>
      </c>
      <c r="T1248">
        <v>1</v>
      </c>
      <c r="U1248">
        <v>0</v>
      </c>
      <c r="V1248" t="s">
        <v>82</v>
      </c>
      <c r="W1248">
        <v>0.86699999999999999</v>
      </c>
      <c r="X1248">
        <v>0.75</v>
      </c>
      <c r="Y1248">
        <v>0</v>
      </c>
      <c r="Z1248">
        <v>0.91400000000000003</v>
      </c>
      <c r="AA1248" s="19">
        <v>45732.994442152776</v>
      </c>
      <c r="AB1248" t="s">
        <v>1181</v>
      </c>
    </row>
    <row r="1249" spans="1:28" x14ac:dyDescent="0.35">
      <c r="A1249" t="s">
        <v>1024</v>
      </c>
      <c r="B1249" t="s">
        <v>313</v>
      </c>
      <c r="C1249">
        <v>257</v>
      </c>
      <c r="D1249" s="9">
        <v>40339.621527777781</v>
      </c>
      <c r="E1249" s="9">
        <v>40597.553472222222</v>
      </c>
      <c r="F1249">
        <v>198</v>
      </c>
      <c r="G1249">
        <v>198</v>
      </c>
      <c r="H1249">
        <v>185</v>
      </c>
      <c r="I1249">
        <v>13</v>
      </c>
      <c r="J1249">
        <v>0</v>
      </c>
      <c r="K1249">
        <v>198</v>
      </c>
      <c r="L1249">
        <v>196</v>
      </c>
      <c r="M1249">
        <v>2</v>
      </c>
      <c r="N1249">
        <v>0.71</v>
      </c>
      <c r="O1249">
        <v>6.4000000000000001E-2</v>
      </c>
      <c r="P1249">
        <v>0</v>
      </c>
      <c r="Q1249">
        <v>0.78800000000000003</v>
      </c>
      <c r="R1249">
        <v>1.018</v>
      </c>
      <c r="S1249">
        <v>0.91700000000000004</v>
      </c>
      <c r="T1249">
        <v>1</v>
      </c>
      <c r="U1249">
        <v>2.5379999999999998</v>
      </c>
      <c r="V1249" t="s">
        <v>94</v>
      </c>
      <c r="W1249">
        <v>0.98299999999999998</v>
      </c>
      <c r="X1249">
        <v>0.71599999999999997</v>
      </c>
      <c r="Y1249">
        <v>0</v>
      </c>
      <c r="Z1249">
        <v>0.99099999999999999</v>
      </c>
      <c r="AA1249" s="19">
        <v>45732.99450270833</v>
      </c>
      <c r="AB1249" t="s">
        <v>1181</v>
      </c>
    </row>
    <row r="1250" spans="1:28" hidden="1" x14ac:dyDescent="0.35">
      <c r="A1250" t="s">
        <v>1024</v>
      </c>
      <c r="B1250" t="s">
        <v>314</v>
      </c>
      <c r="C1250">
        <v>99</v>
      </c>
      <c r="D1250" s="9">
        <v>40498.536805555559</v>
      </c>
      <c r="E1250" s="9">
        <v>40597.553472222222</v>
      </c>
      <c r="F1250" t="s">
        <v>874</v>
      </c>
      <c r="G1250" t="s">
        <v>874</v>
      </c>
      <c r="H1250">
        <v>66</v>
      </c>
      <c r="I1250">
        <v>1</v>
      </c>
      <c r="J1250">
        <v>1</v>
      </c>
      <c r="K1250" t="s">
        <v>875</v>
      </c>
      <c r="L1250">
        <v>77</v>
      </c>
      <c r="M1250">
        <v>-9</v>
      </c>
      <c r="N1250">
        <v>0.86899999999999999</v>
      </c>
      <c r="O1250" t="s">
        <v>877</v>
      </c>
      <c r="P1250">
        <v>0</v>
      </c>
      <c r="Q1250">
        <v>0.875</v>
      </c>
      <c r="R1250" t="s">
        <v>877</v>
      </c>
      <c r="S1250" t="s">
        <v>877</v>
      </c>
      <c r="T1250" t="s">
        <v>877</v>
      </c>
      <c r="U1250" t="s">
        <v>877</v>
      </c>
      <c r="V1250" t="s">
        <v>94</v>
      </c>
      <c r="W1250">
        <v>0.95499999999999996</v>
      </c>
      <c r="X1250" t="s">
        <v>877</v>
      </c>
      <c r="Y1250">
        <v>0</v>
      </c>
      <c r="Z1250">
        <v>0.95199999999999996</v>
      </c>
      <c r="AA1250" s="19">
        <v>45732.994502719906</v>
      </c>
      <c r="AB1250" t="s">
        <v>1181</v>
      </c>
    </row>
    <row r="1251" spans="1:28" x14ac:dyDescent="0.35">
      <c r="A1251" t="s">
        <v>1025</v>
      </c>
      <c r="B1251" t="s">
        <v>313</v>
      </c>
      <c r="C1251">
        <v>449</v>
      </c>
      <c r="D1251" s="9">
        <v>40343.644444444442</v>
      </c>
      <c r="E1251" s="9">
        <v>40792.648611111108</v>
      </c>
      <c r="F1251">
        <v>57</v>
      </c>
      <c r="G1251">
        <v>57</v>
      </c>
      <c r="H1251">
        <v>45</v>
      </c>
      <c r="I1251">
        <v>12</v>
      </c>
      <c r="J1251">
        <v>0</v>
      </c>
      <c r="K1251">
        <v>57</v>
      </c>
      <c r="L1251">
        <v>57</v>
      </c>
      <c r="M1251">
        <v>0</v>
      </c>
      <c r="N1251">
        <v>0.68200000000000005</v>
      </c>
      <c r="O1251">
        <v>0.48599999999999999</v>
      </c>
      <c r="P1251">
        <v>0</v>
      </c>
      <c r="Q1251">
        <v>0.14499999999999999</v>
      </c>
      <c r="R1251">
        <v>0.124</v>
      </c>
      <c r="S1251">
        <v>0.58399999999999996</v>
      </c>
      <c r="T1251">
        <v>1</v>
      </c>
      <c r="U1251">
        <v>0</v>
      </c>
      <c r="V1251" t="s">
        <v>82</v>
      </c>
      <c r="W1251">
        <v>0.90200000000000002</v>
      </c>
      <c r="X1251">
        <v>0.91600000000000004</v>
      </c>
      <c r="Y1251">
        <v>0</v>
      </c>
      <c r="Z1251">
        <v>0.23499999999999999</v>
      </c>
      <c r="AA1251" s="19">
        <v>45732.994558449071</v>
      </c>
      <c r="AB1251" t="s">
        <v>1181</v>
      </c>
    </row>
    <row r="1252" spans="1:28" hidden="1" x14ac:dyDescent="0.35">
      <c r="A1252" t="s">
        <v>1025</v>
      </c>
      <c r="B1252" t="s">
        <v>314</v>
      </c>
      <c r="C1252">
        <v>0</v>
      </c>
      <c r="D1252" s="9">
        <v>40792.648611111108</v>
      </c>
      <c r="E1252" s="9">
        <v>40792.648611111108</v>
      </c>
      <c r="F1252" t="s">
        <v>874</v>
      </c>
      <c r="G1252" t="s">
        <v>874</v>
      </c>
      <c r="H1252">
        <v>1</v>
      </c>
      <c r="I1252">
        <v>1</v>
      </c>
      <c r="J1252">
        <v>1</v>
      </c>
      <c r="K1252" t="s">
        <v>875</v>
      </c>
      <c r="L1252">
        <v>1</v>
      </c>
      <c r="M1252">
        <v>0</v>
      </c>
      <c r="N1252" t="s">
        <v>877</v>
      </c>
      <c r="O1252" t="s">
        <v>877</v>
      </c>
      <c r="P1252">
        <v>0</v>
      </c>
      <c r="Q1252" t="s">
        <v>877</v>
      </c>
      <c r="R1252" t="s">
        <v>877</v>
      </c>
      <c r="S1252" t="s">
        <v>877</v>
      </c>
      <c r="T1252" t="s">
        <v>877</v>
      </c>
      <c r="U1252" t="s">
        <v>877</v>
      </c>
      <c r="V1252" t="s">
        <v>82</v>
      </c>
      <c r="W1252" t="s">
        <v>877</v>
      </c>
      <c r="X1252" t="s">
        <v>877</v>
      </c>
      <c r="Y1252">
        <v>0</v>
      </c>
      <c r="Z1252" t="s">
        <v>877</v>
      </c>
      <c r="AA1252" s="19">
        <v>45732.994558460647</v>
      </c>
      <c r="AB1252" t="s">
        <v>1181</v>
      </c>
    </row>
    <row r="1253" spans="1:28" x14ac:dyDescent="0.35">
      <c r="A1253" t="s">
        <v>1026</v>
      </c>
      <c r="B1253" t="s">
        <v>313</v>
      </c>
      <c r="C1253">
        <v>234</v>
      </c>
      <c r="D1253" s="9">
        <v>40504.618055555555</v>
      </c>
      <c r="E1253" s="9">
        <v>40739.570138888892</v>
      </c>
      <c r="F1253">
        <v>174</v>
      </c>
      <c r="G1253">
        <v>174</v>
      </c>
      <c r="H1253">
        <v>67</v>
      </c>
      <c r="I1253">
        <v>107</v>
      </c>
      <c r="J1253">
        <v>0</v>
      </c>
      <c r="K1253">
        <v>174</v>
      </c>
      <c r="L1253">
        <v>164</v>
      </c>
      <c r="M1253">
        <v>10</v>
      </c>
      <c r="N1253">
        <v>0.96499999999999997</v>
      </c>
      <c r="O1253">
        <v>0.90900000000000003</v>
      </c>
      <c r="P1253">
        <v>0</v>
      </c>
      <c r="Q1253">
        <v>1.0720000000000001</v>
      </c>
      <c r="R1253">
        <v>0.57199999999999995</v>
      </c>
      <c r="S1253">
        <v>0.51500000000000001</v>
      </c>
      <c r="T1253">
        <v>1</v>
      </c>
      <c r="U1253">
        <v>9.3279999999999994</v>
      </c>
      <c r="V1253" t="s">
        <v>82</v>
      </c>
      <c r="W1253">
        <v>0.83299999999999996</v>
      </c>
      <c r="X1253">
        <v>0.67900000000000005</v>
      </c>
      <c r="Y1253">
        <v>0</v>
      </c>
      <c r="Z1253">
        <v>0.64300000000000002</v>
      </c>
      <c r="AA1253" s="19">
        <v>45732.994618449076</v>
      </c>
      <c r="AB1253" t="s">
        <v>1181</v>
      </c>
    </row>
    <row r="1254" spans="1:28" hidden="1" x14ac:dyDescent="0.35">
      <c r="A1254" t="s">
        <v>1026</v>
      </c>
      <c r="B1254" t="s">
        <v>314</v>
      </c>
      <c r="C1254">
        <v>97</v>
      </c>
      <c r="D1254" s="9">
        <v>40641.620833333334</v>
      </c>
      <c r="E1254" s="9">
        <v>40739.570138888892</v>
      </c>
      <c r="F1254" t="s">
        <v>874</v>
      </c>
      <c r="G1254" t="s">
        <v>874</v>
      </c>
      <c r="H1254">
        <v>1</v>
      </c>
      <c r="I1254">
        <v>1</v>
      </c>
      <c r="J1254">
        <v>1</v>
      </c>
      <c r="K1254" t="s">
        <v>875</v>
      </c>
      <c r="L1254">
        <v>3</v>
      </c>
      <c r="M1254">
        <v>-3</v>
      </c>
      <c r="N1254" t="s">
        <v>877</v>
      </c>
      <c r="O1254" t="s">
        <v>877</v>
      </c>
      <c r="P1254">
        <v>0</v>
      </c>
      <c r="Q1254">
        <v>2.1000000000000001E-2</v>
      </c>
      <c r="R1254" t="s">
        <v>877</v>
      </c>
      <c r="S1254" t="s">
        <v>877</v>
      </c>
      <c r="T1254" t="s">
        <v>877</v>
      </c>
      <c r="U1254" t="s">
        <v>877</v>
      </c>
      <c r="V1254" t="s">
        <v>82</v>
      </c>
      <c r="W1254" t="s">
        <v>877</v>
      </c>
      <c r="X1254" t="s">
        <v>877</v>
      </c>
      <c r="Y1254">
        <v>0</v>
      </c>
      <c r="Z1254">
        <v>0.999</v>
      </c>
      <c r="AA1254" s="19">
        <v>45732.994618472221</v>
      </c>
      <c r="AB1254" t="s">
        <v>1181</v>
      </c>
    </row>
    <row r="1255" spans="1:28" x14ac:dyDescent="0.35">
      <c r="A1255" t="s">
        <v>1027</v>
      </c>
      <c r="B1255" t="s">
        <v>313</v>
      </c>
      <c r="C1255">
        <v>221</v>
      </c>
      <c r="D1255" s="9">
        <v>40269.590277777781</v>
      </c>
      <c r="E1255" s="9">
        <v>40491.404166666667</v>
      </c>
      <c r="F1255">
        <v>134</v>
      </c>
      <c r="G1255">
        <v>134</v>
      </c>
      <c r="H1255">
        <v>111</v>
      </c>
      <c r="I1255">
        <v>23</v>
      </c>
      <c r="J1255">
        <v>0</v>
      </c>
      <c r="K1255">
        <v>134</v>
      </c>
      <c r="L1255">
        <v>106</v>
      </c>
      <c r="M1255">
        <v>28</v>
      </c>
      <c r="N1255">
        <v>0.51600000000000001</v>
      </c>
      <c r="O1255">
        <v>0.1</v>
      </c>
      <c r="P1255">
        <v>0</v>
      </c>
      <c r="Q1255">
        <v>0.40100000000000002</v>
      </c>
      <c r="R1255">
        <v>0.65100000000000002</v>
      </c>
      <c r="S1255">
        <v>0.83799999999999997</v>
      </c>
      <c r="T1255">
        <v>1</v>
      </c>
      <c r="U1255">
        <v>69.825000000000003</v>
      </c>
      <c r="V1255" t="s">
        <v>58</v>
      </c>
      <c r="W1255">
        <v>0.53200000000000003</v>
      </c>
      <c r="X1255">
        <v>0.379</v>
      </c>
      <c r="Y1255">
        <v>0</v>
      </c>
      <c r="Z1255">
        <v>0.72199999999999998</v>
      </c>
      <c r="AA1255" s="19">
        <v>45732.994679004631</v>
      </c>
      <c r="AB1255" t="s">
        <v>1181</v>
      </c>
    </row>
    <row r="1256" spans="1:28" hidden="1" x14ac:dyDescent="0.35">
      <c r="A1256" t="s">
        <v>1027</v>
      </c>
      <c r="B1256" t="s">
        <v>314</v>
      </c>
      <c r="C1256">
        <v>95</v>
      </c>
      <c r="D1256" s="9">
        <v>40395.601388888892</v>
      </c>
      <c r="E1256" s="9">
        <v>40491.404166666667</v>
      </c>
      <c r="F1256" t="s">
        <v>874</v>
      </c>
      <c r="G1256" t="s">
        <v>874</v>
      </c>
      <c r="H1256">
        <v>13</v>
      </c>
      <c r="I1256">
        <v>2</v>
      </c>
      <c r="J1256">
        <v>1</v>
      </c>
      <c r="K1256" t="s">
        <v>875</v>
      </c>
      <c r="L1256">
        <v>28</v>
      </c>
      <c r="M1256">
        <v>-14</v>
      </c>
      <c r="N1256">
        <v>0.26</v>
      </c>
      <c r="O1256">
        <v>1.4999999999999999E-2</v>
      </c>
      <c r="P1256">
        <v>0</v>
      </c>
      <c r="Q1256">
        <v>0.38400000000000001</v>
      </c>
      <c r="R1256">
        <v>1.3959999999999999</v>
      </c>
      <c r="S1256">
        <v>0.94499999999999995</v>
      </c>
      <c r="T1256">
        <v>1</v>
      </c>
      <c r="U1256">
        <v>72.917000000000002</v>
      </c>
      <c r="V1256" t="s">
        <v>64</v>
      </c>
      <c r="W1256">
        <v>0.78</v>
      </c>
      <c r="X1256">
        <v>1</v>
      </c>
      <c r="Y1256">
        <v>0</v>
      </c>
      <c r="Z1256">
        <v>0.90400000000000003</v>
      </c>
      <c r="AA1256" s="19">
        <v>45732.994688969906</v>
      </c>
      <c r="AB1256" t="s">
        <v>1181</v>
      </c>
    </row>
    <row r="1257" spans="1:28" x14ac:dyDescent="0.35">
      <c r="A1257" t="s">
        <v>1028</v>
      </c>
      <c r="B1257" t="s">
        <v>313</v>
      </c>
      <c r="C1257">
        <v>397</v>
      </c>
      <c r="D1257" s="9">
        <v>40430.515277777777</v>
      </c>
      <c r="E1257" s="9">
        <v>40828.500694444447</v>
      </c>
      <c r="F1257">
        <v>98</v>
      </c>
      <c r="G1257">
        <v>98</v>
      </c>
      <c r="H1257">
        <v>35</v>
      </c>
      <c r="I1257">
        <v>63</v>
      </c>
      <c r="J1257">
        <v>0</v>
      </c>
      <c r="K1257">
        <v>98</v>
      </c>
      <c r="L1257">
        <v>98</v>
      </c>
      <c r="M1257">
        <v>0</v>
      </c>
      <c r="N1257">
        <v>0.38400000000000001</v>
      </c>
      <c r="O1257">
        <v>0.59899999999999998</v>
      </c>
      <c r="P1257">
        <v>0</v>
      </c>
      <c r="Q1257">
        <v>0.14799999999999999</v>
      </c>
      <c r="R1257">
        <v>0.151</v>
      </c>
      <c r="S1257">
        <v>0.39100000000000001</v>
      </c>
      <c r="T1257">
        <v>1</v>
      </c>
      <c r="U1257">
        <v>0</v>
      </c>
      <c r="V1257" t="s">
        <v>82</v>
      </c>
      <c r="W1257">
        <v>0.92100000000000004</v>
      </c>
      <c r="X1257">
        <v>0.63400000000000001</v>
      </c>
      <c r="Y1257">
        <v>0</v>
      </c>
      <c r="Z1257">
        <v>0.75600000000000001</v>
      </c>
      <c r="AA1257" s="19">
        <v>45732.994743935182</v>
      </c>
      <c r="AB1257" t="s">
        <v>1181</v>
      </c>
    </row>
    <row r="1258" spans="1:28" hidden="1" x14ac:dyDescent="0.35">
      <c r="A1258" t="s">
        <v>1028</v>
      </c>
      <c r="B1258" t="s">
        <v>314</v>
      </c>
      <c r="C1258">
        <v>0</v>
      </c>
      <c r="D1258" s="9">
        <v>40828.498611111114</v>
      </c>
      <c r="E1258" s="9">
        <v>40828.500694444447</v>
      </c>
      <c r="F1258" t="s">
        <v>874</v>
      </c>
      <c r="G1258" t="s">
        <v>874</v>
      </c>
      <c r="H1258">
        <v>1</v>
      </c>
      <c r="I1258">
        <v>1</v>
      </c>
      <c r="J1258">
        <v>1</v>
      </c>
      <c r="K1258" t="s">
        <v>875</v>
      </c>
      <c r="L1258">
        <v>37</v>
      </c>
      <c r="M1258">
        <v>-36</v>
      </c>
      <c r="N1258" t="s">
        <v>877</v>
      </c>
      <c r="O1258" t="s">
        <v>877</v>
      </c>
      <c r="P1258">
        <v>0</v>
      </c>
      <c r="Q1258" t="s">
        <v>877</v>
      </c>
      <c r="R1258" t="s">
        <v>877</v>
      </c>
      <c r="S1258" t="s">
        <v>877</v>
      </c>
      <c r="T1258" t="s">
        <v>877</v>
      </c>
      <c r="U1258" t="s">
        <v>877</v>
      </c>
      <c r="V1258" t="s">
        <v>82</v>
      </c>
      <c r="W1258" t="s">
        <v>877</v>
      </c>
      <c r="X1258" t="s">
        <v>877</v>
      </c>
      <c r="Y1258">
        <v>0</v>
      </c>
      <c r="Z1258" t="s">
        <v>877</v>
      </c>
      <c r="AA1258" s="19">
        <v>45732.994743958334</v>
      </c>
      <c r="AB1258" t="s">
        <v>1181</v>
      </c>
    </row>
    <row r="1259" spans="1:28" x14ac:dyDescent="0.35">
      <c r="A1259" t="s">
        <v>1029</v>
      </c>
      <c r="B1259" t="s">
        <v>313</v>
      </c>
      <c r="C1259">
        <v>1022</v>
      </c>
      <c r="D1259" s="9">
        <v>41092.401388888888</v>
      </c>
      <c r="E1259" s="9">
        <v>42115.340277777781</v>
      </c>
      <c r="F1259">
        <v>154</v>
      </c>
      <c r="G1259">
        <v>154</v>
      </c>
      <c r="H1259">
        <v>119</v>
      </c>
      <c r="I1259">
        <v>35</v>
      </c>
      <c r="J1259">
        <v>0</v>
      </c>
      <c r="K1259">
        <v>154</v>
      </c>
      <c r="L1259">
        <v>154</v>
      </c>
      <c r="M1259">
        <v>0</v>
      </c>
      <c r="N1259">
        <v>0.16</v>
      </c>
      <c r="O1259">
        <v>3.6999999999999998E-2</v>
      </c>
      <c r="P1259">
        <v>0</v>
      </c>
      <c r="Q1259">
        <v>0.16800000000000001</v>
      </c>
      <c r="R1259">
        <v>0.85299999999999998</v>
      </c>
      <c r="S1259">
        <v>0.81200000000000006</v>
      </c>
      <c r="T1259">
        <v>1</v>
      </c>
      <c r="U1259">
        <v>0</v>
      </c>
      <c r="V1259" t="s">
        <v>82</v>
      </c>
      <c r="W1259">
        <v>0.875</v>
      </c>
      <c r="X1259">
        <v>0.38200000000000001</v>
      </c>
      <c r="Y1259">
        <v>0</v>
      </c>
      <c r="Z1259">
        <v>0.84599999999999997</v>
      </c>
      <c r="AA1259" s="19">
        <v>45732.994804907408</v>
      </c>
      <c r="AB1259" t="s">
        <v>1181</v>
      </c>
    </row>
    <row r="1260" spans="1:28" hidden="1" x14ac:dyDescent="0.35">
      <c r="A1260" t="s">
        <v>1029</v>
      </c>
      <c r="B1260" t="s">
        <v>314</v>
      </c>
      <c r="C1260">
        <v>25</v>
      </c>
      <c r="D1260" s="9">
        <v>42089.604166666664</v>
      </c>
      <c r="E1260" s="9">
        <v>42115.340277777781</v>
      </c>
      <c r="F1260" t="s">
        <v>874</v>
      </c>
      <c r="G1260" t="s">
        <v>874</v>
      </c>
      <c r="H1260">
        <v>1</v>
      </c>
      <c r="I1260">
        <v>1</v>
      </c>
      <c r="J1260">
        <v>1</v>
      </c>
      <c r="K1260" t="s">
        <v>875</v>
      </c>
      <c r="L1260">
        <v>1</v>
      </c>
      <c r="M1260">
        <v>-1</v>
      </c>
      <c r="N1260" t="s">
        <v>877</v>
      </c>
      <c r="O1260" t="s">
        <v>877</v>
      </c>
      <c r="P1260">
        <v>0</v>
      </c>
      <c r="Q1260" t="s">
        <v>877</v>
      </c>
      <c r="R1260" t="s">
        <v>877</v>
      </c>
      <c r="S1260" t="s">
        <v>877</v>
      </c>
      <c r="T1260" t="s">
        <v>877</v>
      </c>
      <c r="U1260" t="s">
        <v>877</v>
      </c>
      <c r="V1260" t="s">
        <v>82</v>
      </c>
      <c r="W1260" t="s">
        <v>877</v>
      </c>
      <c r="X1260" t="s">
        <v>877</v>
      </c>
      <c r="Y1260">
        <v>0</v>
      </c>
      <c r="Z1260" t="s">
        <v>877</v>
      </c>
      <c r="AA1260" s="19">
        <v>45732.994804918984</v>
      </c>
      <c r="AB1260" t="s">
        <v>1181</v>
      </c>
    </row>
    <row r="1261" spans="1:28" x14ac:dyDescent="0.35">
      <c r="A1261" t="s">
        <v>1030</v>
      </c>
      <c r="B1261" t="s">
        <v>313</v>
      </c>
      <c r="C1261">
        <v>274</v>
      </c>
      <c r="D1261" s="9">
        <v>40547.530555555553</v>
      </c>
      <c r="E1261" s="9">
        <v>40821.612500000003</v>
      </c>
      <c r="F1261">
        <v>245</v>
      </c>
      <c r="G1261">
        <v>245</v>
      </c>
      <c r="H1261">
        <v>139</v>
      </c>
      <c r="I1261">
        <v>106</v>
      </c>
      <c r="J1261">
        <v>0</v>
      </c>
      <c r="K1261">
        <v>245</v>
      </c>
      <c r="L1261">
        <v>232</v>
      </c>
      <c r="M1261">
        <v>13</v>
      </c>
      <c r="N1261">
        <v>0.51200000000000001</v>
      </c>
      <c r="O1261">
        <v>0.49199999999999999</v>
      </c>
      <c r="P1261">
        <v>0</v>
      </c>
      <c r="Q1261">
        <v>0.995</v>
      </c>
      <c r="R1261">
        <v>0.99099999999999999</v>
      </c>
      <c r="S1261">
        <v>0.51</v>
      </c>
      <c r="T1261">
        <v>1</v>
      </c>
      <c r="U1261">
        <v>13.065</v>
      </c>
      <c r="V1261" t="s">
        <v>82</v>
      </c>
      <c r="W1261">
        <v>0.94799999999999995</v>
      </c>
      <c r="X1261">
        <v>0.92600000000000005</v>
      </c>
      <c r="Y1261">
        <v>0</v>
      </c>
      <c r="Z1261">
        <v>0.94199999999999995</v>
      </c>
      <c r="AA1261" s="19">
        <v>45732.994864490742</v>
      </c>
      <c r="AB1261" t="s">
        <v>1181</v>
      </c>
    </row>
    <row r="1262" spans="1:28" hidden="1" x14ac:dyDescent="0.35">
      <c r="A1262" t="s">
        <v>1030</v>
      </c>
      <c r="B1262" t="s">
        <v>314</v>
      </c>
      <c r="C1262">
        <v>93</v>
      </c>
      <c r="D1262" s="9">
        <v>40728.45416666667</v>
      </c>
      <c r="E1262" s="9">
        <v>40821.612500000003</v>
      </c>
      <c r="F1262" t="s">
        <v>874</v>
      </c>
      <c r="G1262" t="s">
        <v>874</v>
      </c>
      <c r="H1262">
        <v>25</v>
      </c>
      <c r="I1262">
        <v>41</v>
      </c>
      <c r="J1262">
        <v>1</v>
      </c>
      <c r="K1262" t="s">
        <v>875</v>
      </c>
      <c r="L1262">
        <v>80</v>
      </c>
      <c r="M1262">
        <v>-15</v>
      </c>
      <c r="N1262">
        <v>0.34899999999999998</v>
      </c>
      <c r="O1262">
        <v>0.29199999999999998</v>
      </c>
      <c r="P1262">
        <v>0</v>
      </c>
      <c r="Q1262">
        <v>0.79</v>
      </c>
      <c r="R1262">
        <v>1.232</v>
      </c>
      <c r="S1262">
        <v>0.54400000000000004</v>
      </c>
      <c r="T1262">
        <v>1</v>
      </c>
      <c r="U1262">
        <v>16.456</v>
      </c>
      <c r="V1262" t="s">
        <v>94</v>
      </c>
      <c r="W1262">
        <v>0.95199999999999996</v>
      </c>
      <c r="X1262">
        <v>0.78600000000000003</v>
      </c>
      <c r="Y1262">
        <v>0</v>
      </c>
      <c r="Z1262">
        <v>0.91100000000000003</v>
      </c>
      <c r="AA1262" s="19">
        <v>45732.994875092591</v>
      </c>
      <c r="AB1262" t="s">
        <v>1181</v>
      </c>
    </row>
    <row r="1263" spans="1:28" x14ac:dyDescent="0.35">
      <c r="A1263" t="s">
        <v>1031</v>
      </c>
      <c r="B1263" t="s">
        <v>313</v>
      </c>
      <c r="C1263">
        <v>302</v>
      </c>
      <c r="D1263" s="9">
        <v>40393.521527777775</v>
      </c>
      <c r="E1263" s="9">
        <v>40695.682638888888</v>
      </c>
      <c r="F1263">
        <v>103</v>
      </c>
      <c r="G1263">
        <v>103</v>
      </c>
      <c r="H1263">
        <v>23</v>
      </c>
      <c r="I1263">
        <v>80</v>
      </c>
      <c r="J1263">
        <v>0</v>
      </c>
      <c r="K1263">
        <v>103</v>
      </c>
      <c r="L1263">
        <v>103</v>
      </c>
      <c r="M1263">
        <v>0</v>
      </c>
      <c r="N1263">
        <v>0.498</v>
      </c>
      <c r="O1263">
        <v>2.4860000000000002</v>
      </c>
      <c r="P1263">
        <v>0</v>
      </c>
      <c r="Q1263">
        <v>0.3</v>
      </c>
      <c r="R1263">
        <v>0.10100000000000001</v>
      </c>
      <c r="S1263">
        <v>0.16700000000000001</v>
      </c>
      <c r="T1263">
        <v>1</v>
      </c>
      <c r="U1263">
        <v>0</v>
      </c>
      <c r="V1263" t="s">
        <v>82</v>
      </c>
      <c r="W1263">
        <v>0.94099999999999995</v>
      </c>
      <c r="X1263">
        <v>0.79</v>
      </c>
      <c r="Y1263">
        <v>0</v>
      </c>
      <c r="Z1263">
        <v>0.224</v>
      </c>
      <c r="AA1263" s="19">
        <v>45732.994931134257</v>
      </c>
      <c r="AB1263" t="s">
        <v>1181</v>
      </c>
    </row>
    <row r="1264" spans="1:28" hidden="1" x14ac:dyDescent="0.35">
      <c r="A1264" t="s">
        <v>1031</v>
      </c>
      <c r="B1264" t="s">
        <v>314</v>
      </c>
      <c r="C1264">
        <v>0</v>
      </c>
      <c r="D1264" s="9">
        <v>40695.682638888888</v>
      </c>
      <c r="E1264" s="9">
        <v>40695.682638888888</v>
      </c>
      <c r="F1264" t="s">
        <v>874</v>
      </c>
      <c r="G1264" t="s">
        <v>874</v>
      </c>
      <c r="H1264">
        <v>1</v>
      </c>
      <c r="I1264">
        <v>1</v>
      </c>
      <c r="J1264">
        <v>1</v>
      </c>
      <c r="K1264" t="s">
        <v>875</v>
      </c>
      <c r="L1264">
        <v>3</v>
      </c>
      <c r="M1264">
        <v>-2</v>
      </c>
      <c r="N1264" t="s">
        <v>877</v>
      </c>
      <c r="O1264" t="s">
        <v>877</v>
      </c>
      <c r="P1264">
        <v>0</v>
      </c>
      <c r="Q1264" t="s">
        <v>877</v>
      </c>
      <c r="R1264" t="s">
        <v>877</v>
      </c>
      <c r="S1264" t="s">
        <v>877</v>
      </c>
      <c r="T1264" t="s">
        <v>877</v>
      </c>
      <c r="U1264" t="s">
        <v>877</v>
      </c>
      <c r="V1264" t="s">
        <v>82</v>
      </c>
      <c r="W1264" t="s">
        <v>877</v>
      </c>
      <c r="X1264" t="s">
        <v>877</v>
      </c>
      <c r="Y1264">
        <v>0</v>
      </c>
      <c r="Z1264" t="s">
        <v>877</v>
      </c>
      <c r="AA1264" s="19">
        <v>45732.994931134257</v>
      </c>
      <c r="AB1264" t="s">
        <v>1181</v>
      </c>
    </row>
    <row r="1265" spans="1:28" x14ac:dyDescent="0.35">
      <c r="A1265" t="s">
        <v>1032</v>
      </c>
      <c r="B1265" t="s">
        <v>313</v>
      </c>
      <c r="C1265">
        <v>132</v>
      </c>
      <c r="D1265" s="9">
        <v>40372.340277777781</v>
      </c>
      <c r="E1265" s="9">
        <v>40504.618055555555</v>
      </c>
      <c r="F1265">
        <v>63</v>
      </c>
      <c r="G1265">
        <v>63</v>
      </c>
      <c r="H1265">
        <v>38</v>
      </c>
      <c r="I1265">
        <v>25</v>
      </c>
      <c r="J1265">
        <v>0</v>
      </c>
      <c r="K1265">
        <v>63</v>
      </c>
      <c r="L1265">
        <v>52</v>
      </c>
      <c r="M1265">
        <v>11</v>
      </c>
      <c r="N1265">
        <v>0.39700000000000002</v>
      </c>
      <c r="O1265">
        <v>0.67800000000000005</v>
      </c>
      <c r="P1265">
        <v>0</v>
      </c>
      <c r="Q1265">
        <v>0.71199999999999997</v>
      </c>
      <c r="R1265">
        <v>0.66200000000000003</v>
      </c>
      <c r="S1265">
        <v>0.36899999999999999</v>
      </c>
      <c r="T1265">
        <v>1</v>
      </c>
      <c r="U1265">
        <v>15.449</v>
      </c>
      <c r="V1265" t="s">
        <v>82</v>
      </c>
      <c r="W1265">
        <v>0.86399999999999999</v>
      </c>
      <c r="X1265">
        <v>0.89500000000000002</v>
      </c>
      <c r="Y1265">
        <v>0</v>
      </c>
      <c r="Z1265">
        <v>0.433</v>
      </c>
      <c r="AA1265" s="19">
        <v>45732.994990439816</v>
      </c>
      <c r="AB1265" t="s">
        <v>1181</v>
      </c>
    </row>
    <row r="1266" spans="1:28" hidden="1" x14ac:dyDescent="0.35">
      <c r="A1266" t="s">
        <v>1032</v>
      </c>
      <c r="B1266" t="s">
        <v>314</v>
      </c>
      <c r="C1266">
        <v>87</v>
      </c>
      <c r="D1266" s="9">
        <v>40417.332638888889</v>
      </c>
      <c r="E1266" s="9">
        <v>40504.618055555555</v>
      </c>
      <c r="F1266" t="s">
        <v>874</v>
      </c>
      <c r="G1266" t="s">
        <v>874</v>
      </c>
      <c r="H1266">
        <v>23</v>
      </c>
      <c r="I1266">
        <v>25</v>
      </c>
      <c r="J1266">
        <v>1</v>
      </c>
      <c r="K1266" t="s">
        <v>875</v>
      </c>
      <c r="L1266">
        <v>52</v>
      </c>
      <c r="M1266">
        <v>-3</v>
      </c>
      <c r="N1266">
        <v>0.61499999999999999</v>
      </c>
      <c r="O1266">
        <v>0.68200000000000005</v>
      </c>
      <c r="P1266">
        <v>0</v>
      </c>
      <c r="Q1266">
        <v>0.70399999999999996</v>
      </c>
      <c r="R1266">
        <v>0.54300000000000004</v>
      </c>
      <c r="S1266">
        <v>0.47399999999999998</v>
      </c>
      <c r="T1266">
        <v>1</v>
      </c>
      <c r="U1266">
        <v>15.625</v>
      </c>
      <c r="V1266" t="s">
        <v>82</v>
      </c>
      <c r="W1266">
        <v>0.70799999999999996</v>
      </c>
      <c r="X1266">
        <v>0.91200000000000003</v>
      </c>
      <c r="Y1266">
        <v>0</v>
      </c>
      <c r="Z1266">
        <v>0.433</v>
      </c>
      <c r="AA1266" s="19">
        <v>45732.995001087962</v>
      </c>
      <c r="AB1266" t="s">
        <v>1181</v>
      </c>
    </row>
    <row r="1267" spans="1:28" x14ac:dyDescent="0.35">
      <c r="A1267" t="s">
        <v>1033</v>
      </c>
      <c r="B1267" t="s">
        <v>313</v>
      </c>
      <c r="C1267">
        <v>976</v>
      </c>
      <c r="D1267" s="9">
        <v>40564.511805555558</v>
      </c>
      <c r="E1267" s="9">
        <v>41541.373611111114</v>
      </c>
      <c r="F1267">
        <v>252</v>
      </c>
      <c r="G1267">
        <v>252</v>
      </c>
      <c r="H1267">
        <v>132</v>
      </c>
      <c r="I1267">
        <v>120</v>
      </c>
      <c r="J1267">
        <v>0</v>
      </c>
      <c r="K1267">
        <v>252</v>
      </c>
      <c r="L1267">
        <v>245</v>
      </c>
      <c r="M1267">
        <v>7</v>
      </c>
      <c r="N1267">
        <v>0.41399999999999998</v>
      </c>
      <c r="O1267">
        <v>0.54700000000000004</v>
      </c>
      <c r="P1267">
        <v>0</v>
      </c>
      <c r="Q1267">
        <v>0.54300000000000004</v>
      </c>
      <c r="R1267">
        <v>0.56499999999999995</v>
      </c>
      <c r="S1267">
        <v>0.43099999999999999</v>
      </c>
      <c r="T1267">
        <v>1</v>
      </c>
      <c r="U1267">
        <v>12.891</v>
      </c>
      <c r="V1267" t="s">
        <v>82</v>
      </c>
      <c r="W1267">
        <v>0.97599999999999998</v>
      </c>
      <c r="X1267">
        <v>0.747</v>
      </c>
      <c r="Y1267">
        <v>0</v>
      </c>
      <c r="Z1267">
        <v>0.47299999999999998</v>
      </c>
      <c r="AA1267" s="19">
        <v>45732.995058680557</v>
      </c>
      <c r="AB1267" t="s">
        <v>1181</v>
      </c>
    </row>
    <row r="1268" spans="1:28" hidden="1" x14ac:dyDescent="0.35">
      <c r="A1268" t="s">
        <v>1033</v>
      </c>
      <c r="B1268" t="s">
        <v>314</v>
      </c>
      <c r="C1268">
        <v>0</v>
      </c>
      <c r="D1268" s="9">
        <v>41541.373611111114</v>
      </c>
      <c r="E1268" s="9">
        <v>41541.373611111114</v>
      </c>
      <c r="F1268" t="s">
        <v>874</v>
      </c>
      <c r="G1268" t="s">
        <v>874</v>
      </c>
      <c r="H1268">
        <v>1</v>
      </c>
      <c r="I1268">
        <v>1</v>
      </c>
      <c r="J1268">
        <v>1</v>
      </c>
      <c r="K1268" t="s">
        <v>875</v>
      </c>
      <c r="L1268">
        <v>2</v>
      </c>
      <c r="M1268">
        <v>-1</v>
      </c>
      <c r="N1268" t="s">
        <v>877</v>
      </c>
      <c r="O1268" t="s">
        <v>877</v>
      </c>
      <c r="P1268">
        <v>0</v>
      </c>
      <c r="Q1268" t="s">
        <v>877</v>
      </c>
      <c r="R1268" t="s">
        <v>877</v>
      </c>
      <c r="S1268" t="s">
        <v>877</v>
      </c>
      <c r="T1268" t="s">
        <v>877</v>
      </c>
      <c r="U1268" t="s">
        <v>877</v>
      </c>
      <c r="V1268" t="s">
        <v>82</v>
      </c>
      <c r="W1268" t="s">
        <v>877</v>
      </c>
      <c r="X1268" t="s">
        <v>877</v>
      </c>
      <c r="Y1268">
        <v>0</v>
      </c>
      <c r="Z1268" t="s">
        <v>877</v>
      </c>
      <c r="AA1268" s="19">
        <v>45732.995058726854</v>
      </c>
      <c r="AB1268" t="s">
        <v>1181</v>
      </c>
    </row>
    <row r="1269" spans="1:28" x14ac:dyDescent="0.35">
      <c r="A1269" t="s">
        <v>1034</v>
      </c>
      <c r="B1269" t="s">
        <v>313</v>
      </c>
      <c r="C1269">
        <v>661</v>
      </c>
      <c r="D1269" s="9">
        <v>40633.714583333334</v>
      </c>
      <c r="E1269" s="9">
        <v>41295.493055555555</v>
      </c>
      <c r="F1269">
        <v>313</v>
      </c>
      <c r="G1269">
        <v>313</v>
      </c>
      <c r="H1269">
        <v>224</v>
      </c>
      <c r="I1269">
        <v>89</v>
      </c>
      <c r="J1269">
        <v>0</v>
      </c>
      <c r="K1269">
        <v>313</v>
      </c>
      <c r="L1269">
        <v>313</v>
      </c>
      <c r="M1269">
        <v>0</v>
      </c>
      <c r="N1269">
        <v>2.4220000000000002</v>
      </c>
      <c r="O1269">
        <v>0.74399999999999999</v>
      </c>
      <c r="P1269">
        <v>0</v>
      </c>
      <c r="Q1269">
        <v>0.307</v>
      </c>
      <c r="R1269">
        <v>9.7000000000000003E-2</v>
      </c>
      <c r="S1269">
        <v>0.76500000000000001</v>
      </c>
      <c r="T1269">
        <v>1</v>
      </c>
      <c r="U1269">
        <v>0</v>
      </c>
      <c r="V1269" t="s">
        <v>82</v>
      </c>
      <c r="W1269">
        <v>0.69799999999999995</v>
      </c>
      <c r="X1269">
        <v>0.86099999999999999</v>
      </c>
      <c r="Y1269">
        <v>0</v>
      </c>
      <c r="Z1269">
        <v>0.54200000000000004</v>
      </c>
      <c r="AA1269" s="19">
        <v>45732.995116956015</v>
      </c>
      <c r="AB1269" t="s">
        <v>1181</v>
      </c>
    </row>
    <row r="1270" spans="1:28" hidden="1" x14ac:dyDescent="0.35">
      <c r="A1270" t="s">
        <v>1034</v>
      </c>
      <c r="B1270" t="s">
        <v>314</v>
      </c>
      <c r="C1270">
        <v>0</v>
      </c>
      <c r="D1270" s="9">
        <v>41295.493055555555</v>
      </c>
      <c r="E1270" s="9">
        <v>41295.493055555555</v>
      </c>
      <c r="F1270" t="s">
        <v>874</v>
      </c>
      <c r="G1270" t="s">
        <v>874</v>
      </c>
      <c r="H1270">
        <v>1</v>
      </c>
      <c r="I1270">
        <v>1</v>
      </c>
      <c r="J1270">
        <v>1</v>
      </c>
      <c r="K1270" t="s">
        <v>875</v>
      </c>
      <c r="L1270">
        <v>52</v>
      </c>
      <c r="M1270">
        <v>-51</v>
      </c>
      <c r="N1270" t="s">
        <v>877</v>
      </c>
      <c r="O1270" t="s">
        <v>877</v>
      </c>
      <c r="P1270">
        <v>0</v>
      </c>
      <c r="Q1270" t="s">
        <v>877</v>
      </c>
      <c r="R1270" t="s">
        <v>877</v>
      </c>
      <c r="S1270" t="s">
        <v>877</v>
      </c>
      <c r="T1270" t="s">
        <v>877</v>
      </c>
      <c r="U1270" t="s">
        <v>877</v>
      </c>
      <c r="V1270" t="s">
        <v>82</v>
      </c>
      <c r="W1270" t="s">
        <v>877</v>
      </c>
      <c r="X1270" t="s">
        <v>877</v>
      </c>
      <c r="Y1270">
        <v>0</v>
      </c>
      <c r="Z1270" t="s">
        <v>877</v>
      </c>
      <c r="AA1270" s="19">
        <v>45732.995116956015</v>
      </c>
      <c r="AB1270" t="s">
        <v>1181</v>
      </c>
    </row>
    <row r="1271" spans="1:28" x14ac:dyDescent="0.35">
      <c r="A1271" t="s">
        <v>1035</v>
      </c>
      <c r="B1271" t="s">
        <v>313</v>
      </c>
      <c r="C1271">
        <v>541</v>
      </c>
      <c r="D1271" s="9">
        <v>40753.578472222223</v>
      </c>
      <c r="E1271" s="9">
        <v>41295.486111111109</v>
      </c>
      <c r="F1271">
        <v>115</v>
      </c>
      <c r="G1271">
        <v>115</v>
      </c>
      <c r="H1271">
        <v>47</v>
      </c>
      <c r="I1271">
        <v>68</v>
      </c>
      <c r="J1271">
        <v>0</v>
      </c>
      <c r="K1271">
        <v>115</v>
      </c>
      <c r="L1271">
        <v>115</v>
      </c>
      <c r="M1271">
        <v>0</v>
      </c>
      <c r="N1271">
        <v>2.407</v>
      </c>
      <c r="O1271">
        <v>4.6079999999999997</v>
      </c>
      <c r="P1271">
        <v>0</v>
      </c>
      <c r="Q1271">
        <v>0.112</v>
      </c>
      <c r="R1271">
        <v>1.6E-2</v>
      </c>
      <c r="S1271">
        <v>0.34300000000000003</v>
      </c>
      <c r="T1271">
        <v>1</v>
      </c>
      <c r="U1271">
        <v>0</v>
      </c>
      <c r="V1271" t="s">
        <v>82</v>
      </c>
      <c r="W1271">
        <v>0.80500000000000005</v>
      </c>
      <c r="X1271">
        <v>0.95099999999999996</v>
      </c>
      <c r="Y1271">
        <v>0</v>
      </c>
      <c r="Z1271">
        <v>0.5</v>
      </c>
      <c r="AA1271" s="19">
        <v>45732.995173773146</v>
      </c>
      <c r="AB1271" t="s">
        <v>1181</v>
      </c>
    </row>
    <row r="1272" spans="1:28" hidden="1" x14ac:dyDescent="0.35">
      <c r="A1272" t="s">
        <v>1035</v>
      </c>
      <c r="B1272" t="s">
        <v>314</v>
      </c>
      <c r="C1272">
        <v>0</v>
      </c>
      <c r="D1272" s="9">
        <v>41295.486111111109</v>
      </c>
      <c r="E1272" s="9">
        <v>41295.486111111109</v>
      </c>
      <c r="F1272" t="s">
        <v>874</v>
      </c>
      <c r="G1272" t="s">
        <v>874</v>
      </c>
      <c r="H1272">
        <v>1</v>
      </c>
      <c r="I1272">
        <v>1</v>
      </c>
      <c r="J1272">
        <v>1</v>
      </c>
      <c r="K1272" t="s">
        <v>875</v>
      </c>
      <c r="L1272">
        <v>23</v>
      </c>
      <c r="M1272">
        <v>-22</v>
      </c>
      <c r="N1272" t="s">
        <v>877</v>
      </c>
      <c r="O1272" t="s">
        <v>877</v>
      </c>
      <c r="P1272">
        <v>0</v>
      </c>
      <c r="Q1272" t="s">
        <v>877</v>
      </c>
      <c r="R1272" t="s">
        <v>877</v>
      </c>
      <c r="S1272" t="s">
        <v>877</v>
      </c>
      <c r="T1272" t="s">
        <v>877</v>
      </c>
      <c r="U1272" t="s">
        <v>877</v>
      </c>
      <c r="V1272" t="s">
        <v>82</v>
      </c>
      <c r="W1272" t="s">
        <v>877</v>
      </c>
      <c r="X1272" t="s">
        <v>877</v>
      </c>
      <c r="Y1272">
        <v>0</v>
      </c>
      <c r="Z1272" t="s">
        <v>877</v>
      </c>
      <c r="AA1272" s="19">
        <v>45732.995173796298</v>
      </c>
      <c r="AB1272" t="s">
        <v>1181</v>
      </c>
    </row>
    <row r="1273" spans="1:28" x14ac:dyDescent="0.35">
      <c r="A1273" t="s">
        <v>1036</v>
      </c>
      <c r="B1273" t="s">
        <v>313</v>
      </c>
      <c r="C1273">
        <v>336</v>
      </c>
      <c r="D1273" s="9">
        <v>40325.543749999997</v>
      </c>
      <c r="E1273" s="9">
        <v>40662.359027777777</v>
      </c>
      <c r="F1273">
        <v>66</v>
      </c>
      <c r="G1273">
        <v>66</v>
      </c>
      <c r="H1273">
        <v>44</v>
      </c>
      <c r="I1273">
        <v>22</v>
      </c>
      <c r="J1273">
        <v>0</v>
      </c>
      <c r="K1273">
        <v>66</v>
      </c>
      <c r="L1273">
        <v>66</v>
      </c>
      <c r="M1273">
        <v>0</v>
      </c>
      <c r="N1273">
        <v>0.14899999999999999</v>
      </c>
      <c r="O1273">
        <v>0.152</v>
      </c>
      <c r="P1273">
        <v>0</v>
      </c>
      <c r="Q1273">
        <v>0.314</v>
      </c>
      <c r="R1273">
        <v>1.0429999999999999</v>
      </c>
      <c r="S1273">
        <v>0.495</v>
      </c>
      <c r="T1273">
        <v>1</v>
      </c>
      <c r="U1273">
        <v>0</v>
      </c>
      <c r="V1273" t="s">
        <v>94</v>
      </c>
      <c r="W1273">
        <v>0.433</v>
      </c>
      <c r="X1273">
        <v>0.38200000000000001</v>
      </c>
      <c r="Y1273">
        <v>0</v>
      </c>
      <c r="Z1273">
        <v>0.71499999999999997</v>
      </c>
      <c r="AA1273" s="19">
        <v>45732.995233333335</v>
      </c>
      <c r="AB1273" t="s">
        <v>1181</v>
      </c>
    </row>
    <row r="1274" spans="1:28" hidden="1" x14ac:dyDescent="0.35">
      <c r="A1274" t="s">
        <v>1036</v>
      </c>
      <c r="B1274" t="s">
        <v>314</v>
      </c>
      <c r="C1274">
        <v>86</v>
      </c>
      <c r="D1274" s="9">
        <v>40575.382638888892</v>
      </c>
      <c r="E1274" s="9">
        <v>40662.359027777777</v>
      </c>
      <c r="F1274" t="s">
        <v>874</v>
      </c>
      <c r="G1274" t="s">
        <v>874</v>
      </c>
      <c r="H1274">
        <v>1</v>
      </c>
      <c r="I1274">
        <v>1</v>
      </c>
      <c r="J1274">
        <v>1</v>
      </c>
      <c r="K1274" t="s">
        <v>875</v>
      </c>
      <c r="L1274">
        <v>2</v>
      </c>
      <c r="M1274">
        <v>0</v>
      </c>
      <c r="N1274" t="s">
        <v>877</v>
      </c>
      <c r="O1274" t="s">
        <v>877</v>
      </c>
      <c r="P1274">
        <v>0</v>
      </c>
      <c r="Q1274">
        <v>1.0999999999999999E-2</v>
      </c>
      <c r="R1274" t="s">
        <v>877</v>
      </c>
      <c r="S1274" t="s">
        <v>877</v>
      </c>
      <c r="T1274" t="s">
        <v>877</v>
      </c>
      <c r="U1274" t="s">
        <v>877</v>
      </c>
      <c r="V1274" t="s">
        <v>94</v>
      </c>
      <c r="W1274" t="s">
        <v>877</v>
      </c>
      <c r="X1274" t="s">
        <v>877</v>
      </c>
      <c r="Y1274">
        <v>0</v>
      </c>
      <c r="Z1274">
        <v>1</v>
      </c>
      <c r="AA1274" s="19">
        <v>45732.995233344911</v>
      </c>
      <c r="AB1274" t="s">
        <v>1181</v>
      </c>
    </row>
    <row r="1275" spans="1:28" x14ac:dyDescent="0.35">
      <c r="A1275" t="s">
        <v>1037</v>
      </c>
      <c r="B1275" t="s">
        <v>313</v>
      </c>
      <c r="C1275">
        <v>138</v>
      </c>
      <c r="D1275" s="9">
        <v>40325.481249999997</v>
      </c>
      <c r="E1275" s="9">
        <v>40463.553472222222</v>
      </c>
      <c r="F1275">
        <v>82</v>
      </c>
      <c r="G1275">
        <v>82</v>
      </c>
      <c r="H1275">
        <v>57</v>
      </c>
      <c r="I1275">
        <v>25</v>
      </c>
      <c r="J1275">
        <v>0</v>
      </c>
      <c r="K1275">
        <v>82</v>
      </c>
      <c r="L1275">
        <v>77</v>
      </c>
      <c r="M1275">
        <v>5</v>
      </c>
      <c r="N1275">
        <v>0.52600000000000002</v>
      </c>
      <c r="O1275">
        <v>0.19800000000000001</v>
      </c>
      <c r="P1275">
        <v>0</v>
      </c>
      <c r="Q1275">
        <v>0.73499999999999999</v>
      </c>
      <c r="R1275">
        <v>1.0149999999999999</v>
      </c>
      <c r="S1275">
        <v>0.72699999999999998</v>
      </c>
      <c r="T1275">
        <v>1</v>
      </c>
      <c r="U1275">
        <v>6.8029999999999999</v>
      </c>
      <c r="V1275" t="s">
        <v>94</v>
      </c>
      <c r="W1275">
        <v>0.84399999999999997</v>
      </c>
      <c r="X1275">
        <v>0.57599999999999996</v>
      </c>
      <c r="Y1275">
        <v>0</v>
      </c>
      <c r="Z1275">
        <v>0.83599999999999997</v>
      </c>
      <c r="AA1275" s="19">
        <v>45732.995292835651</v>
      </c>
      <c r="AB1275" t="s">
        <v>1181</v>
      </c>
    </row>
    <row r="1276" spans="1:28" hidden="1" x14ac:dyDescent="0.35">
      <c r="A1276" t="s">
        <v>1037</v>
      </c>
      <c r="B1276" t="s">
        <v>314</v>
      </c>
      <c r="C1276">
        <v>99</v>
      </c>
      <c r="D1276" s="9">
        <v>40364.442361111112</v>
      </c>
      <c r="E1276" s="9">
        <v>40463.553472222222</v>
      </c>
      <c r="F1276" t="s">
        <v>874</v>
      </c>
      <c r="G1276" t="s">
        <v>874</v>
      </c>
      <c r="H1276">
        <v>16</v>
      </c>
      <c r="I1276">
        <v>8</v>
      </c>
      <c r="J1276">
        <v>1</v>
      </c>
      <c r="K1276" t="s">
        <v>875</v>
      </c>
      <c r="L1276">
        <v>49</v>
      </c>
      <c r="M1276">
        <v>-24</v>
      </c>
      <c r="N1276">
        <v>0.219</v>
      </c>
      <c r="O1276">
        <v>6.4000000000000001E-2</v>
      </c>
      <c r="P1276">
        <v>0</v>
      </c>
      <c r="Q1276">
        <v>0.498</v>
      </c>
      <c r="R1276">
        <v>1.76</v>
      </c>
      <c r="S1276">
        <v>0.77400000000000002</v>
      </c>
      <c r="T1276">
        <v>1</v>
      </c>
      <c r="U1276">
        <v>10.039999999999999</v>
      </c>
      <c r="V1276" t="s">
        <v>94</v>
      </c>
      <c r="W1276">
        <v>0.77</v>
      </c>
      <c r="X1276">
        <v>0.876</v>
      </c>
      <c r="Y1276">
        <v>0</v>
      </c>
      <c r="Z1276">
        <v>0.81899999999999995</v>
      </c>
      <c r="AA1276" s="19">
        <v>45732.995303206022</v>
      </c>
      <c r="AB1276" t="s">
        <v>1181</v>
      </c>
    </row>
    <row r="1277" spans="1:28" x14ac:dyDescent="0.35">
      <c r="A1277" t="s">
        <v>1038</v>
      </c>
      <c r="B1277" t="s">
        <v>313</v>
      </c>
      <c r="C1277">
        <v>1655</v>
      </c>
      <c r="D1277" s="9">
        <v>40865.512499999997</v>
      </c>
      <c r="E1277" s="9">
        <v>42521.48333333333</v>
      </c>
      <c r="F1277">
        <v>173</v>
      </c>
      <c r="G1277">
        <v>173</v>
      </c>
      <c r="H1277">
        <v>116</v>
      </c>
      <c r="I1277">
        <v>57</v>
      </c>
      <c r="J1277">
        <v>0</v>
      </c>
      <c r="K1277">
        <v>173</v>
      </c>
      <c r="L1277">
        <v>166</v>
      </c>
      <c r="M1277">
        <v>7</v>
      </c>
      <c r="N1277">
        <v>0.46400000000000002</v>
      </c>
      <c r="O1277">
        <v>0.26</v>
      </c>
      <c r="P1277">
        <v>0</v>
      </c>
      <c r="Q1277">
        <v>0.20300000000000001</v>
      </c>
      <c r="R1277">
        <v>0.28000000000000003</v>
      </c>
      <c r="S1277">
        <v>0.64100000000000001</v>
      </c>
      <c r="T1277">
        <v>1</v>
      </c>
      <c r="U1277">
        <v>34.482999999999997</v>
      </c>
      <c r="V1277" t="s">
        <v>58</v>
      </c>
      <c r="W1277">
        <v>0.86299999999999999</v>
      </c>
      <c r="X1277">
        <v>0.76</v>
      </c>
      <c r="Y1277">
        <v>0</v>
      </c>
      <c r="Z1277">
        <v>0.432</v>
      </c>
      <c r="AA1277" s="19">
        <v>45732.995360694447</v>
      </c>
      <c r="AB1277" t="s">
        <v>1181</v>
      </c>
    </row>
    <row r="1278" spans="1:28" hidden="1" x14ac:dyDescent="0.35">
      <c r="A1278" t="s">
        <v>1038</v>
      </c>
      <c r="B1278" t="s">
        <v>314</v>
      </c>
      <c r="C1278">
        <v>0</v>
      </c>
      <c r="D1278" s="9">
        <v>42521.48333333333</v>
      </c>
      <c r="E1278" s="9">
        <v>42521.48333333333</v>
      </c>
      <c r="F1278" t="s">
        <v>874</v>
      </c>
      <c r="G1278" t="s">
        <v>874</v>
      </c>
      <c r="H1278">
        <v>1</v>
      </c>
      <c r="I1278">
        <v>1</v>
      </c>
      <c r="J1278">
        <v>1</v>
      </c>
      <c r="K1278" t="s">
        <v>875</v>
      </c>
      <c r="L1278">
        <v>1</v>
      </c>
      <c r="M1278">
        <v>0</v>
      </c>
      <c r="N1278" t="s">
        <v>877</v>
      </c>
      <c r="O1278" t="s">
        <v>877</v>
      </c>
      <c r="P1278">
        <v>0</v>
      </c>
      <c r="Q1278" t="s">
        <v>877</v>
      </c>
      <c r="R1278" t="s">
        <v>877</v>
      </c>
      <c r="S1278" t="s">
        <v>877</v>
      </c>
      <c r="T1278" t="s">
        <v>877</v>
      </c>
      <c r="U1278" t="s">
        <v>877</v>
      </c>
      <c r="V1278" t="s">
        <v>58</v>
      </c>
      <c r="W1278" t="s">
        <v>877</v>
      </c>
      <c r="X1278" t="s">
        <v>877</v>
      </c>
      <c r="Y1278">
        <v>0</v>
      </c>
      <c r="Z1278" t="s">
        <v>877</v>
      </c>
      <c r="AA1278" s="19">
        <v>45732.995360694447</v>
      </c>
      <c r="AB1278" t="s">
        <v>1181</v>
      </c>
    </row>
    <row r="1279" spans="1:28" x14ac:dyDescent="0.35">
      <c r="A1279" t="s">
        <v>1039</v>
      </c>
      <c r="B1279" t="s">
        <v>313</v>
      </c>
      <c r="C1279">
        <v>579</v>
      </c>
      <c r="D1279" s="9">
        <v>40505.592361111114</v>
      </c>
      <c r="E1279" s="9">
        <v>41085.466666666667</v>
      </c>
      <c r="F1279">
        <v>56</v>
      </c>
      <c r="G1279">
        <v>56</v>
      </c>
      <c r="H1279">
        <v>35</v>
      </c>
      <c r="I1279">
        <v>21</v>
      </c>
      <c r="J1279">
        <v>0</v>
      </c>
      <c r="K1279">
        <v>56</v>
      </c>
      <c r="L1279">
        <v>47</v>
      </c>
      <c r="M1279">
        <v>9</v>
      </c>
      <c r="N1279">
        <v>0.32100000000000001</v>
      </c>
      <c r="O1279">
        <v>0.50600000000000001</v>
      </c>
      <c r="P1279">
        <v>0</v>
      </c>
      <c r="Q1279">
        <v>0.104</v>
      </c>
      <c r="R1279">
        <v>0.126</v>
      </c>
      <c r="S1279">
        <v>0.38800000000000001</v>
      </c>
      <c r="T1279">
        <v>1</v>
      </c>
      <c r="U1279">
        <v>86.537999999999997</v>
      </c>
      <c r="V1279" t="s">
        <v>58</v>
      </c>
      <c r="W1279">
        <v>0.89300000000000002</v>
      </c>
      <c r="X1279">
        <v>0.82799999999999996</v>
      </c>
      <c r="Y1279">
        <v>0</v>
      </c>
      <c r="Z1279">
        <v>0.57299999999999995</v>
      </c>
      <c r="AA1279" s="19">
        <v>45732.995416759259</v>
      </c>
      <c r="AB1279" t="s">
        <v>1181</v>
      </c>
    </row>
    <row r="1280" spans="1:28" hidden="1" x14ac:dyDescent="0.35">
      <c r="A1280" t="s">
        <v>1039</v>
      </c>
      <c r="B1280" t="s">
        <v>314</v>
      </c>
      <c r="C1280">
        <v>0</v>
      </c>
      <c r="D1280" s="9">
        <v>41085.466666666667</v>
      </c>
      <c r="E1280" s="9">
        <v>41085.466666666667</v>
      </c>
      <c r="F1280" t="s">
        <v>874</v>
      </c>
      <c r="G1280" t="s">
        <v>874</v>
      </c>
      <c r="H1280">
        <v>1</v>
      </c>
      <c r="I1280">
        <v>1</v>
      </c>
      <c r="J1280">
        <v>1</v>
      </c>
      <c r="K1280" t="s">
        <v>875</v>
      </c>
      <c r="L1280">
        <v>1</v>
      </c>
      <c r="M1280">
        <v>0</v>
      </c>
      <c r="N1280" t="s">
        <v>877</v>
      </c>
      <c r="O1280" t="s">
        <v>877</v>
      </c>
      <c r="P1280">
        <v>0</v>
      </c>
      <c r="Q1280" t="s">
        <v>877</v>
      </c>
      <c r="R1280" t="s">
        <v>877</v>
      </c>
      <c r="S1280" t="s">
        <v>877</v>
      </c>
      <c r="T1280" t="s">
        <v>877</v>
      </c>
      <c r="U1280" t="s">
        <v>877</v>
      </c>
      <c r="V1280" t="s">
        <v>58</v>
      </c>
      <c r="W1280" t="s">
        <v>877</v>
      </c>
      <c r="X1280" t="s">
        <v>877</v>
      </c>
      <c r="Y1280">
        <v>0</v>
      </c>
      <c r="Z1280" t="s">
        <v>877</v>
      </c>
      <c r="AA1280" s="19">
        <v>45732.995416759259</v>
      </c>
      <c r="AB1280" t="s">
        <v>1181</v>
      </c>
    </row>
    <row r="1281" spans="1:28" x14ac:dyDescent="0.35">
      <c r="A1281" t="s">
        <v>1040</v>
      </c>
      <c r="B1281" t="s">
        <v>313</v>
      </c>
      <c r="C1281">
        <v>435</v>
      </c>
      <c r="D1281" s="9">
        <v>41360.677083333336</v>
      </c>
      <c r="E1281" s="9">
        <v>41796.616666666669</v>
      </c>
      <c r="F1281">
        <v>171</v>
      </c>
      <c r="G1281">
        <v>171</v>
      </c>
      <c r="H1281">
        <v>94</v>
      </c>
      <c r="I1281">
        <v>77</v>
      </c>
      <c r="J1281">
        <v>0</v>
      </c>
      <c r="K1281">
        <v>171</v>
      </c>
      <c r="L1281">
        <v>171</v>
      </c>
      <c r="M1281">
        <v>0</v>
      </c>
      <c r="N1281">
        <v>0.35799999999999998</v>
      </c>
      <c r="O1281">
        <v>0.29699999999999999</v>
      </c>
      <c r="P1281">
        <v>0</v>
      </c>
      <c r="Q1281">
        <v>0.45700000000000002</v>
      </c>
      <c r="R1281">
        <v>0.69799999999999995</v>
      </c>
      <c r="S1281">
        <v>0.54700000000000004</v>
      </c>
      <c r="T1281">
        <v>1</v>
      </c>
      <c r="U1281">
        <v>0</v>
      </c>
      <c r="V1281" t="s">
        <v>82</v>
      </c>
      <c r="W1281">
        <v>0.89500000000000002</v>
      </c>
      <c r="X1281">
        <v>0.82199999999999995</v>
      </c>
      <c r="Y1281">
        <v>0</v>
      </c>
      <c r="Z1281">
        <v>0.81799999999999995</v>
      </c>
      <c r="AA1281" s="19">
        <v>45732.995471875001</v>
      </c>
      <c r="AB1281" t="s">
        <v>1181</v>
      </c>
    </row>
    <row r="1282" spans="1:28" hidden="1" x14ac:dyDescent="0.35">
      <c r="A1282" t="s">
        <v>1040</v>
      </c>
      <c r="B1282" t="s">
        <v>314</v>
      </c>
      <c r="C1282">
        <v>0</v>
      </c>
      <c r="D1282" s="9">
        <v>41796.60833333333</v>
      </c>
      <c r="E1282" s="9">
        <v>41796.616666666669</v>
      </c>
      <c r="F1282" t="s">
        <v>874</v>
      </c>
      <c r="G1282" t="s">
        <v>874</v>
      </c>
      <c r="H1282">
        <v>1</v>
      </c>
      <c r="I1282">
        <v>1</v>
      </c>
      <c r="J1282">
        <v>1</v>
      </c>
      <c r="K1282" t="s">
        <v>875</v>
      </c>
      <c r="L1282">
        <v>8</v>
      </c>
      <c r="M1282">
        <v>-7</v>
      </c>
      <c r="N1282" t="s">
        <v>877</v>
      </c>
      <c r="O1282" t="s">
        <v>877</v>
      </c>
      <c r="P1282">
        <v>0</v>
      </c>
      <c r="Q1282">
        <v>4</v>
      </c>
      <c r="R1282" t="s">
        <v>877</v>
      </c>
      <c r="S1282" t="s">
        <v>877</v>
      </c>
      <c r="T1282" t="s">
        <v>877</v>
      </c>
      <c r="U1282" t="s">
        <v>877</v>
      </c>
      <c r="V1282" t="s">
        <v>82</v>
      </c>
      <c r="W1282" t="s">
        <v>877</v>
      </c>
      <c r="X1282" t="s">
        <v>877</v>
      </c>
      <c r="Y1282">
        <v>0</v>
      </c>
      <c r="Z1282">
        <v>0.33300000000000002</v>
      </c>
      <c r="AA1282" s="19">
        <v>45732.995471886577</v>
      </c>
      <c r="AB1282" t="s">
        <v>1181</v>
      </c>
    </row>
    <row r="1283" spans="1:28" x14ac:dyDescent="0.35">
      <c r="A1283" t="s">
        <v>1041</v>
      </c>
      <c r="B1283" t="s">
        <v>313</v>
      </c>
      <c r="C1283">
        <v>357</v>
      </c>
      <c r="D1283" s="9">
        <v>44069.658333333333</v>
      </c>
      <c r="E1283" s="9">
        <v>44426.659722222219</v>
      </c>
      <c r="F1283">
        <v>923</v>
      </c>
      <c r="G1283">
        <v>902</v>
      </c>
      <c r="H1283">
        <v>742</v>
      </c>
      <c r="I1283">
        <v>160</v>
      </c>
      <c r="J1283">
        <v>0</v>
      </c>
      <c r="K1283">
        <v>902</v>
      </c>
      <c r="L1283">
        <v>715</v>
      </c>
      <c r="M1283">
        <v>187</v>
      </c>
      <c r="N1283">
        <v>3.0270000000000001</v>
      </c>
      <c r="O1283">
        <v>1.4039999999999999</v>
      </c>
      <c r="P1283">
        <v>0</v>
      </c>
      <c r="Q1283">
        <v>3.004</v>
      </c>
      <c r="R1283">
        <v>0.67800000000000005</v>
      </c>
      <c r="S1283">
        <v>0.68300000000000005</v>
      </c>
      <c r="T1283">
        <v>1</v>
      </c>
      <c r="U1283">
        <v>62.25</v>
      </c>
      <c r="V1283" t="s">
        <v>58</v>
      </c>
      <c r="W1283">
        <v>0.93100000000000005</v>
      </c>
      <c r="X1283">
        <v>0.85499999999999998</v>
      </c>
      <c r="Y1283">
        <v>0</v>
      </c>
      <c r="Z1283">
        <v>0.96499999999999997</v>
      </c>
      <c r="AA1283" s="19">
        <v>45732.995535648151</v>
      </c>
      <c r="AB1283" t="s">
        <v>1181</v>
      </c>
    </row>
    <row r="1284" spans="1:28" hidden="1" x14ac:dyDescent="0.35">
      <c r="A1284" t="s">
        <v>1041</v>
      </c>
      <c r="B1284" t="s">
        <v>314</v>
      </c>
      <c r="C1284">
        <v>99</v>
      </c>
      <c r="D1284" s="9">
        <v>44326.663888888892</v>
      </c>
      <c r="E1284" s="9">
        <v>44426.659722222219</v>
      </c>
      <c r="F1284" t="s">
        <v>874</v>
      </c>
      <c r="G1284" t="s">
        <v>874</v>
      </c>
      <c r="H1284">
        <v>126</v>
      </c>
      <c r="I1284">
        <v>137</v>
      </c>
      <c r="J1284">
        <v>1</v>
      </c>
      <c r="K1284" t="s">
        <v>875</v>
      </c>
      <c r="L1284">
        <v>263</v>
      </c>
      <c r="M1284">
        <v>-1</v>
      </c>
      <c r="N1284">
        <v>2.593</v>
      </c>
      <c r="O1284">
        <v>1.9</v>
      </c>
      <c r="P1284">
        <v>0</v>
      </c>
      <c r="Q1284">
        <v>2.9420000000000002</v>
      </c>
      <c r="R1284">
        <v>0.65500000000000003</v>
      </c>
      <c r="S1284">
        <v>0.57699999999999996</v>
      </c>
      <c r="T1284">
        <v>1</v>
      </c>
      <c r="U1284">
        <v>63.561999999999998</v>
      </c>
      <c r="V1284" t="s">
        <v>58</v>
      </c>
      <c r="W1284">
        <v>0.85899999999999999</v>
      </c>
      <c r="X1284">
        <v>0.86299999999999999</v>
      </c>
      <c r="Y1284">
        <v>0</v>
      </c>
      <c r="Z1284">
        <v>0.97599999999999998</v>
      </c>
      <c r="AA1284" s="19">
        <v>45732.9955471875</v>
      </c>
      <c r="AB1284" t="s">
        <v>1181</v>
      </c>
    </row>
    <row r="1285" spans="1:28" x14ac:dyDescent="0.35">
      <c r="A1285" t="s">
        <v>1042</v>
      </c>
      <c r="B1285" t="s">
        <v>313</v>
      </c>
      <c r="C1285">
        <v>812</v>
      </c>
      <c r="D1285" s="9">
        <v>40695.522916666669</v>
      </c>
      <c r="E1285" s="9">
        <v>41507.53402777778</v>
      </c>
      <c r="F1285">
        <v>1230</v>
      </c>
      <c r="G1285">
        <v>1230</v>
      </c>
      <c r="H1285">
        <v>602</v>
      </c>
      <c r="I1285">
        <v>628</v>
      </c>
      <c r="J1285">
        <v>0</v>
      </c>
      <c r="K1285">
        <v>1230</v>
      </c>
      <c r="L1285">
        <v>1123</v>
      </c>
      <c r="M1285">
        <v>107</v>
      </c>
      <c r="N1285">
        <v>1.325</v>
      </c>
      <c r="O1285">
        <v>1.403</v>
      </c>
      <c r="P1285">
        <v>0</v>
      </c>
      <c r="Q1285">
        <v>2.222</v>
      </c>
      <c r="R1285">
        <v>0.81499999999999995</v>
      </c>
      <c r="S1285">
        <v>0.48599999999999999</v>
      </c>
      <c r="T1285">
        <v>1</v>
      </c>
      <c r="U1285">
        <v>48.155000000000001</v>
      </c>
      <c r="V1285" t="s">
        <v>58</v>
      </c>
      <c r="W1285">
        <v>0.90900000000000003</v>
      </c>
      <c r="X1285">
        <v>0.98099999999999998</v>
      </c>
      <c r="Y1285">
        <v>0</v>
      </c>
      <c r="Z1285">
        <v>0.92100000000000004</v>
      </c>
      <c r="AA1285" s="19">
        <v>45732.995607673613</v>
      </c>
      <c r="AB1285" t="s">
        <v>1181</v>
      </c>
    </row>
    <row r="1286" spans="1:28" hidden="1" x14ac:dyDescent="0.35">
      <c r="A1286" t="s">
        <v>1042</v>
      </c>
      <c r="B1286" t="s">
        <v>314</v>
      </c>
      <c r="C1286">
        <v>19</v>
      </c>
      <c r="D1286" s="9">
        <v>41487.729861111111</v>
      </c>
      <c r="E1286" s="9">
        <v>41507.53402777778</v>
      </c>
      <c r="F1286" t="s">
        <v>874</v>
      </c>
      <c r="G1286" t="s">
        <v>874</v>
      </c>
      <c r="H1286">
        <v>1</v>
      </c>
      <c r="I1286">
        <v>1</v>
      </c>
      <c r="J1286">
        <v>1</v>
      </c>
      <c r="K1286" t="s">
        <v>875</v>
      </c>
      <c r="L1286">
        <v>7</v>
      </c>
      <c r="M1286">
        <v>-6</v>
      </c>
      <c r="N1286" t="s">
        <v>877</v>
      </c>
      <c r="O1286" t="s">
        <v>877</v>
      </c>
      <c r="P1286">
        <v>0</v>
      </c>
      <c r="Q1286">
        <v>0.17499999999999999</v>
      </c>
      <c r="R1286" t="s">
        <v>877</v>
      </c>
      <c r="S1286" t="s">
        <v>877</v>
      </c>
      <c r="T1286" t="s">
        <v>877</v>
      </c>
      <c r="U1286" t="s">
        <v>877</v>
      </c>
      <c r="V1286" t="s">
        <v>58</v>
      </c>
      <c r="W1286" t="s">
        <v>877</v>
      </c>
      <c r="X1286" t="s">
        <v>877</v>
      </c>
      <c r="Y1286">
        <v>0</v>
      </c>
      <c r="Z1286">
        <v>0.375</v>
      </c>
      <c r="AA1286" s="19">
        <v>45732.995607696757</v>
      </c>
      <c r="AB1286" t="s">
        <v>1181</v>
      </c>
    </row>
    <row r="1287" spans="1:28" x14ac:dyDescent="0.35">
      <c r="A1287" t="s">
        <v>1043</v>
      </c>
      <c r="B1287" t="s">
        <v>313</v>
      </c>
      <c r="C1287">
        <v>274</v>
      </c>
      <c r="D1287" s="9">
        <v>42506.580555555556</v>
      </c>
      <c r="E1287" s="9">
        <v>42781.435416666667</v>
      </c>
      <c r="F1287">
        <v>719</v>
      </c>
      <c r="G1287">
        <v>719</v>
      </c>
      <c r="H1287">
        <v>450</v>
      </c>
      <c r="I1287">
        <v>269</v>
      </c>
      <c r="J1287">
        <v>0</v>
      </c>
      <c r="K1287">
        <v>719</v>
      </c>
      <c r="L1287">
        <v>666</v>
      </c>
      <c r="M1287">
        <v>53</v>
      </c>
      <c r="N1287">
        <v>2.2719999999999998</v>
      </c>
      <c r="O1287">
        <v>1.595</v>
      </c>
      <c r="P1287">
        <v>0</v>
      </c>
      <c r="Q1287">
        <v>3.63</v>
      </c>
      <c r="R1287">
        <v>0.93899999999999995</v>
      </c>
      <c r="S1287">
        <v>0.58799999999999997</v>
      </c>
      <c r="T1287">
        <v>1</v>
      </c>
      <c r="U1287">
        <v>14.601000000000001</v>
      </c>
      <c r="V1287" t="s">
        <v>82</v>
      </c>
      <c r="W1287">
        <v>0.93400000000000005</v>
      </c>
      <c r="X1287">
        <v>0.97599999999999998</v>
      </c>
      <c r="Y1287">
        <v>0</v>
      </c>
      <c r="Z1287">
        <v>0.96899999999999997</v>
      </c>
      <c r="AA1287" s="19">
        <v>45732.995670185184</v>
      </c>
      <c r="AB1287" t="s">
        <v>1181</v>
      </c>
    </row>
    <row r="1288" spans="1:28" hidden="1" x14ac:dyDescent="0.35">
      <c r="A1288" t="s">
        <v>1043</v>
      </c>
      <c r="B1288" t="s">
        <v>314</v>
      </c>
      <c r="C1288">
        <v>92</v>
      </c>
      <c r="D1288" s="9">
        <v>42688.554861111108</v>
      </c>
      <c r="E1288" s="9">
        <v>42781.435416666667</v>
      </c>
      <c r="F1288" t="s">
        <v>874</v>
      </c>
      <c r="G1288" t="s">
        <v>874</v>
      </c>
      <c r="H1288">
        <v>33</v>
      </c>
      <c r="I1288">
        <v>18</v>
      </c>
      <c r="J1288">
        <v>1</v>
      </c>
      <c r="K1288" t="s">
        <v>875</v>
      </c>
      <c r="L1288">
        <v>57</v>
      </c>
      <c r="M1288">
        <v>-7</v>
      </c>
      <c r="N1288">
        <v>0.33100000000000002</v>
      </c>
      <c r="O1288">
        <v>0.497</v>
      </c>
      <c r="P1288">
        <v>0</v>
      </c>
      <c r="Q1288">
        <v>0.67100000000000004</v>
      </c>
      <c r="R1288">
        <v>0.81</v>
      </c>
      <c r="S1288">
        <v>0.4</v>
      </c>
      <c r="T1288">
        <v>1</v>
      </c>
      <c r="U1288">
        <v>78.986999999999995</v>
      </c>
      <c r="V1288" t="s">
        <v>58</v>
      </c>
      <c r="W1288">
        <v>0.64700000000000002</v>
      </c>
      <c r="X1288">
        <v>0.96299999999999997</v>
      </c>
      <c r="Y1288">
        <v>0</v>
      </c>
      <c r="Z1288">
        <v>0.54400000000000004</v>
      </c>
      <c r="AA1288" s="19">
        <v>45732.995681122688</v>
      </c>
      <c r="AB1288" t="s">
        <v>1181</v>
      </c>
    </row>
    <row r="1289" spans="1:28" x14ac:dyDescent="0.35">
      <c r="A1289" t="s">
        <v>1044</v>
      </c>
      <c r="B1289" t="s">
        <v>313</v>
      </c>
      <c r="C1289">
        <v>756</v>
      </c>
      <c r="D1289" s="9">
        <v>43125.488888888889</v>
      </c>
      <c r="E1289" s="9">
        <v>43881.55</v>
      </c>
      <c r="F1289">
        <v>750</v>
      </c>
      <c r="G1289">
        <v>748</v>
      </c>
      <c r="H1289">
        <v>457</v>
      </c>
      <c r="I1289">
        <v>291</v>
      </c>
      <c r="J1289">
        <v>0</v>
      </c>
      <c r="K1289">
        <v>748</v>
      </c>
      <c r="L1289">
        <v>370</v>
      </c>
      <c r="M1289">
        <v>378</v>
      </c>
      <c r="N1289">
        <v>0.86099999999999999</v>
      </c>
      <c r="O1289">
        <v>0.49199999999999999</v>
      </c>
      <c r="P1289">
        <v>0</v>
      </c>
      <c r="Q1289">
        <v>0.40300000000000002</v>
      </c>
      <c r="R1289">
        <v>0.29799999999999999</v>
      </c>
      <c r="S1289">
        <v>0.63600000000000001</v>
      </c>
      <c r="T1289">
        <v>1</v>
      </c>
      <c r="U1289">
        <v>937.96500000000003</v>
      </c>
      <c r="V1289" t="s">
        <v>58</v>
      </c>
      <c r="W1289">
        <v>0.67600000000000005</v>
      </c>
      <c r="X1289">
        <v>0.78200000000000003</v>
      </c>
      <c r="Y1289">
        <v>0</v>
      </c>
      <c r="Z1289">
        <v>0.85399999999999998</v>
      </c>
      <c r="AA1289" s="19">
        <v>45732.995741828701</v>
      </c>
      <c r="AB1289" t="s">
        <v>1181</v>
      </c>
    </row>
    <row r="1290" spans="1:28" hidden="1" x14ac:dyDescent="0.35">
      <c r="A1290" t="s">
        <v>1044</v>
      </c>
      <c r="B1290" t="s">
        <v>314</v>
      </c>
      <c r="C1290">
        <v>99</v>
      </c>
      <c r="D1290" s="9">
        <v>43781.568749999999</v>
      </c>
      <c r="E1290" s="9">
        <v>43881.55</v>
      </c>
      <c r="F1290" t="s">
        <v>874</v>
      </c>
      <c r="G1290" t="s">
        <v>874</v>
      </c>
      <c r="H1290">
        <v>29</v>
      </c>
      <c r="I1290">
        <v>1</v>
      </c>
      <c r="J1290">
        <v>1</v>
      </c>
      <c r="K1290" t="s">
        <v>875</v>
      </c>
      <c r="L1290">
        <v>74</v>
      </c>
      <c r="M1290">
        <v>-45</v>
      </c>
      <c r="N1290">
        <v>0.32400000000000001</v>
      </c>
      <c r="O1290" t="s">
        <v>877</v>
      </c>
      <c r="P1290">
        <v>0</v>
      </c>
      <c r="Q1290">
        <v>1.8080000000000001</v>
      </c>
      <c r="R1290" t="s">
        <v>877</v>
      </c>
      <c r="S1290" t="s">
        <v>877</v>
      </c>
      <c r="T1290" t="s">
        <v>877</v>
      </c>
      <c r="U1290" t="s">
        <v>877</v>
      </c>
      <c r="V1290" t="s">
        <v>58</v>
      </c>
      <c r="W1290">
        <v>0.47699999999999998</v>
      </c>
      <c r="X1290" t="s">
        <v>877</v>
      </c>
      <c r="Y1290">
        <v>0</v>
      </c>
      <c r="Z1290">
        <v>0.7</v>
      </c>
      <c r="AA1290" s="19">
        <v>45732.995741851853</v>
      </c>
      <c r="AB1290" t="s">
        <v>1181</v>
      </c>
    </row>
    <row r="1291" spans="1:28" x14ac:dyDescent="0.35">
      <c r="A1291" t="s">
        <v>1045</v>
      </c>
      <c r="B1291" t="s">
        <v>313</v>
      </c>
      <c r="C1291">
        <v>239</v>
      </c>
      <c r="D1291" s="9">
        <v>41577.388194444444</v>
      </c>
      <c r="E1291" s="9">
        <v>41816.640972222223</v>
      </c>
      <c r="F1291">
        <v>662</v>
      </c>
      <c r="G1291">
        <v>662</v>
      </c>
      <c r="H1291">
        <v>600</v>
      </c>
      <c r="I1291">
        <v>62</v>
      </c>
      <c r="J1291">
        <v>0</v>
      </c>
      <c r="K1291">
        <v>662</v>
      </c>
      <c r="L1291">
        <v>587</v>
      </c>
      <c r="M1291">
        <v>75</v>
      </c>
      <c r="N1291">
        <v>4.306</v>
      </c>
      <c r="O1291">
        <v>0.63700000000000001</v>
      </c>
      <c r="P1291">
        <v>0</v>
      </c>
      <c r="Q1291">
        <v>5.1369999999999996</v>
      </c>
      <c r="R1291">
        <v>1.0389999999999999</v>
      </c>
      <c r="S1291">
        <v>0.871</v>
      </c>
      <c r="T1291">
        <v>1</v>
      </c>
      <c r="U1291">
        <v>14.6</v>
      </c>
      <c r="V1291" t="s">
        <v>94</v>
      </c>
      <c r="W1291">
        <v>0.89500000000000002</v>
      </c>
      <c r="X1291">
        <v>0.96399999999999997</v>
      </c>
      <c r="Y1291">
        <v>0</v>
      </c>
      <c r="Z1291">
        <v>0.99099999999999999</v>
      </c>
      <c r="AA1291" s="19">
        <v>45732.99580542824</v>
      </c>
      <c r="AB1291" t="s">
        <v>1181</v>
      </c>
    </row>
    <row r="1292" spans="1:28" hidden="1" x14ac:dyDescent="0.35">
      <c r="A1292" t="s">
        <v>1045</v>
      </c>
      <c r="B1292" t="s">
        <v>314</v>
      </c>
      <c r="C1292">
        <v>99</v>
      </c>
      <c r="D1292" s="9">
        <v>41716.647222222222</v>
      </c>
      <c r="E1292" s="9">
        <v>41816.640972222223</v>
      </c>
      <c r="F1292" t="s">
        <v>874</v>
      </c>
      <c r="G1292" t="s">
        <v>874</v>
      </c>
      <c r="H1292">
        <v>347</v>
      </c>
      <c r="I1292">
        <v>60</v>
      </c>
      <c r="J1292">
        <v>1</v>
      </c>
      <c r="K1292" t="s">
        <v>875</v>
      </c>
      <c r="L1292">
        <v>494</v>
      </c>
      <c r="M1292">
        <v>-86</v>
      </c>
      <c r="N1292">
        <v>4.2949999999999999</v>
      </c>
      <c r="O1292">
        <v>0.65600000000000003</v>
      </c>
      <c r="P1292">
        <v>0</v>
      </c>
      <c r="Q1292">
        <v>5.1479999999999997</v>
      </c>
      <c r="R1292">
        <v>1.04</v>
      </c>
      <c r="S1292">
        <v>0.86799999999999999</v>
      </c>
      <c r="T1292">
        <v>1</v>
      </c>
      <c r="U1292">
        <v>14.569000000000001</v>
      </c>
      <c r="V1292" t="s">
        <v>94</v>
      </c>
      <c r="W1292">
        <v>0.94099999999999995</v>
      </c>
      <c r="X1292">
        <v>0.97</v>
      </c>
      <c r="Y1292">
        <v>0</v>
      </c>
      <c r="Z1292">
        <v>0.98899999999999999</v>
      </c>
      <c r="AA1292" s="19">
        <v>45732.995818206022</v>
      </c>
      <c r="AB1292" t="s">
        <v>1181</v>
      </c>
    </row>
    <row r="1293" spans="1:28" x14ac:dyDescent="0.35">
      <c r="A1293" t="s">
        <v>1046</v>
      </c>
      <c r="B1293" t="s">
        <v>313</v>
      </c>
      <c r="C1293">
        <v>62</v>
      </c>
      <c r="D1293" s="9">
        <v>41282.573611111111</v>
      </c>
      <c r="E1293" s="9">
        <v>41345.425694444442</v>
      </c>
      <c r="F1293">
        <v>223</v>
      </c>
      <c r="G1293">
        <v>223</v>
      </c>
      <c r="H1293">
        <v>108</v>
      </c>
      <c r="I1293">
        <v>115</v>
      </c>
      <c r="J1293">
        <v>0</v>
      </c>
      <c r="K1293">
        <v>223</v>
      </c>
      <c r="L1293">
        <v>221</v>
      </c>
      <c r="M1293">
        <v>2</v>
      </c>
      <c r="N1293">
        <v>1.9</v>
      </c>
      <c r="O1293">
        <v>2.0760000000000001</v>
      </c>
      <c r="P1293">
        <v>0</v>
      </c>
      <c r="Q1293">
        <v>3.98</v>
      </c>
      <c r="R1293">
        <v>1.0009999999999999</v>
      </c>
      <c r="S1293">
        <v>0.47799999999999998</v>
      </c>
      <c r="T1293">
        <v>1</v>
      </c>
      <c r="U1293">
        <v>0.503</v>
      </c>
      <c r="V1293" t="s">
        <v>94</v>
      </c>
      <c r="W1293">
        <v>0.94799999999999995</v>
      </c>
      <c r="X1293">
        <v>0.93500000000000005</v>
      </c>
      <c r="Y1293">
        <v>0</v>
      </c>
      <c r="Z1293">
        <v>0.96799999999999997</v>
      </c>
      <c r="AA1293" s="19">
        <v>45732.995879618058</v>
      </c>
      <c r="AB1293" t="s">
        <v>1181</v>
      </c>
    </row>
    <row r="1294" spans="1:28" hidden="1" x14ac:dyDescent="0.35">
      <c r="A1294" t="s">
        <v>1046</v>
      </c>
      <c r="B1294" t="s">
        <v>314</v>
      </c>
      <c r="C1294">
        <v>62</v>
      </c>
      <c r="D1294" s="9">
        <v>41282.573611111111</v>
      </c>
      <c r="E1294" s="9">
        <v>41345.425694444442</v>
      </c>
      <c r="F1294" t="s">
        <v>874</v>
      </c>
      <c r="G1294" t="s">
        <v>874</v>
      </c>
      <c r="H1294">
        <v>108</v>
      </c>
      <c r="I1294">
        <v>115</v>
      </c>
      <c r="J1294">
        <v>1</v>
      </c>
      <c r="K1294" t="s">
        <v>875</v>
      </c>
      <c r="L1294">
        <v>221</v>
      </c>
      <c r="M1294">
        <v>1</v>
      </c>
      <c r="N1294">
        <v>1.911</v>
      </c>
      <c r="O1294">
        <v>2.0739999999999998</v>
      </c>
      <c r="P1294">
        <v>0</v>
      </c>
      <c r="Q1294">
        <v>3.9569999999999999</v>
      </c>
      <c r="R1294">
        <v>0.99299999999999999</v>
      </c>
      <c r="S1294">
        <v>0.48</v>
      </c>
      <c r="T1294">
        <v>1</v>
      </c>
      <c r="U1294">
        <v>0.505</v>
      </c>
      <c r="V1294" t="s">
        <v>82</v>
      </c>
      <c r="W1294">
        <v>0.94899999999999995</v>
      </c>
      <c r="X1294">
        <v>0.93400000000000005</v>
      </c>
      <c r="Y1294">
        <v>0</v>
      </c>
      <c r="Z1294">
        <v>0.96699999999999997</v>
      </c>
      <c r="AA1294" s="19">
        <v>45732.995891226848</v>
      </c>
      <c r="AB1294" t="s">
        <v>1181</v>
      </c>
    </row>
    <row r="1295" spans="1:28" x14ac:dyDescent="0.35">
      <c r="A1295" t="s">
        <v>1047</v>
      </c>
      <c r="B1295" t="s">
        <v>313</v>
      </c>
      <c r="C1295">
        <v>567</v>
      </c>
      <c r="D1295" s="9">
        <v>42179.055555555555</v>
      </c>
      <c r="E1295" s="9">
        <v>42746.422222222223</v>
      </c>
      <c r="F1295">
        <v>2807</v>
      </c>
      <c r="G1295">
        <v>2795</v>
      </c>
      <c r="H1295">
        <v>1862</v>
      </c>
      <c r="I1295">
        <v>933</v>
      </c>
      <c r="J1295">
        <v>0</v>
      </c>
      <c r="K1295">
        <v>2795</v>
      </c>
      <c r="L1295">
        <v>2411</v>
      </c>
      <c r="M1295">
        <v>384</v>
      </c>
      <c r="N1295">
        <v>7.468</v>
      </c>
      <c r="O1295">
        <v>4.63</v>
      </c>
      <c r="P1295">
        <v>0</v>
      </c>
      <c r="Q1295">
        <v>10.435</v>
      </c>
      <c r="R1295">
        <v>0.86299999999999999</v>
      </c>
      <c r="S1295">
        <v>0.61699999999999999</v>
      </c>
      <c r="T1295">
        <v>1</v>
      </c>
      <c r="U1295">
        <v>36.798999999999999</v>
      </c>
      <c r="V1295" t="s">
        <v>58</v>
      </c>
      <c r="W1295">
        <v>0.90900000000000003</v>
      </c>
      <c r="X1295">
        <v>0.89200000000000002</v>
      </c>
      <c r="Y1295">
        <v>0</v>
      </c>
      <c r="Z1295">
        <v>0.91500000000000004</v>
      </c>
      <c r="AA1295" s="19">
        <v>45732.995957812498</v>
      </c>
      <c r="AB1295" t="s">
        <v>1181</v>
      </c>
    </row>
    <row r="1296" spans="1:28" hidden="1" x14ac:dyDescent="0.35">
      <c r="A1296" t="s">
        <v>1047</v>
      </c>
      <c r="B1296" t="s">
        <v>314</v>
      </c>
      <c r="C1296">
        <v>82</v>
      </c>
      <c r="D1296" s="9">
        <v>42663.840277777781</v>
      </c>
      <c r="E1296" s="9">
        <v>42746.422222222223</v>
      </c>
      <c r="F1296" t="s">
        <v>874</v>
      </c>
      <c r="G1296" t="s">
        <v>874</v>
      </c>
      <c r="H1296">
        <v>5</v>
      </c>
      <c r="I1296">
        <v>1</v>
      </c>
      <c r="J1296">
        <v>1</v>
      </c>
      <c r="K1296" t="s">
        <v>875</v>
      </c>
      <c r="L1296">
        <v>4</v>
      </c>
      <c r="M1296">
        <v>0</v>
      </c>
      <c r="N1296">
        <v>4.2999999999999997E-2</v>
      </c>
      <c r="O1296" t="s">
        <v>877</v>
      </c>
      <c r="P1296">
        <v>0</v>
      </c>
      <c r="Q1296">
        <v>4.9000000000000002E-2</v>
      </c>
      <c r="R1296" t="s">
        <v>877</v>
      </c>
      <c r="S1296" t="s">
        <v>877</v>
      </c>
      <c r="T1296" t="s">
        <v>877</v>
      </c>
      <c r="U1296" t="s">
        <v>877</v>
      </c>
      <c r="V1296" t="s">
        <v>58</v>
      </c>
      <c r="W1296">
        <v>0.96899999999999997</v>
      </c>
      <c r="X1296" t="s">
        <v>877</v>
      </c>
      <c r="Y1296">
        <v>0</v>
      </c>
      <c r="Z1296">
        <v>0.8</v>
      </c>
      <c r="AA1296" s="19">
        <v>45732.995957847219</v>
      </c>
      <c r="AB1296" t="s">
        <v>1181</v>
      </c>
    </row>
    <row r="1297" spans="1:28" x14ac:dyDescent="0.35">
      <c r="A1297" t="s">
        <v>1048</v>
      </c>
      <c r="B1297" t="s">
        <v>313</v>
      </c>
      <c r="C1297">
        <v>318</v>
      </c>
      <c r="D1297" s="9">
        <v>40406.615277777775</v>
      </c>
      <c r="E1297" s="9">
        <v>40725.450694444444</v>
      </c>
      <c r="F1297">
        <v>169</v>
      </c>
      <c r="G1297">
        <v>169</v>
      </c>
      <c r="H1297">
        <v>115</v>
      </c>
      <c r="I1297">
        <v>54</v>
      </c>
      <c r="J1297">
        <v>0</v>
      </c>
      <c r="K1297">
        <v>169</v>
      </c>
      <c r="L1297">
        <v>166</v>
      </c>
      <c r="M1297">
        <v>3</v>
      </c>
      <c r="N1297">
        <v>0.72899999999999998</v>
      </c>
      <c r="O1297">
        <v>0.377</v>
      </c>
      <c r="P1297">
        <v>0</v>
      </c>
      <c r="Q1297">
        <v>0.80100000000000005</v>
      </c>
      <c r="R1297">
        <v>0.72399999999999998</v>
      </c>
      <c r="S1297">
        <v>0.65900000000000003</v>
      </c>
      <c r="T1297">
        <v>1</v>
      </c>
      <c r="U1297">
        <v>3.7450000000000001</v>
      </c>
      <c r="V1297" t="s">
        <v>82</v>
      </c>
      <c r="W1297">
        <v>0.73</v>
      </c>
      <c r="X1297">
        <v>0.86899999999999999</v>
      </c>
      <c r="Y1297">
        <v>0</v>
      </c>
      <c r="Z1297">
        <v>0.84299999999999997</v>
      </c>
      <c r="AA1297" s="19">
        <v>45732.996013958335</v>
      </c>
      <c r="AB1297" t="s">
        <v>1181</v>
      </c>
    </row>
    <row r="1298" spans="1:28" hidden="1" x14ac:dyDescent="0.35">
      <c r="A1298" t="s">
        <v>1048</v>
      </c>
      <c r="B1298" t="s">
        <v>314</v>
      </c>
      <c r="C1298">
        <v>98</v>
      </c>
      <c r="D1298" s="9">
        <v>40626.525694444441</v>
      </c>
      <c r="E1298" s="9">
        <v>40725.450694444444</v>
      </c>
      <c r="F1298" t="s">
        <v>874</v>
      </c>
      <c r="G1298" t="s">
        <v>874</v>
      </c>
      <c r="H1298">
        <v>1</v>
      </c>
      <c r="I1298">
        <v>1</v>
      </c>
      <c r="J1298">
        <v>1</v>
      </c>
      <c r="K1298" t="s">
        <v>875</v>
      </c>
      <c r="L1298">
        <v>2</v>
      </c>
      <c r="M1298">
        <v>-1</v>
      </c>
      <c r="N1298" t="s">
        <v>877</v>
      </c>
      <c r="O1298" t="s">
        <v>877</v>
      </c>
      <c r="P1298">
        <v>0</v>
      </c>
      <c r="Q1298">
        <v>0.01</v>
      </c>
      <c r="R1298" t="s">
        <v>877</v>
      </c>
      <c r="S1298" t="s">
        <v>877</v>
      </c>
      <c r="T1298" t="s">
        <v>877</v>
      </c>
      <c r="U1298" t="s">
        <v>877</v>
      </c>
      <c r="V1298" t="s">
        <v>82</v>
      </c>
      <c r="W1298" t="s">
        <v>877</v>
      </c>
      <c r="X1298" t="s">
        <v>877</v>
      </c>
      <c r="Y1298">
        <v>0</v>
      </c>
      <c r="Z1298">
        <v>1</v>
      </c>
      <c r="AA1298" s="19">
        <v>45732.996013981479</v>
      </c>
      <c r="AB1298" t="s">
        <v>1181</v>
      </c>
    </row>
    <row r="1299" spans="1:28" x14ac:dyDescent="0.35">
      <c r="A1299" t="s">
        <v>1049</v>
      </c>
      <c r="B1299" t="s">
        <v>313</v>
      </c>
      <c r="C1299">
        <v>473</v>
      </c>
      <c r="D1299" s="9">
        <v>40403.738888888889</v>
      </c>
      <c r="E1299" s="9">
        <v>40877.706944444442</v>
      </c>
      <c r="F1299">
        <v>54</v>
      </c>
      <c r="G1299">
        <v>54</v>
      </c>
      <c r="H1299">
        <v>12</v>
      </c>
      <c r="I1299">
        <v>42</v>
      </c>
      <c r="J1299">
        <v>0</v>
      </c>
      <c r="K1299">
        <v>54</v>
      </c>
      <c r="L1299">
        <v>53</v>
      </c>
      <c r="M1299">
        <v>1</v>
      </c>
      <c r="N1299">
        <v>0.113</v>
      </c>
      <c r="O1299">
        <v>0.123</v>
      </c>
      <c r="P1299">
        <v>0</v>
      </c>
      <c r="Q1299">
        <v>0.11799999999999999</v>
      </c>
      <c r="R1299">
        <v>0.5</v>
      </c>
      <c r="S1299">
        <v>0.47899999999999998</v>
      </c>
      <c r="T1299">
        <v>1</v>
      </c>
      <c r="U1299">
        <v>8.4749999999999996</v>
      </c>
      <c r="V1299" t="s">
        <v>82</v>
      </c>
      <c r="W1299">
        <v>0.53900000000000003</v>
      </c>
      <c r="X1299">
        <v>0.502</v>
      </c>
      <c r="Y1299">
        <v>0</v>
      </c>
      <c r="Z1299">
        <v>0.72699999999999998</v>
      </c>
      <c r="AA1299" s="19">
        <v>45732.996073657407</v>
      </c>
      <c r="AB1299" t="s">
        <v>1181</v>
      </c>
    </row>
    <row r="1300" spans="1:28" hidden="1" x14ac:dyDescent="0.35">
      <c r="A1300" t="s">
        <v>1049</v>
      </c>
      <c r="B1300" t="s">
        <v>314</v>
      </c>
      <c r="C1300">
        <v>61</v>
      </c>
      <c r="D1300" s="9">
        <v>40816.468055555553</v>
      </c>
      <c r="E1300" s="9">
        <v>40877.706944444442</v>
      </c>
      <c r="F1300" t="s">
        <v>874</v>
      </c>
      <c r="G1300" t="s">
        <v>874</v>
      </c>
      <c r="H1300">
        <v>1</v>
      </c>
      <c r="I1300">
        <v>1</v>
      </c>
      <c r="J1300">
        <v>1</v>
      </c>
      <c r="K1300" t="s">
        <v>875</v>
      </c>
      <c r="L1300">
        <v>1</v>
      </c>
      <c r="M1300">
        <v>-1</v>
      </c>
      <c r="N1300" t="s">
        <v>877</v>
      </c>
      <c r="O1300" t="s">
        <v>877</v>
      </c>
      <c r="P1300">
        <v>0</v>
      </c>
      <c r="Q1300" t="s">
        <v>877</v>
      </c>
      <c r="R1300" t="s">
        <v>877</v>
      </c>
      <c r="S1300" t="s">
        <v>877</v>
      </c>
      <c r="T1300" t="s">
        <v>877</v>
      </c>
      <c r="U1300" t="s">
        <v>877</v>
      </c>
      <c r="V1300" t="s">
        <v>82</v>
      </c>
      <c r="W1300" t="s">
        <v>877</v>
      </c>
      <c r="X1300" t="s">
        <v>877</v>
      </c>
      <c r="Y1300">
        <v>0</v>
      </c>
      <c r="Z1300" t="s">
        <v>877</v>
      </c>
      <c r="AA1300" s="19">
        <v>45732.996073668983</v>
      </c>
      <c r="AB1300" t="s">
        <v>1181</v>
      </c>
    </row>
    <row r="1301" spans="1:28" x14ac:dyDescent="0.35">
      <c r="A1301" t="s">
        <v>1050</v>
      </c>
      <c r="B1301" t="s">
        <v>313</v>
      </c>
      <c r="C1301">
        <v>406</v>
      </c>
      <c r="D1301" s="9">
        <v>40315.747916666667</v>
      </c>
      <c r="E1301" s="9">
        <v>40721.76458333333</v>
      </c>
      <c r="F1301">
        <v>123</v>
      </c>
      <c r="G1301">
        <v>123</v>
      </c>
      <c r="H1301">
        <v>36</v>
      </c>
      <c r="I1301">
        <v>87</v>
      </c>
      <c r="J1301">
        <v>0</v>
      </c>
      <c r="K1301">
        <v>123</v>
      </c>
      <c r="L1301">
        <v>123</v>
      </c>
      <c r="M1301">
        <v>0</v>
      </c>
      <c r="N1301">
        <v>0.56999999999999995</v>
      </c>
      <c r="O1301">
        <v>1.0249999999999999</v>
      </c>
      <c r="P1301">
        <v>0</v>
      </c>
      <c r="Q1301">
        <v>0.39200000000000002</v>
      </c>
      <c r="R1301">
        <v>0.246</v>
      </c>
      <c r="S1301">
        <v>0.35699999999999998</v>
      </c>
      <c r="T1301">
        <v>1</v>
      </c>
      <c r="U1301">
        <v>0</v>
      </c>
      <c r="V1301" t="s">
        <v>82</v>
      </c>
      <c r="W1301">
        <v>0.875</v>
      </c>
      <c r="X1301">
        <v>0.82199999999999995</v>
      </c>
      <c r="Y1301">
        <v>0</v>
      </c>
      <c r="Z1301">
        <v>0.32200000000000001</v>
      </c>
      <c r="AA1301" s="19">
        <v>45732.996129282408</v>
      </c>
      <c r="AB1301" t="s">
        <v>1181</v>
      </c>
    </row>
    <row r="1302" spans="1:28" hidden="1" x14ac:dyDescent="0.35">
      <c r="A1302" t="s">
        <v>1050</v>
      </c>
      <c r="B1302" t="s">
        <v>314</v>
      </c>
      <c r="C1302">
        <v>0</v>
      </c>
      <c r="D1302" s="9">
        <v>40721.76458333333</v>
      </c>
      <c r="E1302" s="9">
        <v>40721.76458333333</v>
      </c>
      <c r="F1302" t="s">
        <v>874</v>
      </c>
      <c r="G1302" t="s">
        <v>874</v>
      </c>
      <c r="H1302">
        <v>1</v>
      </c>
      <c r="I1302">
        <v>1</v>
      </c>
      <c r="J1302">
        <v>1</v>
      </c>
      <c r="K1302" t="s">
        <v>875</v>
      </c>
      <c r="L1302">
        <v>2</v>
      </c>
      <c r="M1302">
        <v>-1</v>
      </c>
      <c r="N1302" t="s">
        <v>877</v>
      </c>
      <c r="O1302" t="s">
        <v>877</v>
      </c>
      <c r="P1302">
        <v>0</v>
      </c>
      <c r="Q1302" t="s">
        <v>877</v>
      </c>
      <c r="R1302" t="s">
        <v>877</v>
      </c>
      <c r="S1302" t="s">
        <v>877</v>
      </c>
      <c r="T1302" t="s">
        <v>877</v>
      </c>
      <c r="U1302" t="s">
        <v>877</v>
      </c>
      <c r="V1302" t="s">
        <v>82</v>
      </c>
      <c r="W1302" t="s">
        <v>877</v>
      </c>
      <c r="X1302" t="s">
        <v>877</v>
      </c>
      <c r="Y1302">
        <v>0</v>
      </c>
      <c r="Z1302" t="s">
        <v>877</v>
      </c>
      <c r="AA1302" s="19">
        <v>45732.996129282408</v>
      </c>
      <c r="AB1302" t="s">
        <v>1181</v>
      </c>
    </row>
    <row r="1303" spans="1:28" x14ac:dyDescent="0.35">
      <c r="A1303" t="s">
        <v>1051</v>
      </c>
      <c r="B1303" t="s">
        <v>313</v>
      </c>
      <c r="C1303">
        <v>418</v>
      </c>
      <c r="D1303" s="9">
        <v>40374.513888888891</v>
      </c>
      <c r="E1303" s="9">
        <v>40792.644444444442</v>
      </c>
      <c r="F1303">
        <v>428</v>
      </c>
      <c r="G1303">
        <v>428</v>
      </c>
      <c r="H1303">
        <v>61</v>
      </c>
      <c r="I1303">
        <v>367</v>
      </c>
      <c r="J1303">
        <v>0</v>
      </c>
      <c r="K1303">
        <v>428</v>
      </c>
      <c r="L1303">
        <v>428</v>
      </c>
      <c r="M1303">
        <v>0</v>
      </c>
      <c r="N1303">
        <v>0.20200000000000001</v>
      </c>
      <c r="O1303">
        <v>4.024</v>
      </c>
      <c r="P1303">
        <v>0</v>
      </c>
      <c r="Q1303">
        <v>3.3220000000000001</v>
      </c>
      <c r="R1303">
        <v>0.78600000000000003</v>
      </c>
      <c r="S1303">
        <v>4.8000000000000001E-2</v>
      </c>
      <c r="T1303">
        <v>1</v>
      </c>
      <c r="U1303">
        <v>0</v>
      </c>
      <c r="V1303" t="s">
        <v>82</v>
      </c>
      <c r="W1303">
        <v>0.42899999999999999</v>
      </c>
      <c r="X1303">
        <v>0.98299999999999998</v>
      </c>
      <c r="Y1303">
        <v>0</v>
      </c>
      <c r="Z1303">
        <v>0.77</v>
      </c>
      <c r="AA1303" s="19">
        <v>45732.996190104168</v>
      </c>
      <c r="AB1303" t="s">
        <v>1181</v>
      </c>
    </row>
    <row r="1304" spans="1:28" hidden="1" x14ac:dyDescent="0.35">
      <c r="A1304" t="s">
        <v>1051</v>
      </c>
      <c r="B1304" t="s">
        <v>314</v>
      </c>
      <c r="C1304">
        <v>0</v>
      </c>
      <c r="D1304" s="9">
        <v>40792.63958333333</v>
      </c>
      <c r="E1304" s="9">
        <v>40792.644444444442</v>
      </c>
      <c r="F1304" t="s">
        <v>874</v>
      </c>
      <c r="G1304" t="s">
        <v>874</v>
      </c>
      <c r="H1304">
        <v>1</v>
      </c>
      <c r="I1304">
        <v>1</v>
      </c>
      <c r="J1304">
        <v>1</v>
      </c>
      <c r="K1304" t="s">
        <v>875</v>
      </c>
      <c r="L1304">
        <v>1</v>
      </c>
      <c r="M1304">
        <v>-1</v>
      </c>
      <c r="N1304" t="s">
        <v>877</v>
      </c>
      <c r="O1304" t="s">
        <v>877</v>
      </c>
      <c r="P1304">
        <v>0</v>
      </c>
      <c r="Q1304" t="s">
        <v>877</v>
      </c>
      <c r="R1304" t="s">
        <v>877</v>
      </c>
      <c r="S1304" t="s">
        <v>877</v>
      </c>
      <c r="T1304" t="s">
        <v>877</v>
      </c>
      <c r="U1304" t="s">
        <v>877</v>
      </c>
      <c r="V1304" t="s">
        <v>82</v>
      </c>
      <c r="W1304" t="s">
        <v>877</v>
      </c>
      <c r="X1304" t="s">
        <v>877</v>
      </c>
      <c r="Y1304">
        <v>0</v>
      </c>
      <c r="Z1304" t="s">
        <v>877</v>
      </c>
      <c r="AA1304" s="19">
        <v>45732.996190104168</v>
      </c>
      <c r="AB1304" t="s">
        <v>1181</v>
      </c>
    </row>
    <row r="1305" spans="1:28" x14ac:dyDescent="0.35">
      <c r="A1305" t="s">
        <v>1052</v>
      </c>
      <c r="B1305" t="s">
        <v>313</v>
      </c>
      <c r="C1305">
        <v>736</v>
      </c>
      <c r="D1305" s="9">
        <v>41444.513194444444</v>
      </c>
      <c r="E1305" s="9">
        <v>42181.509027777778</v>
      </c>
      <c r="F1305">
        <v>128</v>
      </c>
      <c r="G1305">
        <v>128</v>
      </c>
      <c r="H1305">
        <v>127</v>
      </c>
      <c r="I1305">
        <v>1</v>
      </c>
      <c r="J1305">
        <v>0</v>
      </c>
      <c r="K1305">
        <v>128</v>
      </c>
      <c r="L1305">
        <v>127</v>
      </c>
      <c r="M1305">
        <v>1</v>
      </c>
      <c r="N1305">
        <v>0.25800000000000001</v>
      </c>
      <c r="O1305">
        <v>0</v>
      </c>
      <c r="P1305">
        <v>0</v>
      </c>
      <c r="Q1305">
        <v>0.23200000000000001</v>
      </c>
      <c r="R1305">
        <v>0.89900000000000002</v>
      </c>
      <c r="S1305">
        <v>1</v>
      </c>
      <c r="T1305">
        <v>1</v>
      </c>
      <c r="U1305">
        <v>4.3099999999999996</v>
      </c>
      <c r="V1305" t="s">
        <v>82</v>
      </c>
      <c r="W1305">
        <v>0.95</v>
      </c>
      <c r="X1305">
        <v>0</v>
      </c>
      <c r="Y1305">
        <v>0</v>
      </c>
      <c r="Z1305">
        <v>0.96599999999999997</v>
      </c>
      <c r="AA1305" s="19">
        <v>45732.996244652779</v>
      </c>
      <c r="AB1305" t="s">
        <v>1181</v>
      </c>
    </row>
    <row r="1306" spans="1:28" hidden="1" x14ac:dyDescent="0.35">
      <c r="A1306" t="s">
        <v>1052</v>
      </c>
      <c r="B1306" t="s">
        <v>314</v>
      </c>
      <c r="C1306">
        <v>0</v>
      </c>
      <c r="D1306" s="9">
        <v>42181.509027777778</v>
      </c>
      <c r="E1306" s="9">
        <v>42181.509027777778</v>
      </c>
      <c r="F1306" t="s">
        <v>874</v>
      </c>
      <c r="G1306" t="s">
        <v>874</v>
      </c>
      <c r="H1306">
        <v>1</v>
      </c>
      <c r="I1306">
        <v>1</v>
      </c>
      <c r="J1306">
        <v>1</v>
      </c>
      <c r="K1306" t="s">
        <v>875</v>
      </c>
      <c r="L1306">
        <v>1</v>
      </c>
      <c r="M1306">
        <v>0</v>
      </c>
      <c r="N1306" t="s">
        <v>877</v>
      </c>
      <c r="O1306" t="s">
        <v>877</v>
      </c>
      <c r="P1306">
        <v>0</v>
      </c>
      <c r="Q1306" t="s">
        <v>877</v>
      </c>
      <c r="R1306" t="s">
        <v>877</v>
      </c>
      <c r="S1306" t="s">
        <v>877</v>
      </c>
      <c r="T1306" t="s">
        <v>877</v>
      </c>
      <c r="U1306" t="s">
        <v>877</v>
      </c>
      <c r="V1306" t="s">
        <v>82</v>
      </c>
      <c r="W1306" t="s">
        <v>877</v>
      </c>
      <c r="X1306" t="s">
        <v>877</v>
      </c>
      <c r="Y1306">
        <v>0</v>
      </c>
      <c r="Z1306" t="s">
        <v>877</v>
      </c>
      <c r="AA1306" s="19">
        <v>45732.996244652779</v>
      </c>
      <c r="AB1306" t="s">
        <v>1181</v>
      </c>
    </row>
    <row r="1307" spans="1:28" x14ac:dyDescent="0.35">
      <c r="A1307" t="s">
        <v>1053</v>
      </c>
      <c r="B1307" t="s">
        <v>313</v>
      </c>
      <c r="C1307">
        <v>877</v>
      </c>
      <c r="D1307" s="9">
        <v>41150.418749999997</v>
      </c>
      <c r="E1307" s="9">
        <v>42027.753472222219</v>
      </c>
      <c r="F1307">
        <v>124</v>
      </c>
      <c r="G1307">
        <v>124</v>
      </c>
      <c r="H1307">
        <v>101</v>
      </c>
      <c r="I1307">
        <v>23</v>
      </c>
      <c r="J1307">
        <v>0</v>
      </c>
      <c r="K1307">
        <v>124</v>
      </c>
      <c r="L1307">
        <v>121</v>
      </c>
      <c r="M1307">
        <v>3</v>
      </c>
      <c r="N1307">
        <v>0.30299999999999999</v>
      </c>
      <c r="O1307">
        <v>7.1999999999999995E-2</v>
      </c>
      <c r="P1307">
        <v>0</v>
      </c>
      <c r="Q1307">
        <v>0.38200000000000001</v>
      </c>
      <c r="R1307">
        <v>1.0189999999999999</v>
      </c>
      <c r="S1307">
        <v>0.80800000000000005</v>
      </c>
      <c r="T1307">
        <v>1</v>
      </c>
      <c r="U1307">
        <v>7.8529999999999998</v>
      </c>
      <c r="V1307" t="s">
        <v>94</v>
      </c>
      <c r="W1307">
        <v>0.61899999999999999</v>
      </c>
      <c r="X1307">
        <v>0.74</v>
      </c>
      <c r="Y1307">
        <v>0</v>
      </c>
      <c r="Z1307">
        <v>0.88100000000000001</v>
      </c>
      <c r="AA1307" s="19">
        <v>45732.996301793981</v>
      </c>
      <c r="AB1307" t="s">
        <v>1181</v>
      </c>
    </row>
    <row r="1308" spans="1:28" hidden="1" x14ac:dyDescent="0.35">
      <c r="A1308" t="s">
        <v>1053</v>
      </c>
      <c r="B1308" t="s">
        <v>314</v>
      </c>
      <c r="C1308">
        <v>0</v>
      </c>
      <c r="D1308" s="9">
        <v>42027.753472222219</v>
      </c>
      <c r="E1308" s="9">
        <v>42027.753472222219</v>
      </c>
      <c r="F1308" t="s">
        <v>874</v>
      </c>
      <c r="G1308" t="s">
        <v>874</v>
      </c>
      <c r="H1308">
        <v>1</v>
      </c>
      <c r="I1308">
        <v>1</v>
      </c>
      <c r="J1308">
        <v>1</v>
      </c>
      <c r="K1308" t="s">
        <v>875</v>
      </c>
      <c r="L1308">
        <v>1</v>
      </c>
      <c r="M1308">
        <v>0</v>
      </c>
      <c r="N1308" t="s">
        <v>877</v>
      </c>
      <c r="O1308" t="s">
        <v>877</v>
      </c>
      <c r="P1308">
        <v>0</v>
      </c>
      <c r="Q1308" t="s">
        <v>877</v>
      </c>
      <c r="R1308" t="s">
        <v>877</v>
      </c>
      <c r="S1308" t="s">
        <v>877</v>
      </c>
      <c r="T1308" t="s">
        <v>877</v>
      </c>
      <c r="U1308" t="s">
        <v>877</v>
      </c>
      <c r="V1308" t="s">
        <v>94</v>
      </c>
      <c r="W1308" t="s">
        <v>877</v>
      </c>
      <c r="X1308" t="s">
        <v>877</v>
      </c>
      <c r="Y1308">
        <v>0</v>
      </c>
      <c r="Z1308" t="s">
        <v>877</v>
      </c>
      <c r="AA1308" s="19">
        <v>45732.996301793981</v>
      </c>
      <c r="AB1308" t="s">
        <v>1181</v>
      </c>
    </row>
    <row r="1309" spans="1:28" x14ac:dyDescent="0.35">
      <c r="A1309" t="s">
        <v>1054</v>
      </c>
      <c r="B1309" t="s">
        <v>313</v>
      </c>
      <c r="C1309">
        <v>733</v>
      </c>
      <c r="D1309" s="9">
        <v>40821.550694444442</v>
      </c>
      <c r="E1309" s="9">
        <v>41554.98333333333</v>
      </c>
      <c r="F1309">
        <v>81</v>
      </c>
      <c r="G1309">
        <v>81</v>
      </c>
      <c r="H1309">
        <v>33</v>
      </c>
      <c r="I1309">
        <v>48</v>
      </c>
      <c r="J1309">
        <v>0</v>
      </c>
      <c r="K1309">
        <v>81</v>
      </c>
      <c r="L1309">
        <v>54</v>
      </c>
      <c r="M1309">
        <v>27</v>
      </c>
      <c r="N1309">
        <v>4.1000000000000002E-2</v>
      </c>
      <c r="O1309">
        <v>0.22800000000000001</v>
      </c>
      <c r="P1309">
        <v>0</v>
      </c>
      <c r="Q1309">
        <v>0.108</v>
      </c>
      <c r="R1309">
        <v>0.40100000000000002</v>
      </c>
      <c r="S1309">
        <v>0.152</v>
      </c>
      <c r="T1309">
        <v>1</v>
      </c>
      <c r="U1309">
        <v>250</v>
      </c>
      <c r="V1309" t="s">
        <v>58</v>
      </c>
      <c r="W1309">
        <v>0.95899999999999996</v>
      </c>
      <c r="X1309">
        <v>0.67900000000000005</v>
      </c>
      <c r="Y1309">
        <v>0</v>
      </c>
      <c r="Z1309">
        <v>0.82799999999999996</v>
      </c>
      <c r="AA1309" s="19">
        <v>45732.996360787038</v>
      </c>
      <c r="AB1309" t="s">
        <v>1181</v>
      </c>
    </row>
    <row r="1310" spans="1:28" hidden="1" x14ac:dyDescent="0.35">
      <c r="A1310" t="s">
        <v>1054</v>
      </c>
      <c r="B1310" t="s">
        <v>314</v>
      </c>
      <c r="C1310">
        <v>81</v>
      </c>
      <c r="D1310" s="9">
        <v>41473.595833333333</v>
      </c>
      <c r="E1310" s="9">
        <v>41554.98333333333</v>
      </c>
      <c r="F1310" t="s">
        <v>874</v>
      </c>
      <c r="G1310" t="s">
        <v>874</v>
      </c>
      <c r="H1310">
        <v>3</v>
      </c>
      <c r="I1310">
        <v>1</v>
      </c>
      <c r="J1310">
        <v>1</v>
      </c>
      <c r="K1310" t="s">
        <v>875</v>
      </c>
      <c r="L1310">
        <v>7</v>
      </c>
      <c r="M1310">
        <v>-5</v>
      </c>
      <c r="N1310">
        <v>4.3999999999999997E-2</v>
      </c>
      <c r="O1310" t="s">
        <v>877</v>
      </c>
      <c r="P1310">
        <v>0</v>
      </c>
      <c r="Q1310">
        <v>5.3999999999999999E-2</v>
      </c>
      <c r="R1310" t="s">
        <v>877</v>
      </c>
      <c r="S1310" t="s">
        <v>877</v>
      </c>
      <c r="T1310" t="s">
        <v>877</v>
      </c>
      <c r="U1310" t="s">
        <v>877</v>
      </c>
      <c r="V1310" t="s">
        <v>58</v>
      </c>
      <c r="W1310">
        <v>0.95</v>
      </c>
      <c r="X1310" t="s">
        <v>877</v>
      </c>
      <c r="Y1310">
        <v>0</v>
      </c>
      <c r="Z1310">
        <v>0.63700000000000001</v>
      </c>
      <c r="AA1310" s="19">
        <v>45732.996360798614</v>
      </c>
      <c r="AB1310" t="s">
        <v>1181</v>
      </c>
    </row>
    <row r="1311" spans="1:28" x14ac:dyDescent="0.35">
      <c r="A1311" t="s">
        <v>1055</v>
      </c>
      <c r="B1311" t="s">
        <v>313</v>
      </c>
      <c r="C1311">
        <v>555</v>
      </c>
      <c r="D1311" s="9">
        <v>40988.438888888886</v>
      </c>
      <c r="E1311" s="9">
        <v>41544.367361111108</v>
      </c>
      <c r="F1311">
        <v>656</v>
      </c>
      <c r="G1311">
        <v>656</v>
      </c>
      <c r="H1311">
        <v>240</v>
      </c>
      <c r="I1311">
        <v>416</v>
      </c>
      <c r="J1311">
        <v>0</v>
      </c>
      <c r="K1311">
        <v>656</v>
      </c>
      <c r="L1311">
        <v>626</v>
      </c>
      <c r="M1311">
        <v>30</v>
      </c>
      <c r="N1311">
        <v>0.66300000000000003</v>
      </c>
      <c r="O1311">
        <v>1.02</v>
      </c>
      <c r="P1311">
        <v>0</v>
      </c>
      <c r="Q1311">
        <v>1.524</v>
      </c>
      <c r="R1311">
        <v>0.90600000000000003</v>
      </c>
      <c r="S1311">
        <v>0.39400000000000002</v>
      </c>
      <c r="T1311">
        <v>1</v>
      </c>
      <c r="U1311">
        <v>19.684999999999999</v>
      </c>
      <c r="V1311" t="s">
        <v>82</v>
      </c>
      <c r="W1311">
        <v>0.94199999999999995</v>
      </c>
      <c r="X1311">
        <v>0.93400000000000005</v>
      </c>
      <c r="Y1311">
        <v>0</v>
      </c>
      <c r="Z1311">
        <v>0.92600000000000005</v>
      </c>
      <c r="AA1311" s="19">
        <v>45732.996422847224</v>
      </c>
      <c r="AB1311" t="s">
        <v>1181</v>
      </c>
    </row>
    <row r="1312" spans="1:28" hidden="1" x14ac:dyDescent="0.35">
      <c r="A1312" t="s">
        <v>1055</v>
      </c>
      <c r="B1312" t="s">
        <v>314</v>
      </c>
      <c r="C1312">
        <v>99</v>
      </c>
      <c r="D1312" s="9">
        <v>41444.460416666669</v>
      </c>
      <c r="E1312" s="9">
        <v>41544.367361111108</v>
      </c>
      <c r="F1312" t="s">
        <v>874</v>
      </c>
      <c r="G1312" t="s">
        <v>874</v>
      </c>
      <c r="H1312">
        <v>1</v>
      </c>
      <c r="I1312">
        <v>15</v>
      </c>
      <c r="J1312">
        <v>1</v>
      </c>
      <c r="K1312" t="s">
        <v>875</v>
      </c>
      <c r="L1312">
        <v>24</v>
      </c>
      <c r="M1312">
        <v>-10</v>
      </c>
      <c r="N1312" t="s">
        <v>877</v>
      </c>
      <c r="O1312">
        <v>0.56399999999999995</v>
      </c>
      <c r="P1312">
        <v>0</v>
      </c>
      <c r="Q1312">
        <v>0.216</v>
      </c>
      <c r="R1312" t="s">
        <v>877</v>
      </c>
      <c r="S1312" t="s">
        <v>877</v>
      </c>
      <c r="T1312" t="s">
        <v>877</v>
      </c>
      <c r="U1312" t="s">
        <v>877</v>
      </c>
      <c r="V1312" t="s">
        <v>82</v>
      </c>
      <c r="W1312" t="s">
        <v>877</v>
      </c>
      <c r="X1312">
        <v>0.93899999999999995</v>
      </c>
      <c r="Y1312">
        <v>0</v>
      </c>
      <c r="Z1312">
        <v>0.38400000000000001</v>
      </c>
      <c r="AA1312" s="19">
        <v>45732.996422870368</v>
      </c>
      <c r="AB1312" t="s">
        <v>1181</v>
      </c>
    </row>
    <row r="1313" spans="1:28" x14ac:dyDescent="0.35">
      <c r="A1313" t="s">
        <v>1056</v>
      </c>
      <c r="B1313" t="s">
        <v>313</v>
      </c>
      <c r="C1313">
        <v>461</v>
      </c>
      <c r="D1313" s="9">
        <v>41082.414583333331</v>
      </c>
      <c r="E1313" s="9">
        <v>41544.368055555555</v>
      </c>
      <c r="F1313">
        <v>227</v>
      </c>
      <c r="G1313">
        <v>227</v>
      </c>
      <c r="H1313">
        <v>207</v>
      </c>
      <c r="I1313">
        <v>20</v>
      </c>
      <c r="J1313">
        <v>0</v>
      </c>
      <c r="K1313">
        <v>227</v>
      </c>
      <c r="L1313">
        <v>142</v>
      </c>
      <c r="M1313">
        <v>85</v>
      </c>
      <c r="N1313">
        <v>0.56599999999999995</v>
      </c>
      <c r="O1313">
        <v>0.11</v>
      </c>
      <c r="P1313">
        <v>0</v>
      </c>
      <c r="Q1313">
        <v>1.0109999999999999</v>
      </c>
      <c r="R1313">
        <v>1.496</v>
      </c>
      <c r="S1313">
        <v>0.83699999999999997</v>
      </c>
      <c r="T1313">
        <v>1</v>
      </c>
      <c r="U1313">
        <v>84.075000000000003</v>
      </c>
      <c r="V1313" t="s">
        <v>64</v>
      </c>
      <c r="W1313">
        <v>0.58499999999999996</v>
      </c>
      <c r="X1313">
        <v>0.752</v>
      </c>
      <c r="Y1313">
        <v>0</v>
      </c>
      <c r="Z1313">
        <v>0.94499999999999995</v>
      </c>
      <c r="AA1313" s="19">
        <v>45732.996483298608</v>
      </c>
      <c r="AB1313" t="s">
        <v>1181</v>
      </c>
    </row>
    <row r="1314" spans="1:28" hidden="1" x14ac:dyDescent="0.35">
      <c r="A1314" t="s">
        <v>1056</v>
      </c>
      <c r="B1314" t="s">
        <v>314</v>
      </c>
      <c r="C1314">
        <v>99</v>
      </c>
      <c r="D1314" s="9">
        <v>41444.476388888892</v>
      </c>
      <c r="E1314" s="9">
        <v>41544.368055555555</v>
      </c>
      <c r="F1314" t="s">
        <v>874</v>
      </c>
      <c r="G1314" t="s">
        <v>874</v>
      </c>
      <c r="H1314">
        <v>15</v>
      </c>
      <c r="I1314">
        <v>6</v>
      </c>
      <c r="J1314">
        <v>1</v>
      </c>
      <c r="K1314" t="s">
        <v>875</v>
      </c>
      <c r="L1314">
        <v>39</v>
      </c>
      <c r="M1314">
        <v>-17</v>
      </c>
      <c r="N1314">
        <v>0.38800000000000001</v>
      </c>
      <c r="O1314">
        <v>0.14399999999999999</v>
      </c>
      <c r="P1314">
        <v>0</v>
      </c>
      <c r="Q1314">
        <v>0.46100000000000002</v>
      </c>
      <c r="R1314">
        <v>0.86699999999999999</v>
      </c>
      <c r="S1314">
        <v>0.72899999999999998</v>
      </c>
      <c r="T1314">
        <v>1</v>
      </c>
      <c r="U1314">
        <v>184.38200000000001</v>
      </c>
      <c r="V1314" t="s">
        <v>58</v>
      </c>
      <c r="W1314">
        <v>0.76800000000000002</v>
      </c>
      <c r="X1314">
        <v>0.95499999999999996</v>
      </c>
      <c r="Y1314">
        <v>0</v>
      </c>
      <c r="Z1314">
        <v>0.58899999999999997</v>
      </c>
      <c r="AA1314" s="19">
        <v>45732.996493831015</v>
      </c>
      <c r="AB1314" t="s">
        <v>1181</v>
      </c>
    </row>
    <row r="1315" spans="1:28" x14ac:dyDescent="0.35">
      <c r="A1315" t="s">
        <v>1057</v>
      </c>
      <c r="B1315" t="s">
        <v>313</v>
      </c>
      <c r="C1315">
        <v>638</v>
      </c>
      <c r="D1315" s="9">
        <v>40652.476388888892</v>
      </c>
      <c r="E1315" s="9">
        <v>41290.637499999997</v>
      </c>
      <c r="F1315">
        <v>798</v>
      </c>
      <c r="G1315">
        <v>798</v>
      </c>
      <c r="H1315">
        <v>456</v>
      </c>
      <c r="I1315">
        <v>342</v>
      </c>
      <c r="J1315">
        <v>0</v>
      </c>
      <c r="K1315">
        <v>798</v>
      </c>
      <c r="L1315">
        <v>798</v>
      </c>
      <c r="M1315">
        <v>0</v>
      </c>
      <c r="N1315">
        <v>1.486</v>
      </c>
      <c r="O1315">
        <v>1.3140000000000001</v>
      </c>
      <c r="P1315">
        <v>0</v>
      </c>
      <c r="Q1315">
        <v>1.4330000000000001</v>
      </c>
      <c r="R1315">
        <v>0.51200000000000001</v>
      </c>
      <c r="S1315">
        <v>0.53100000000000003</v>
      </c>
      <c r="T1315">
        <v>1</v>
      </c>
      <c r="U1315">
        <v>0</v>
      </c>
      <c r="V1315" t="s">
        <v>82</v>
      </c>
      <c r="W1315">
        <v>0.90700000000000003</v>
      </c>
      <c r="X1315">
        <v>0.98</v>
      </c>
      <c r="Y1315">
        <v>0</v>
      </c>
      <c r="Z1315">
        <v>0.75600000000000001</v>
      </c>
      <c r="AA1315" s="19">
        <v>45732.996554201389</v>
      </c>
      <c r="AB1315" t="s">
        <v>1181</v>
      </c>
    </row>
    <row r="1316" spans="1:28" hidden="1" x14ac:dyDescent="0.35">
      <c r="A1316" t="s">
        <v>1057</v>
      </c>
      <c r="B1316" t="s">
        <v>314</v>
      </c>
      <c r="C1316">
        <v>50</v>
      </c>
      <c r="D1316" s="9">
        <v>41240.496527777781</v>
      </c>
      <c r="E1316" s="9">
        <v>41290.637499999997</v>
      </c>
      <c r="F1316" t="s">
        <v>874</v>
      </c>
      <c r="G1316" t="s">
        <v>874</v>
      </c>
      <c r="H1316">
        <v>1</v>
      </c>
      <c r="I1316">
        <v>1</v>
      </c>
      <c r="J1316">
        <v>1</v>
      </c>
      <c r="K1316" t="s">
        <v>875</v>
      </c>
      <c r="L1316">
        <v>54</v>
      </c>
      <c r="M1316">
        <v>-53</v>
      </c>
      <c r="N1316" t="s">
        <v>877</v>
      </c>
      <c r="O1316" t="s">
        <v>877</v>
      </c>
      <c r="P1316">
        <v>0</v>
      </c>
      <c r="Q1316">
        <v>0.64500000000000002</v>
      </c>
      <c r="R1316" t="s">
        <v>877</v>
      </c>
      <c r="S1316" t="s">
        <v>877</v>
      </c>
      <c r="T1316" t="s">
        <v>877</v>
      </c>
      <c r="U1316" t="s">
        <v>877</v>
      </c>
      <c r="V1316" t="s">
        <v>82</v>
      </c>
      <c r="W1316" t="s">
        <v>877</v>
      </c>
      <c r="X1316" t="s">
        <v>877</v>
      </c>
      <c r="Y1316">
        <v>0</v>
      </c>
      <c r="Z1316">
        <v>7.9000000000000001E-2</v>
      </c>
      <c r="AA1316" s="19">
        <v>45732.996554224534</v>
      </c>
      <c r="AB1316" t="s">
        <v>1181</v>
      </c>
    </row>
    <row r="1317" spans="1:28" x14ac:dyDescent="0.35">
      <c r="A1317" t="s">
        <v>1058</v>
      </c>
      <c r="B1317" t="s">
        <v>313</v>
      </c>
      <c r="C1317">
        <v>1084</v>
      </c>
      <c r="D1317" s="9">
        <v>42020.475694444445</v>
      </c>
      <c r="E1317" s="9">
        <v>43105.393055555556</v>
      </c>
      <c r="F1317">
        <v>230</v>
      </c>
      <c r="G1317">
        <v>230</v>
      </c>
      <c r="H1317">
        <v>133</v>
      </c>
      <c r="I1317">
        <v>97</v>
      </c>
      <c r="J1317">
        <v>0</v>
      </c>
      <c r="K1317">
        <v>230</v>
      </c>
      <c r="L1317">
        <v>193</v>
      </c>
      <c r="M1317">
        <v>37</v>
      </c>
      <c r="N1317">
        <v>0.13100000000000001</v>
      </c>
      <c r="O1317">
        <v>0.11799999999999999</v>
      </c>
      <c r="P1317">
        <v>0</v>
      </c>
      <c r="Q1317">
        <v>0.22700000000000001</v>
      </c>
      <c r="R1317">
        <v>0.91200000000000003</v>
      </c>
      <c r="S1317">
        <v>0.52600000000000002</v>
      </c>
      <c r="T1317">
        <v>1</v>
      </c>
      <c r="U1317">
        <v>162.99600000000001</v>
      </c>
      <c r="V1317" t="s">
        <v>58</v>
      </c>
      <c r="W1317">
        <v>0.95499999999999996</v>
      </c>
      <c r="X1317">
        <v>0.80600000000000005</v>
      </c>
      <c r="Y1317">
        <v>0</v>
      </c>
      <c r="Z1317">
        <v>0.90500000000000003</v>
      </c>
      <c r="AA1317" s="19">
        <v>45732.996614629628</v>
      </c>
      <c r="AB1317" t="s">
        <v>1181</v>
      </c>
    </row>
    <row r="1318" spans="1:28" hidden="1" x14ac:dyDescent="0.35">
      <c r="A1318" t="s">
        <v>1058</v>
      </c>
      <c r="B1318" t="s">
        <v>314</v>
      </c>
      <c r="C1318">
        <v>56</v>
      </c>
      <c r="D1318" s="9">
        <v>43048.45208333333</v>
      </c>
      <c r="E1318" s="9">
        <v>43105.393055555556</v>
      </c>
      <c r="F1318" t="s">
        <v>874</v>
      </c>
      <c r="G1318" t="s">
        <v>874</v>
      </c>
      <c r="H1318">
        <v>5</v>
      </c>
      <c r="I1318">
        <v>1</v>
      </c>
      <c r="J1318">
        <v>1</v>
      </c>
      <c r="K1318" t="s">
        <v>875</v>
      </c>
      <c r="L1318">
        <v>3</v>
      </c>
      <c r="M1318">
        <v>1</v>
      </c>
      <c r="N1318">
        <v>4.3999999999999997E-2</v>
      </c>
      <c r="O1318" t="s">
        <v>877</v>
      </c>
      <c r="P1318">
        <v>0</v>
      </c>
      <c r="Q1318">
        <v>0.125</v>
      </c>
      <c r="R1318" t="s">
        <v>877</v>
      </c>
      <c r="S1318" t="s">
        <v>877</v>
      </c>
      <c r="T1318" t="s">
        <v>877</v>
      </c>
      <c r="U1318" t="s">
        <v>877</v>
      </c>
      <c r="V1318" t="s">
        <v>58</v>
      </c>
      <c r="W1318">
        <v>0.5</v>
      </c>
      <c r="X1318" t="s">
        <v>877</v>
      </c>
      <c r="Y1318">
        <v>0</v>
      </c>
      <c r="Z1318">
        <v>0.75</v>
      </c>
      <c r="AA1318" s="19">
        <v>45732.99661465278</v>
      </c>
      <c r="AB1318" t="s">
        <v>1181</v>
      </c>
    </row>
    <row r="1319" spans="1:28" x14ac:dyDescent="0.35">
      <c r="A1319" t="s">
        <v>1059</v>
      </c>
      <c r="B1319" t="s">
        <v>313</v>
      </c>
      <c r="C1319">
        <v>708</v>
      </c>
      <c r="D1319" s="9">
        <v>41939.46875</v>
      </c>
      <c r="E1319" s="9">
        <v>42647.604861111111</v>
      </c>
      <c r="F1319">
        <v>688</v>
      </c>
      <c r="G1319">
        <v>688</v>
      </c>
      <c r="H1319">
        <v>237</v>
      </c>
      <c r="I1319">
        <v>451</v>
      </c>
      <c r="J1319">
        <v>0</v>
      </c>
      <c r="K1319">
        <v>688</v>
      </c>
      <c r="L1319">
        <v>653</v>
      </c>
      <c r="M1319">
        <v>35</v>
      </c>
      <c r="N1319">
        <v>0.88400000000000001</v>
      </c>
      <c r="O1319">
        <v>2.0259999999999998</v>
      </c>
      <c r="P1319">
        <v>0</v>
      </c>
      <c r="Q1319">
        <v>1.2130000000000001</v>
      </c>
      <c r="R1319">
        <v>0.41699999999999998</v>
      </c>
      <c r="S1319">
        <v>0.30399999999999999</v>
      </c>
      <c r="T1319">
        <v>1</v>
      </c>
      <c r="U1319">
        <v>28.853999999999999</v>
      </c>
      <c r="V1319" t="s">
        <v>82</v>
      </c>
      <c r="W1319">
        <v>0.64900000000000002</v>
      </c>
      <c r="X1319">
        <v>0.85399999999999998</v>
      </c>
      <c r="Y1319">
        <v>0</v>
      </c>
      <c r="Z1319">
        <v>0.59499999999999997</v>
      </c>
      <c r="AA1319" s="19">
        <v>45732.996674108799</v>
      </c>
      <c r="AB1319" t="s">
        <v>1181</v>
      </c>
    </row>
    <row r="1320" spans="1:28" hidden="1" x14ac:dyDescent="0.35">
      <c r="A1320" t="s">
        <v>1059</v>
      </c>
      <c r="B1320" t="s">
        <v>314</v>
      </c>
      <c r="C1320">
        <v>53</v>
      </c>
      <c r="D1320" s="9">
        <v>42594.570138888892</v>
      </c>
      <c r="E1320" s="9">
        <v>42647.604861111111</v>
      </c>
      <c r="F1320" t="s">
        <v>874</v>
      </c>
      <c r="G1320" t="s">
        <v>874</v>
      </c>
      <c r="H1320">
        <v>1</v>
      </c>
      <c r="I1320">
        <v>1</v>
      </c>
      <c r="J1320">
        <v>1</v>
      </c>
      <c r="K1320" t="s">
        <v>875</v>
      </c>
      <c r="L1320">
        <v>20</v>
      </c>
      <c r="M1320">
        <v>-19</v>
      </c>
      <c r="N1320" t="s">
        <v>877</v>
      </c>
      <c r="O1320" t="s">
        <v>877</v>
      </c>
      <c r="P1320">
        <v>0</v>
      </c>
      <c r="Q1320">
        <v>0.253</v>
      </c>
      <c r="R1320" t="s">
        <v>877</v>
      </c>
      <c r="S1320" t="s">
        <v>877</v>
      </c>
      <c r="T1320" t="s">
        <v>877</v>
      </c>
      <c r="U1320" t="s">
        <v>877</v>
      </c>
      <c r="V1320" t="s">
        <v>82</v>
      </c>
      <c r="W1320" t="s">
        <v>877</v>
      </c>
      <c r="X1320" t="s">
        <v>877</v>
      </c>
      <c r="Y1320">
        <v>0</v>
      </c>
      <c r="Z1320">
        <v>0.85899999999999999</v>
      </c>
      <c r="AA1320" s="19">
        <v>45732.996674120368</v>
      </c>
      <c r="AB1320" t="s">
        <v>1181</v>
      </c>
    </row>
    <row r="1321" spans="1:28" x14ac:dyDescent="0.35">
      <c r="A1321" t="s">
        <v>1060</v>
      </c>
      <c r="B1321" t="s">
        <v>313</v>
      </c>
      <c r="C1321">
        <v>466</v>
      </c>
      <c r="D1321" s="9">
        <v>42181.445138888892</v>
      </c>
      <c r="E1321" s="9">
        <v>42647.604861111111</v>
      </c>
      <c r="F1321">
        <v>186</v>
      </c>
      <c r="G1321">
        <v>186</v>
      </c>
      <c r="H1321">
        <v>83</v>
      </c>
      <c r="I1321">
        <v>103</v>
      </c>
      <c r="J1321">
        <v>0</v>
      </c>
      <c r="K1321">
        <v>186</v>
      </c>
      <c r="L1321">
        <v>180</v>
      </c>
      <c r="M1321">
        <v>6</v>
      </c>
      <c r="N1321">
        <v>0.70099999999999996</v>
      </c>
      <c r="O1321">
        <v>1.4950000000000001</v>
      </c>
      <c r="P1321">
        <v>0</v>
      </c>
      <c r="Q1321">
        <v>0.71799999999999997</v>
      </c>
      <c r="R1321">
        <v>0.32700000000000001</v>
      </c>
      <c r="S1321">
        <v>0.31900000000000001</v>
      </c>
      <c r="T1321">
        <v>1</v>
      </c>
      <c r="U1321">
        <v>8.3569999999999993</v>
      </c>
      <c r="V1321" t="s">
        <v>82</v>
      </c>
      <c r="W1321">
        <v>0.95099999999999996</v>
      </c>
      <c r="X1321">
        <v>0.96499999999999997</v>
      </c>
      <c r="Y1321">
        <v>0</v>
      </c>
      <c r="Z1321">
        <v>0.38400000000000001</v>
      </c>
      <c r="AA1321" s="19">
        <v>45732.996730949075</v>
      </c>
      <c r="AB1321" t="s">
        <v>1181</v>
      </c>
    </row>
    <row r="1322" spans="1:28" hidden="1" x14ac:dyDescent="0.35">
      <c r="A1322" t="s">
        <v>1060</v>
      </c>
      <c r="B1322" t="s">
        <v>314</v>
      </c>
      <c r="C1322">
        <v>53</v>
      </c>
      <c r="D1322" s="9">
        <v>42594.568749999999</v>
      </c>
      <c r="E1322" s="9">
        <v>42647.604861111111</v>
      </c>
      <c r="F1322" t="s">
        <v>874</v>
      </c>
      <c r="G1322" t="s">
        <v>874</v>
      </c>
      <c r="H1322">
        <v>1</v>
      </c>
      <c r="I1322">
        <v>1</v>
      </c>
      <c r="J1322">
        <v>1</v>
      </c>
      <c r="K1322" t="s">
        <v>875</v>
      </c>
      <c r="L1322">
        <v>2</v>
      </c>
      <c r="M1322">
        <v>-1</v>
      </c>
      <c r="N1322" t="s">
        <v>877</v>
      </c>
      <c r="O1322" t="s">
        <v>877</v>
      </c>
      <c r="P1322">
        <v>0</v>
      </c>
      <c r="Q1322">
        <v>1.9E-2</v>
      </c>
      <c r="R1322" t="s">
        <v>877</v>
      </c>
      <c r="S1322" t="s">
        <v>877</v>
      </c>
      <c r="T1322" t="s">
        <v>877</v>
      </c>
      <c r="U1322" t="s">
        <v>877</v>
      </c>
      <c r="V1322" t="s">
        <v>82</v>
      </c>
      <c r="W1322" t="s">
        <v>877</v>
      </c>
      <c r="X1322" t="s">
        <v>877</v>
      </c>
      <c r="Y1322">
        <v>0</v>
      </c>
      <c r="Z1322">
        <v>1</v>
      </c>
      <c r="AA1322" s="19">
        <v>45732.996730960651</v>
      </c>
      <c r="AB1322" t="s">
        <v>1181</v>
      </c>
    </row>
    <row r="1323" spans="1:28" x14ac:dyDescent="0.35">
      <c r="A1323" t="s">
        <v>1061</v>
      </c>
      <c r="B1323" t="s">
        <v>313</v>
      </c>
      <c r="C1323">
        <v>455</v>
      </c>
      <c r="D1323" s="9">
        <v>42192.394444444442</v>
      </c>
      <c r="E1323" s="9">
        <v>42647.606944444444</v>
      </c>
      <c r="F1323">
        <v>71</v>
      </c>
      <c r="G1323">
        <v>71</v>
      </c>
      <c r="H1323">
        <v>46</v>
      </c>
      <c r="I1323">
        <v>25</v>
      </c>
      <c r="J1323">
        <v>0</v>
      </c>
      <c r="K1323">
        <v>71</v>
      </c>
      <c r="L1323">
        <v>56</v>
      </c>
      <c r="M1323">
        <v>15</v>
      </c>
      <c r="N1323">
        <v>0.39400000000000002</v>
      </c>
      <c r="O1323">
        <v>0.18</v>
      </c>
      <c r="P1323">
        <v>0</v>
      </c>
      <c r="Q1323">
        <v>0.13</v>
      </c>
      <c r="R1323">
        <v>0.22600000000000001</v>
      </c>
      <c r="S1323">
        <v>0.68600000000000005</v>
      </c>
      <c r="T1323">
        <v>1</v>
      </c>
      <c r="U1323">
        <v>115.38500000000001</v>
      </c>
      <c r="V1323" t="s">
        <v>58</v>
      </c>
      <c r="W1323">
        <v>0.74399999999999999</v>
      </c>
      <c r="X1323">
        <v>0.64400000000000002</v>
      </c>
      <c r="Y1323">
        <v>0</v>
      </c>
      <c r="Z1323">
        <v>0.42399999999999999</v>
      </c>
      <c r="AA1323" s="19">
        <v>45732.996786030089</v>
      </c>
      <c r="AB1323" t="s">
        <v>1181</v>
      </c>
    </row>
    <row r="1324" spans="1:28" hidden="1" x14ac:dyDescent="0.35">
      <c r="A1324" t="s">
        <v>1061</v>
      </c>
      <c r="B1324" t="s">
        <v>314</v>
      </c>
      <c r="C1324">
        <v>0</v>
      </c>
      <c r="D1324" s="9">
        <v>42647.606249999997</v>
      </c>
      <c r="E1324" s="9">
        <v>42647.606944444444</v>
      </c>
      <c r="F1324" t="s">
        <v>874</v>
      </c>
      <c r="G1324" t="s">
        <v>874</v>
      </c>
      <c r="H1324">
        <v>1</v>
      </c>
      <c r="I1324">
        <v>1</v>
      </c>
      <c r="J1324">
        <v>1</v>
      </c>
      <c r="K1324" t="s">
        <v>875</v>
      </c>
      <c r="L1324">
        <v>2</v>
      </c>
      <c r="M1324">
        <v>-1</v>
      </c>
      <c r="N1324" t="s">
        <v>877</v>
      </c>
      <c r="O1324" t="s">
        <v>877</v>
      </c>
      <c r="P1324">
        <v>0</v>
      </c>
      <c r="Q1324">
        <v>1</v>
      </c>
      <c r="R1324" t="s">
        <v>877</v>
      </c>
      <c r="S1324" t="s">
        <v>877</v>
      </c>
      <c r="T1324" t="s">
        <v>877</v>
      </c>
      <c r="U1324" t="s">
        <v>877</v>
      </c>
      <c r="V1324" t="s">
        <v>58</v>
      </c>
      <c r="W1324" t="s">
        <v>877</v>
      </c>
      <c r="X1324" t="s">
        <v>877</v>
      </c>
      <c r="Y1324">
        <v>0</v>
      </c>
      <c r="Z1324">
        <v>1</v>
      </c>
      <c r="AA1324" s="19">
        <v>45732.996786041665</v>
      </c>
      <c r="AB1324" t="s">
        <v>1181</v>
      </c>
    </row>
    <row r="1325" spans="1:28" x14ac:dyDescent="0.35">
      <c r="A1325" t="s">
        <v>1062</v>
      </c>
      <c r="B1325" t="s">
        <v>313</v>
      </c>
      <c r="C1325">
        <v>722</v>
      </c>
      <c r="D1325" s="9">
        <v>42277.481944444444</v>
      </c>
      <c r="E1325" s="9">
        <v>42999.511111111111</v>
      </c>
      <c r="F1325">
        <v>109</v>
      </c>
      <c r="G1325">
        <v>109</v>
      </c>
      <c r="H1325">
        <v>68</v>
      </c>
      <c r="I1325">
        <v>41</v>
      </c>
      <c r="J1325">
        <v>0</v>
      </c>
      <c r="K1325">
        <v>109</v>
      </c>
      <c r="L1325">
        <v>83</v>
      </c>
      <c r="M1325">
        <v>26</v>
      </c>
      <c r="N1325">
        <v>9.5000000000000001E-2</v>
      </c>
      <c r="O1325">
        <v>4.5999999999999999E-2</v>
      </c>
      <c r="P1325">
        <v>0</v>
      </c>
      <c r="Q1325">
        <v>0.114</v>
      </c>
      <c r="R1325">
        <v>0.80900000000000005</v>
      </c>
      <c r="S1325">
        <v>0.67400000000000004</v>
      </c>
      <c r="T1325">
        <v>1</v>
      </c>
      <c r="U1325">
        <v>228.07</v>
      </c>
      <c r="V1325" t="s">
        <v>58</v>
      </c>
      <c r="W1325">
        <v>0.94099999999999995</v>
      </c>
      <c r="X1325">
        <v>0.84</v>
      </c>
      <c r="Y1325">
        <v>0</v>
      </c>
      <c r="Z1325">
        <v>0.88700000000000001</v>
      </c>
      <c r="AA1325" s="19">
        <v>45732.996843553243</v>
      </c>
      <c r="AB1325" t="s">
        <v>1181</v>
      </c>
    </row>
    <row r="1326" spans="1:28" hidden="1" x14ac:dyDescent="0.35">
      <c r="A1326" t="s">
        <v>1062</v>
      </c>
      <c r="B1326" t="s">
        <v>314</v>
      </c>
      <c r="C1326">
        <v>94</v>
      </c>
      <c r="D1326" s="9">
        <v>42905.35</v>
      </c>
      <c r="E1326" s="9">
        <v>42999.511111111111</v>
      </c>
      <c r="F1326" t="s">
        <v>874</v>
      </c>
      <c r="G1326" t="s">
        <v>874</v>
      </c>
      <c r="H1326">
        <v>4</v>
      </c>
      <c r="I1326">
        <v>2</v>
      </c>
      <c r="J1326">
        <v>1</v>
      </c>
      <c r="K1326" t="s">
        <v>875</v>
      </c>
      <c r="L1326">
        <v>3</v>
      </c>
      <c r="M1326">
        <v>4</v>
      </c>
      <c r="N1326">
        <v>2.5000000000000001E-2</v>
      </c>
      <c r="O1326" t="s">
        <v>877</v>
      </c>
      <c r="P1326">
        <v>0</v>
      </c>
      <c r="Q1326">
        <v>0.13600000000000001</v>
      </c>
      <c r="R1326" t="s">
        <v>877</v>
      </c>
      <c r="S1326" t="s">
        <v>877</v>
      </c>
      <c r="T1326" t="s">
        <v>877</v>
      </c>
      <c r="U1326" t="s">
        <v>877</v>
      </c>
      <c r="V1326" t="s">
        <v>58</v>
      </c>
      <c r="W1326">
        <v>0.877</v>
      </c>
      <c r="X1326" t="s">
        <v>877</v>
      </c>
      <c r="Y1326">
        <v>0</v>
      </c>
      <c r="Z1326">
        <v>0.75</v>
      </c>
      <c r="AA1326" s="19">
        <v>45732.996843576388</v>
      </c>
      <c r="AB1326" t="s">
        <v>1181</v>
      </c>
    </row>
    <row r="1327" spans="1:28" x14ac:dyDescent="0.35">
      <c r="A1327" t="s">
        <v>1063</v>
      </c>
      <c r="B1327" t="s">
        <v>313</v>
      </c>
      <c r="C1327">
        <v>533</v>
      </c>
      <c r="D1327" s="9">
        <v>40637.560416666667</v>
      </c>
      <c r="E1327" s="9">
        <v>41170.574999999997</v>
      </c>
      <c r="F1327">
        <v>286</v>
      </c>
      <c r="G1327">
        <v>286</v>
      </c>
      <c r="H1327">
        <v>48</v>
      </c>
      <c r="I1327">
        <v>238</v>
      </c>
      <c r="J1327">
        <v>0</v>
      </c>
      <c r="K1327">
        <v>286</v>
      </c>
      <c r="L1327">
        <v>258</v>
      </c>
      <c r="M1327">
        <v>28</v>
      </c>
      <c r="N1327">
        <v>0.13700000000000001</v>
      </c>
      <c r="O1327">
        <v>0.45500000000000002</v>
      </c>
      <c r="P1327">
        <v>0</v>
      </c>
      <c r="Q1327">
        <v>0.54400000000000004</v>
      </c>
      <c r="R1327">
        <v>0.91900000000000004</v>
      </c>
      <c r="S1327">
        <v>0.23100000000000001</v>
      </c>
      <c r="T1327">
        <v>1</v>
      </c>
      <c r="U1327">
        <v>51.470999999999997</v>
      </c>
      <c r="V1327" t="s">
        <v>58</v>
      </c>
      <c r="W1327">
        <v>0.90400000000000003</v>
      </c>
      <c r="X1327">
        <v>0.94799999999999995</v>
      </c>
      <c r="Y1327">
        <v>0</v>
      </c>
      <c r="Z1327">
        <v>0.97599999999999998</v>
      </c>
      <c r="AA1327" s="19">
        <v>45732.996903865744</v>
      </c>
      <c r="AB1327" t="s">
        <v>1181</v>
      </c>
    </row>
    <row r="1328" spans="1:28" hidden="1" x14ac:dyDescent="0.35">
      <c r="A1328" t="s">
        <v>1063</v>
      </c>
      <c r="B1328" t="s">
        <v>314</v>
      </c>
      <c r="C1328">
        <v>99</v>
      </c>
      <c r="D1328" s="9">
        <v>41071.534722222219</v>
      </c>
      <c r="E1328" s="9">
        <v>41170.574999999997</v>
      </c>
      <c r="F1328" t="s">
        <v>874</v>
      </c>
      <c r="G1328" t="s">
        <v>874</v>
      </c>
      <c r="H1328">
        <v>1</v>
      </c>
      <c r="I1328">
        <v>2</v>
      </c>
      <c r="J1328">
        <v>1</v>
      </c>
      <c r="K1328" t="s">
        <v>875</v>
      </c>
      <c r="L1328">
        <v>3</v>
      </c>
      <c r="M1328">
        <v>1</v>
      </c>
      <c r="N1328" t="s">
        <v>877</v>
      </c>
      <c r="O1328">
        <v>1.0999999999999999E-2</v>
      </c>
      <c r="P1328">
        <v>0</v>
      </c>
      <c r="Q1328">
        <v>1.7999999999999999E-2</v>
      </c>
      <c r="R1328" t="s">
        <v>877</v>
      </c>
      <c r="S1328" t="s">
        <v>877</v>
      </c>
      <c r="T1328" t="s">
        <v>877</v>
      </c>
      <c r="U1328" t="s">
        <v>877</v>
      </c>
      <c r="V1328" t="s">
        <v>58</v>
      </c>
      <c r="W1328" t="s">
        <v>877</v>
      </c>
      <c r="X1328">
        <v>1</v>
      </c>
      <c r="Y1328">
        <v>0</v>
      </c>
      <c r="Z1328">
        <v>0.88</v>
      </c>
      <c r="AA1328" s="19">
        <v>45732.996903877312</v>
      </c>
      <c r="AB1328" t="s">
        <v>1181</v>
      </c>
    </row>
    <row r="1329" spans="1:28" x14ac:dyDescent="0.35">
      <c r="A1329" t="s">
        <v>1064</v>
      </c>
      <c r="B1329" t="s">
        <v>313</v>
      </c>
      <c r="C1329">
        <v>532</v>
      </c>
      <c r="D1329" s="9">
        <v>40518.620138888888</v>
      </c>
      <c r="E1329" s="9">
        <v>41051.331944444442</v>
      </c>
      <c r="F1329">
        <v>196</v>
      </c>
      <c r="G1329">
        <v>196</v>
      </c>
      <c r="H1329">
        <v>58</v>
      </c>
      <c r="I1329">
        <v>138</v>
      </c>
      <c r="J1329">
        <v>0</v>
      </c>
      <c r="K1329">
        <v>196</v>
      </c>
      <c r="L1329">
        <v>178</v>
      </c>
      <c r="M1329">
        <v>18</v>
      </c>
      <c r="N1329">
        <v>9.5000000000000001E-2</v>
      </c>
      <c r="O1329">
        <v>0.33100000000000002</v>
      </c>
      <c r="P1329">
        <v>0</v>
      </c>
      <c r="Q1329">
        <v>0.63100000000000001</v>
      </c>
      <c r="R1329">
        <v>1.4810000000000001</v>
      </c>
      <c r="S1329">
        <v>0.223</v>
      </c>
      <c r="T1329">
        <v>1</v>
      </c>
      <c r="U1329">
        <v>28.526</v>
      </c>
      <c r="V1329" t="s">
        <v>94</v>
      </c>
      <c r="W1329">
        <v>0.37</v>
      </c>
      <c r="X1329">
        <v>0.49099999999999999</v>
      </c>
      <c r="Y1329">
        <v>0</v>
      </c>
      <c r="Z1329">
        <v>0.71599999999999997</v>
      </c>
      <c r="AA1329" s="19">
        <v>45732.996958055555</v>
      </c>
      <c r="AB1329" t="s">
        <v>1181</v>
      </c>
    </row>
    <row r="1330" spans="1:28" hidden="1" x14ac:dyDescent="0.35">
      <c r="A1330" t="s">
        <v>1064</v>
      </c>
      <c r="B1330" t="s">
        <v>314</v>
      </c>
      <c r="C1330">
        <v>76</v>
      </c>
      <c r="D1330" s="9">
        <v>40974.638194444444</v>
      </c>
      <c r="E1330" s="9">
        <v>41051.331944444442</v>
      </c>
      <c r="F1330" t="s">
        <v>874</v>
      </c>
      <c r="G1330" t="s">
        <v>874</v>
      </c>
      <c r="H1330">
        <v>1</v>
      </c>
      <c r="I1330">
        <v>5</v>
      </c>
      <c r="J1330">
        <v>1</v>
      </c>
      <c r="K1330" t="s">
        <v>875</v>
      </c>
      <c r="L1330">
        <v>1</v>
      </c>
      <c r="M1330">
        <v>5</v>
      </c>
      <c r="N1330" t="s">
        <v>877</v>
      </c>
      <c r="O1330">
        <v>4.2000000000000003E-2</v>
      </c>
      <c r="P1330">
        <v>0</v>
      </c>
      <c r="Q1330" t="s">
        <v>877</v>
      </c>
      <c r="R1330" t="s">
        <v>877</v>
      </c>
      <c r="S1330" t="s">
        <v>877</v>
      </c>
      <c r="T1330" t="s">
        <v>877</v>
      </c>
      <c r="U1330" t="s">
        <v>877</v>
      </c>
      <c r="V1330" t="s">
        <v>94</v>
      </c>
      <c r="W1330" t="s">
        <v>877</v>
      </c>
      <c r="X1330">
        <v>0.85599999999999998</v>
      </c>
      <c r="Y1330">
        <v>0</v>
      </c>
      <c r="Z1330" t="s">
        <v>877</v>
      </c>
      <c r="AA1330" s="19">
        <v>45732.9969580787</v>
      </c>
      <c r="AB1330" t="s">
        <v>1181</v>
      </c>
    </row>
    <row r="1331" spans="1:28" x14ac:dyDescent="0.35">
      <c r="A1331" t="s">
        <v>1065</v>
      </c>
      <c r="B1331" t="s">
        <v>313</v>
      </c>
      <c r="C1331">
        <v>910</v>
      </c>
      <c r="D1331" s="9">
        <v>41988.345138888886</v>
      </c>
      <c r="E1331" s="9">
        <v>42898.454861111109</v>
      </c>
      <c r="F1331">
        <v>1597</v>
      </c>
      <c r="G1331">
        <v>1597</v>
      </c>
      <c r="H1331">
        <v>813</v>
      </c>
      <c r="I1331">
        <v>784</v>
      </c>
      <c r="J1331">
        <v>0</v>
      </c>
      <c r="K1331">
        <v>1597</v>
      </c>
      <c r="L1331">
        <v>1576</v>
      </c>
      <c r="M1331">
        <v>21</v>
      </c>
      <c r="N1331">
        <v>0.95</v>
      </c>
      <c r="O1331">
        <v>0.85099999999999998</v>
      </c>
      <c r="P1331">
        <v>0</v>
      </c>
      <c r="Q1331">
        <v>1.76</v>
      </c>
      <c r="R1331">
        <v>0.97699999999999998</v>
      </c>
      <c r="S1331">
        <v>0.52700000000000002</v>
      </c>
      <c r="T1331">
        <v>1</v>
      </c>
      <c r="U1331">
        <v>11.932</v>
      </c>
      <c r="V1331" t="s">
        <v>82</v>
      </c>
      <c r="W1331">
        <v>0.97099999999999997</v>
      </c>
      <c r="X1331">
        <v>0.85899999999999999</v>
      </c>
      <c r="Y1331">
        <v>0</v>
      </c>
      <c r="Z1331">
        <v>0.96399999999999997</v>
      </c>
      <c r="AA1331" s="19">
        <v>45732.997023483797</v>
      </c>
      <c r="AB1331" t="s">
        <v>1181</v>
      </c>
    </row>
    <row r="1332" spans="1:28" hidden="1" x14ac:dyDescent="0.35">
      <c r="A1332" t="s">
        <v>1065</v>
      </c>
      <c r="B1332" t="s">
        <v>314</v>
      </c>
      <c r="C1332">
        <v>98</v>
      </c>
      <c r="D1332" s="9">
        <v>42800.413888888892</v>
      </c>
      <c r="E1332" s="9">
        <v>42898.454861111109</v>
      </c>
      <c r="F1332" t="s">
        <v>874</v>
      </c>
      <c r="G1332" t="s">
        <v>874</v>
      </c>
      <c r="H1332">
        <v>42</v>
      </c>
      <c r="I1332">
        <v>82</v>
      </c>
      <c r="J1332">
        <v>1</v>
      </c>
      <c r="K1332" t="s">
        <v>875</v>
      </c>
      <c r="L1332">
        <v>139</v>
      </c>
      <c r="M1332">
        <v>-16</v>
      </c>
      <c r="N1332">
        <v>0.51</v>
      </c>
      <c r="O1332">
        <v>2.14</v>
      </c>
      <c r="P1332">
        <v>0</v>
      </c>
      <c r="Q1332">
        <v>1.752</v>
      </c>
      <c r="R1332">
        <v>0.66100000000000003</v>
      </c>
      <c r="S1332">
        <v>0.192</v>
      </c>
      <c r="T1332">
        <v>1</v>
      </c>
      <c r="U1332">
        <v>11.986000000000001</v>
      </c>
      <c r="V1332" t="s">
        <v>82</v>
      </c>
      <c r="W1332">
        <v>0.80200000000000005</v>
      </c>
      <c r="X1332">
        <v>0.96299999999999997</v>
      </c>
      <c r="Y1332">
        <v>0</v>
      </c>
      <c r="Z1332">
        <v>0.79500000000000004</v>
      </c>
      <c r="AA1332" s="19">
        <v>45732.997034687498</v>
      </c>
      <c r="AB1332" t="s">
        <v>1181</v>
      </c>
    </row>
    <row r="1333" spans="1:28" x14ac:dyDescent="0.35">
      <c r="A1333" t="s">
        <v>1066</v>
      </c>
      <c r="B1333" t="s">
        <v>313</v>
      </c>
      <c r="C1333">
        <v>421</v>
      </c>
      <c r="D1333" s="9">
        <v>42431.576388888891</v>
      </c>
      <c r="E1333" s="9">
        <v>42852.651388888888</v>
      </c>
      <c r="F1333">
        <v>338</v>
      </c>
      <c r="G1333">
        <v>338</v>
      </c>
      <c r="H1333">
        <v>311</v>
      </c>
      <c r="I1333">
        <v>27</v>
      </c>
      <c r="J1333">
        <v>0</v>
      </c>
      <c r="K1333">
        <v>338</v>
      </c>
      <c r="L1333">
        <v>231</v>
      </c>
      <c r="M1333">
        <v>107</v>
      </c>
      <c r="N1333">
        <v>0.72199999999999998</v>
      </c>
      <c r="O1333">
        <v>3.9E-2</v>
      </c>
      <c r="P1333">
        <v>0</v>
      </c>
      <c r="Q1333">
        <v>0.46200000000000002</v>
      </c>
      <c r="R1333">
        <v>0.60699999999999998</v>
      </c>
      <c r="S1333">
        <v>0.94899999999999995</v>
      </c>
      <c r="T1333">
        <v>1</v>
      </c>
      <c r="U1333">
        <v>231.602</v>
      </c>
      <c r="V1333" t="s">
        <v>58</v>
      </c>
      <c r="W1333">
        <v>0.44400000000000001</v>
      </c>
      <c r="X1333">
        <v>0.77600000000000002</v>
      </c>
      <c r="Y1333">
        <v>0</v>
      </c>
      <c r="Z1333">
        <v>0.54100000000000004</v>
      </c>
      <c r="AA1333" s="19">
        <v>45732.997094745369</v>
      </c>
      <c r="AB1333" t="s">
        <v>1181</v>
      </c>
    </row>
    <row r="1334" spans="1:28" hidden="1" x14ac:dyDescent="0.35">
      <c r="A1334" t="s">
        <v>1066</v>
      </c>
      <c r="B1334" t="s">
        <v>314</v>
      </c>
      <c r="C1334">
        <v>9</v>
      </c>
      <c r="D1334" s="9">
        <v>42843.47152777778</v>
      </c>
      <c r="E1334" s="9">
        <v>42852.651388888888</v>
      </c>
      <c r="F1334" t="s">
        <v>874</v>
      </c>
      <c r="G1334" t="s">
        <v>874</v>
      </c>
      <c r="H1334">
        <v>15</v>
      </c>
      <c r="I1334">
        <v>14</v>
      </c>
      <c r="J1334">
        <v>1</v>
      </c>
      <c r="K1334" t="s">
        <v>875</v>
      </c>
      <c r="L1334">
        <v>16</v>
      </c>
      <c r="M1334">
        <v>12</v>
      </c>
      <c r="N1334">
        <v>1.25</v>
      </c>
      <c r="O1334">
        <v>7</v>
      </c>
      <c r="P1334">
        <v>0</v>
      </c>
      <c r="Q1334">
        <v>1.401</v>
      </c>
      <c r="R1334">
        <v>0.17</v>
      </c>
      <c r="S1334">
        <v>0.152</v>
      </c>
      <c r="T1334">
        <v>1</v>
      </c>
      <c r="U1334">
        <v>76.373999999999995</v>
      </c>
      <c r="V1334" t="s">
        <v>58</v>
      </c>
      <c r="W1334">
        <v>0.187</v>
      </c>
      <c r="X1334">
        <v>0.2</v>
      </c>
      <c r="Y1334">
        <v>0</v>
      </c>
      <c r="Z1334">
        <v>0.872</v>
      </c>
      <c r="AA1334" s="19">
        <v>45732.997106006944</v>
      </c>
      <c r="AB1334" t="s">
        <v>1181</v>
      </c>
    </row>
    <row r="1335" spans="1:28" x14ac:dyDescent="0.35">
      <c r="A1335" t="s">
        <v>1067</v>
      </c>
      <c r="B1335" t="s">
        <v>313</v>
      </c>
      <c r="C1335">
        <v>1685</v>
      </c>
      <c r="D1335" s="9">
        <v>43306.719444444447</v>
      </c>
      <c r="E1335" s="9">
        <v>44992.530555555553</v>
      </c>
      <c r="F1335">
        <v>418</v>
      </c>
      <c r="G1335">
        <v>377</v>
      </c>
      <c r="H1335">
        <v>277</v>
      </c>
      <c r="I1335">
        <v>100</v>
      </c>
      <c r="J1335">
        <v>0</v>
      </c>
      <c r="K1335">
        <v>377</v>
      </c>
      <c r="L1335">
        <v>296</v>
      </c>
      <c r="M1335">
        <v>81</v>
      </c>
      <c r="N1335">
        <v>0.23499999999999999</v>
      </c>
      <c r="O1335">
        <v>7.3999999999999996E-2</v>
      </c>
      <c r="P1335">
        <v>0</v>
      </c>
      <c r="Q1335">
        <v>0.20300000000000001</v>
      </c>
      <c r="R1335">
        <v>0.65700000000000003</v>
      </c>
      <c r="S1335">
        <v>0.76100000000000001</v>
      </c>
      <c r="T1335">
        <v>1</v>
      </c>
      <c r="U1335">
        <v>399.01499999999999</v>
      </c>
      <c r="V1335" t="s">
        <v>58</v>
      </c>
      <c r="W1335">
        <v>0.51700000000000002</v>
      </c>
      <c r="X1335">
        <v>0.48</v>
      </c>
      <c r="Y1335">
        <v>0</v>
      </c>
      <c r="Z1335">
        <v>0.752</v>
      </c>
      <c r="AA1335" s="19">
        <v>45732.997162581021</v>
      </c>
      <c r="AB1335" t="s">
        <v>1181</v>
      </c>
    </row>
    <row r="1336" spans="1:28" hidden="1" x14ac:dyDescent="0.35">
      <c r="A1336" t="s">
        <v>1067</v>
      </c>
      <c r="B1336" t="s">
        <v>314</v>
      </c>
      <c r="C1336">
        <v>0</v>
      </c>
      <c r="D1336" s="9">
        <v>44992.530555555553</v>
      </c>
      <c r="E1336" s="9">
        <v>44992.530555555553</v>
      </c>
      <c r="F1336" t="s">
        <v>874</v>
      </c>
      <c r="G1336" t="s">
        <v>874</v>
      </c>
      <c r="H1336">
        <v>1</v>
      </c>
      <c r="I1336">
        <v>1</v>
      </c>
      <c r="J1336">
        <v>1</v>
      </c>
      <c r="K1336" t="s">
        <v>875</v>
      </c>
      <c r="L1336">
        <v>1</v>
      </c>
      <c r="M1336">
        <v>0</v>
      </c>
      <c r="N1336" t="s">
        <v>877</v>
      </c>
      <c r="O1336" t="s">
        <v>877</v>
      </c>
      <c r="P1336">
        <v>0</v>
      </c>
      <c r="Q1336" t="s">
        <v>877</v>
      </c>
      <c r="R1336" t="s">
        <v>877</v>
      </c>
      <c r="S1336" t="s">
        <v>877</v>
      </c>
      <c r="T1336" t="s">
        <v>877</v>
      </c>
      <c r="U1336" t="s">
        <v>877</v>
      </c>
      <c r="V1336" t="s">
        <v>58</v>
      </c>
      <c r="W1336" t="s">
        <v>877</v>
      </c>
      <c r="X1336" t="s">
        <v>877</v>
      </c>
      <c r="Y1336">
        <v>0</v>
      </c>
      <c r="Z1336" t="s">
        <v>877</v>
      </c>
      <c r="AA1336" s="19">
        <v>45732.99716259259</v>
      </c>
      <c r="AB1336" t="s">
        <v>1181</v>
      </c>
    </row>
    <row r="1337" spans="1:28" x14ac:dyDescent="0.35">
      <c r="A1337" t="s">
        <v>1068</v>
      </c>
      <c r="B1337" t="s">
        <v>313</v>
      </c>
      <c r="C1337">
        <v>412</v>
      </c>
      <c r="D1337" s="9">
        <v>43305.599305555559</v>
      </c>
      <c r="E1337" s="9">
        <v>43717.642361111109</v>
      </c>
      <c r="F1337">
        <v>773</v>
      </c>
      <c r="G1337">
        <v>764</v>
      </c>
      <c r="H1337">
        <v>336</v>
      </c>
      <c r="I1337">
        <v>428</v>
      </c>
      <c r="J1337">
        <v>0</v>
      </c>
      <c r="K1337">
        <v>764</v>
      </c>
      <c r="L1337">
        <v>741</v>
      </c>
      <c r="M1337">
        <v>23</v>
      </c>
      <c r="N1337">
        <v>1.298</v>
      </c>
      <c r="O1337">
        <v>1.792</v>
      </c>
      <c r="P1337">
        <v>0</v>
      </c>
      <c r="Q1337">
        <v>2.6070000000000002</v>
      </c>
      <c r="R1337">
        <v>0.84399999999999997</v>
      </c>
      <c r="S1337">
        <v>0.42</v>
      </c>
      <c r="T1337">
        <v>1</v>
      </c>
      <c r="U1337">
        <v>8.8219999999999992</v>
      </c>
      <c r="V1337" t="s">
        <v>82</v>
      </c>
      <c r="W1337">
        <v>0.90900000000000003</v>
      </c>
      <c r="X1337">
        <v>0.97</v>
      </c>
      <c r="Y1337">
        <v>0</v>
      </c>
      <c r="Z1337">
        <v>0.98499999999999999</v>
      </c>
      <c r="AA1337" s="19">
        <v>45732.997226956017</v>
      </c>
      <c r="AB1337" t="s">
        <v>1181</v>
      </c>
    </row>
    <row r="1338" spans="1:28" hidden="1" x14ac:dyDescent="0.35">
      <c r="A1338" t="s">
        <v>1068</v>
      </c>
      <c r="B1338" t="s">
        <v>314</v>
      </c>
      <c r="C1338">
        <v>98</v>
      </c>
      <c r="D1338" s="9">
        <v>43618.668749999997</v>
      </c>
      <c r="E1338" s="9">
        <v>43717.642361111109</v>
      </c>
      <c r="F1338" t="s">
        <v>874</v>
      </c>
      <c r="G1338" t="s">
        <v>874</v>
      </c>
      <c r="H1338">
        <v>4</v>
      </c>
      <c r="I1338">
        <v>60</v>
      </c>
      <c r="J1338">
        <v>1</v>
      </c>
      <c r="K1338" t="s">
        <v>875</v>
      </c>
      <c r="L1338">
        <v>87</v>
      </c>
      <c r="M1338">
        <v>-24</v>
      </c>
      <c r="N1338">
        <v>9.6000000000000002E-2</v>
      </c>
      <c r="O1338">
        <v>1.591</v>
      </c>
      <c r="P1338">
        <v>0</v>
      </c>
      <c r="Q1338">
        <v>1.1859999999999999</v>
      </c>
      <c r="R1338">
        <v>0.70299999999999996</v>
      </c>
      <c r="S1338">
        <v>5.7000000000000002E-2</v>
      </c>
      <c r="T1338">
        <v>1</v>
      </c>
      <c r="U1338">
        <v>19.393000000000001</v>
      </c>
      <c r="V1338" t="s">
        <v>82</v>
      </c>
      <c r="W1338">
        <v>0.96</v>
      </c>
      <c r="X1338">
        <v>0.95899999999999996</v>
      </c>
      <c r="Y1338">
        <v>0</v>
      </c>
      <c r="Z1338">
        <v>0.755</v>
      </c>
      <c r="AA1338" s="19">
        <v>45732.997238090276</v>
      </c>
      <c r="AB1338" t="s">
        <v>1181</v>
      </c>
    </row>
    <row r="1339" spans="1:28" x14ac:dyDescent="0.35">
      <c r="A1339" t="s">
        <v>1069</v>
      </c>
      <c r="B1339" t="s">
        <v>313</v>
      </c>
      <c r="C1339">
        <v>404</v>
      </c>
      <c r="D1339" s="9">
        <v>43497.698611111111</v>
      </c>
      <c r="E1339" s="9">
        <v>43902.495138888888</v>
      </c>
      <c r="F1339">
        <v>335</v>
      </c>
      <c r="G1339">
        <v>324</v>
      </c>
      <c r="H1339">
        <v>206</v>
      </c>
      <c r="I1339">
        <v>118</v>
      </c>
      <c r="J1339">
        <v>0</v>
      </c>
      <c r="K1339">
        <v>324</v>
      </c>
      <c r="L1339">
        <v>286</v>
      </c>
      <c r="M1339">
        <v>38</v>
      </c>
      <c r="N1339">
        <v>0.81399999999999995</v>
      </c>
      <c r="O1339">
        <v>0.56299999999999994</v>
      </c>
      <c r="P1339">
        <v>0</v>
      </c>
      <c r="Q1339">
        <v>1.1319999999999999</v>
      </c>
      <c r="R1339">
        <v>0.82199999999999995</v>
      </c>
      <c r="S1339">
        <v>0.59099999999999997</v>
      </c>
      <c r="T1339">
        <v>1</v>
      </c>
      <c r="U1339">
        <v>33.569000000000003</v>
      </c>
      <c r="V1339" t="s">
        <v>58</v>
      </c>
      <c r="W1339">
        <v>0.94699999999999995</v>
      </c>
      <c r="X1339">
        <v>0.96899999999999997</v>
      </c>
      <c r="Y1339">
        <v>0</v>
      </c>
      <c r="Z1339">
        <v>0.97299999999999998</v>
      </c>
      <c r="AA1339" s="19">
        <v>45732.997299571762</v>
      </c>
      <c r="AB1339" t="s">
        <v>1181</v>
      </c>
    </row>
    <row r="1340" spans="1:28" hidden="1" x14ac:dyDescent="0.35">
      <c r="A1340" t="s">
        <v>1069</v>
      </c>
      <c r="B1340" t="s">
        <v>314</v>
      </c>
      <c r="C1340">
        <v>98</v>
      </c>
      <c r="D1340" s="9">
        <v>43803.572916666664</v>
      </c>
      <c r="E1340" s="9">
        <v>43902.495138888888</v>
      </c>
      <c r="F1340" t="s">
        <v>874</v>
      </c>
      <c r="G1340" t="s">
        <v>874</v>
      </c>
      <c r="H1340">
        <v>1</v>
      </c>
      <c r="I1340">
        <v>1</v>
      </c>
      <c r="J1340">
        <v>1</v>
      </c>
      <c r="K1340" t="s">
        <v>875</v>
      </c>
      <c r="L1340">
        <v>11</v>
      </c>
      <c r="M1340">
        <v>-9</v>
      </c>
      <c r="N1340" t="s">
        <v>877</v>
      </c>
      <c r="O1340" t="s">
        <v>877</v>
      </c>
      <c r="P1340">
        <v>0</v>
      </c>
      <c r="Q1340">
        <v>0.24299999999999999</v>
      </c>
      <c r="R1340" t="s">
        <v>877</v>
      </c>
      <c r="S1340" t="s">
        <v>877</v>
      </c>
      <c r="T1340" t="s">
        <v>877</v>
      </c>
      <c r="U1340" t="s">
        <v>877</v>
      </c>
      <c r="V1340" t="s">
        <v>58</v>
      </c>
      <c r="W1340" t="s">
        <v>877</v>
      </c>
      <c r="X1340" t="s">
        <v>877</v>
      </c>
      <c r="Y1340">
        <v>0</v>
      </c>
      <c r="Z1340">
        <v>0.76500000000000001</v>
      </c>
      <c r="AA1340" s="19">
        <v>45732.99729958333</v>
      </c>
      <c r="AB1340" t="s">
        <v>1181</v>
      </c>
    </row>
    <row r="1341" spans="1:28" x14ac:dyDescent="0.35">
      <c r="A1341" t="s">
        <v>1070</v>
      </c>
      <c r="B1341" t="s">
        <v>313</v>
      </c>
      <c r="C1341">
        <v>657</v>
      </c>
      <c r="D1341" s="9">
        <v>40084.583333333336</v>
      </c>
      <c r="E1341" s="9">
        <v>40742.571527777778</v>
      </c>
      <c r="F1341">
        <v>429</v>
      </c>
      <c r="G1341">
        <v>429</v>
      </c>
      <c r="H1341">
        <v>429</v>
      </c>
      <c r="I1341">
        <v>0</v>
      </c>
      <c r="J1341">
        <v>0</v>
      </c>
      <c r="K1341">
        <v>429</v>
      </c>
      <c r="L1341">
        <v>371</v>
      </c>
      <c r="M1341">
        <v>58</v>
      </c>
      <c r="N1341">
        <v>1.5029999999999999</v>
      </c>
      <c r="O1341">
        <v>0</v>
      </c>
      <c r="P1341">
        <v>0</v>
      </c>
      <c r="Q1341">
        <v>1.234</v>
      </c>
      <c r="R1341">
        <v>0.82099999999999995</v>
      </c>
      <c r="S1341">
        <v>1</v>
      </c>
      <c r="T1341">
        <v>1</v>
      </c>
      <c r="U1341">
        <v>47.002000000000002</v>
      </c>
      <c r="V1341" t="s">
        <v>58</v>
      </c>
      <c r="W1341">
        <v>0.879</v>
      </c>
      <c r="X1341">
        <v>0</v>
      </c>
      <c r="Y1341">
        <v>0</v>
      </c>
      <c r="Z1341">
        <v>0.68600000000000005</v>
      </c>
      <c r="AA1341" s="19">
        <v>45732.997355937499</v>
      </c>
      <c r="AB1341" t="s">
        <v>1181</v>
      </c>
    </row>
    <row r="1342" spans="1:28" hidden="1" x14ac:dyDescent="0.35">
      <c r="A1342" t="s">
        <v>1070</v>
      </c>
      <c r="B1342" t="s">
        <v>314</v>
      </c>
      <c r="C1342">
        <v>0</v>
      </c>
      <c r="D1342" s="9">
        <v>40742.571527777778</v>
      </c>
      <c r="E1342" s="9">
        <v>40742.571527777778</v>
      </c>
      <c r="F1342" t="s">
        <v>874</v>
      </c>
      <c r="G1342" t="s">
        <v>874</v>
      </c>
      <c r="H1342">
        <v>1</v>
      </c>
      <c r="I1342">
        <v>1</v>
      </c>
      <c r="J1342">
        <v>1</v>
      </c>
      <c r="K1342" t="s">
        <v>875</v>
      </c>
      <c r="L1342">
        <v>1</v>
      </c>
      <c r="M1342">
        <v>0</v>
      </c>
      <c r="N1342" t="s">
        <v>877</v>
      </c>
      <c r="O1342">
        <v>0</v>
      </c>
      <c r="P1342">
        <v>0</v>
      </c>
      <c r="Q1342" t="s">
        <v>877</v>
      </c>
      <c r="R1342" t="s">
        <v>877</v>
      </c>
      <c r="S1342" t="s">
        <v>877</v>
      </c>
      <c r="T1342" t="s">
        <v>877</v>
      </c>
      <c r="U1342" t="s">
        <v>877</v>
      </c>
      <c r="V1342" t="s">
        <v>58</v>
      </c>
      <c r="W1342" t="s">
        <v>877</v>
      </c>
      <c r="X1342">
        <v>0</v>
      </c>
      <c r="Y1342">
        <v>0</v>
      </c>
      <c r="Z1342" t="s">
        <v>877</v>
      </c>
      <c r="AA1342" s="19">
        <v>45732.997355949075</v>
      </c>
      <c r="AB1342" t="s">
        <v>1181</v>
      </c>
    </row>
    <row r="1343" spans="1:28" x14ac:dyDescent="0.35">
      <c r="A1343" t="s">
        <v>1071</v>
      </c>
      <c r="B1343" t="s">
        <v>313</v>
      </c>
      <c r="C1343">
        <v>126</v>
      </c>
      <c r="D1343" s="9">
        <v>42745.400694444441</v>
      </c>
      <c r="E1343" s="9">
        <v>42871.451388888891</v>
      </c>
      <c r="F1343">
        <v>257</v>
      </c>
      <c r="G1343">
        <v>248</v>
      </c>
      <c r="H1343">
        <v>204</v>
      </c>
      <c r="I1343">
        <v>44</v>
      </c>
      <c r="J1343">
        <v>0</v>
      </c>
      <c r="K1343">
        <v>248</v>
      </c>
      <c r="L1343">
        <v>235</v>
      </c>
      <c r="M1343">
        <v>13</v>
      </c>
      <c r="N1343">
        <v>2.1739999999999999</v>
      </c>
      <c r="O1343">
        <v>1.0169999999999999</v>
      </c>
      <c r="P1343">
        <v>0</v>
      </c>
      <c r="Q1343">
        <v>2.8719999999999999</v>
      </c>
      <c r="R1343">
        <v>0.9</v>
      </c>
      <c r="S1343">
        <v>0.68100000000000005</v>
      </c>
      <c r="T1343">
        <v>1</v>
      </c>
      <c r="U1343">
        <v>4.5259999999999998</v>
      </c>
      <c r="V1343" t="s">
        <v>82</v>
      </c>
      <c r="W1343">
        <v>0.89600000000000002</v>
      </c>
      <c r="X1343">
        <v>0.96399999999999997</v>
      </c>
      <c r="Y1343">
        <v>0</v>
      </c>
      <c r="Z1343">
        <v>0.93700000000000006</v>
      </c>
      <c r="AA1343" s="19">
        <v>45732.99741556713</v>
      </c>
      <c r="AB1343" t="s">
        <v>1181</v>
      </c>
    </row>
    <row r="1344" spans="1:28" hidden="1" x14ac:dyDescent="0.35">
      <c r="A1344" t="s">
        <v>1071</v>
      </c>
      <c r="B1344" t="s">
        <v>314</v>
      </c>
      <c r="C1344">
        <v>97</v>
      </c>
      <c r="D1344" s="9">
        <v>42774.396527777775</v>
      </c>
      <c r="E1344" s="9">
        <v>42871.451388888891</v>
      </c>
      <c r="F1344" t="s">
        <v>874</v>
      </c>
      <c r="G1344" t="s">
        <v>874</v>
      </c>
      <c r="H1344">
        <v>110</v>
      </c>
      <c r="I1344">
        <v>44</v>
      </c>
      <c r="J1344">
        <v>1</v>
      </c>
      <c r="K1344" t="s">
        <v>875</v>
      </c>
      <c r="L1344">
        <v>201</v>
      </c>
      <c r="M1344">
        <v>-46</v>
      </c>
      <c r="N1344">
        <v>1.522</v>
      </c>
      <c r="O1344">
        <v>1.0229999999999999</v>
      </c>
      <c r="P1344">
        <v>0</v>
      </c>
      <c r="Q1344">
        <v>3.6379999999999999</v>
      </c>
      <c r="R1344">
        <v>1.429</v>
      </c>
      <c r="S1344">
        <v>0.59799999999999998</v>
      </c>
      <c r="T1344">
        <v>1</v>
      </c>
      <c r="U1344">
        <v>3.573</v>
      </c>
      <c r="V1344" t="s">
        <v>94</v>
      </c>
      <c r="W1344">
        <v>0.82299999999999995</v>
      </c>
      <c r="X1344">
        <v>0.96299999999999997</v>
      </c>
      <c r="Y1344">
        <v>0</v>
      </c>
      <c r="Z1344">
        <v>0.97599999999999998</v>
      </c>
      <c r="AA1344" s="19">
        <v>45732.997426956019</v>
      </c>
      <c r="AB1344" t="s">
        <v>1181</v>
      </c>
    </row>
    <row r="1345" spans="1:28" x14ac:dyDescent="0.35">
      <c r="A1345" t="s">
        <v>1072</v>
      </c>
      <c r="B1345" t="s">
        <v>313</v>
      </c>
      <c r="C1345">
        <v>824</v>
      </c>
      <c r="D1345" s="9">
        <v>39885.493750000001</v>
      </c>
      <c r="E1345" s="9">
        <v>40709.598611111112</v>
      </c>
      <c r="F1345">
        <v>84</v>
      </c>
      <c r="G1345">
        <v>84</v>
      </c>
      <c r="H1345">
        <v>78</v>
      </c>
      <c r="I1345">
        <v>6</v>
      </c>
      <c r="J1345">
        <v>0</v>
      </c>
      <c r="K1345">
        <v>84</v>
      </c>
      <c r="L1345">
        <v>78</v>
      </c>
      <c r="M1345">
        <v>6</v>
      </c>
      <c r="N1345">
        <v>0.187</v>
      </c>
      <c r="O1345">
        <v>1.5</v>
      </c>
      <c r="P1345">
        <v>0</v>
      </c>
      <c r="Q1345">
        <v>0.112</v>
      </c>
      <c r="R1345">
        <v>6.6000000000000003E-2</v>
      </c>
      <c r="S1345">
        <v>0.111</v>
      </c>
      <c r="T1345">
        <v>1</v>
      </c>
      <c r="U1345">
        <v>53.570999999999998</v>
      </c>
      <c r="V1345" t="s">
        <v>58</v>
      </c>
      <c r="W1345">
        <v>0.42</v>
      </c>
      <c r="X1345">
        <v>0.68600000000000005</v>
      </c>
      <c r="Y1345">
        <v>0</v>
      </c>
      <c r="Z1345">
        <v>0.27400000000000002</v>
      </c>
      <c r="AA1345" s="19">
        <v>45732.997482916668</v>
      </c>
      <c r="AB1345" t="s">
        <v>1181</v>
      </c>
    </row>
    <row r="1346" spans="1:28" hidden="1" x14ac:dyDescent="0.35">
      <c r="A1346" t="s">
        <v>1072</v>
      </c>
      <c r="B1346" t="s">
        <v>314</v>
      </c>
      <c r="C1346">
        <v>0</v>
      </c>
      <c r="D1346" s="9">
        <v>40709.598611111112</v>
      </c>
      <c r="E1346" s="9">
        <v>40709.598611111112</v>
      </c>
      <c r="F1346" t="s">
        <v>874</v>
      </c>
      <c r="G1346" t="s">
        <v>874</v>
      </c>
      <c r="H1346">
        <v>1</v>
      </c>
      <c r="I1346">
        <v>1</v>
      </c>
      <c r="J1346">
        <v>1</v>
      </c>
      <c r="K1346" t="s">
        <v>875</v>
      </c>
      <c r="L1346">
        <v>1</v>
      </c>
      <c r="M1346">
        <v>0</v>
      </c>
      <c r="N1346" t="s">
        <v>877</v>
      </c>
      <c r="O1346" t="s">
        <v>877</v>
      </c>
      <c r="P1346">
        <v>0</v>
      </c>
      <c r="Q1346" t="s">
        <v>877</v>
      </c>
      <c r="R1346" t="s">
        <v>877</v>
      </c>
      <c r="S1346" t="s">
        <v>877</v>
      </c>
      <c r="T1346" t="s">
        <v>877</v>
      </c>
      <c r="U1346" t="s">
        <v>877</v>
      </c>
      <c r="V1346" t="s">
        <v>58</v>
      </c>
      <c r="W1346" t="s">
        <v>877</v>
      </c>
      <c r="X1346" t="s">
        <v>877</v>
      </c>
      <c r="Y1346">
        <v>0</v>
      </c>
      <c r="Z1346" t="s">
        <v>877</v>
      </c>
      <c r="AA1346" s="19">
        <v>45732.997482928244</v>
      </c>
      <c r="AB1346" t="s">
        <v>1181</v>
      </c>
    </row>
    <row r="1347" spans="1:28" x14ac:dyDescent="0.35">
      <c r="A1347" t="s">
        <v>1073</v>
      </c>
      <c r="B1347" t="s">
        <v>313</v>
      </c>
      <c r="C1347">
        <v>782</v>
      </c>
      <c r="D1347" s="9">
        <v>42096.375694444447</v>
      </c>
      <c r="E1347" s="9">
        <v>42879.359027777777</v>
      </c>
      <c r="F1347">
        <v>780</v>
      </c>
      <c r="G1347">
        <v>769</v>
      </c>
      <c r="H1347">
        <v>385</v>
      </c>
      <c r="I1347">
        <v>384</v>
      </c>
      <c r="J1347">
        <v>0</v>
      </c>
      <c r="K1347">
        <v>769</v>
      </c>
      <c r="L1347">
        <v>687</v>
      </c>
      <c r="M1347">
        <v>82</v>
      </c>
      <c r="N1347">
        <v>0.499</v>
      </c>
      <c r="O1347">
        <v>0.55800000000000005</v>
      </c>
      <c r="P1347">
        <v>0</v>
      </c>
      <c r="Q1347">
        <v>0.93700000000000006</v>
      </c>
      <c r="R1347">
        <v>0.88600000000000001</v>
      </c>
      <c r="S1347">
        <v>0.47199999999999998</v>
      </c>
      <c r="T1347">
        <v>1</v>
      </c>
      <c r="U1347">
        <v>87.513000000000005</v>
      </c>
      <c r="V1347" t="s">
        <v>58</v>
      </c>
      <c r="W1347">
        <v>0.98899999999999999</v>
      </c>
      <c r="X1347">
        <v>0.82199999999999995</v>
      </c>
      <c r="Y1347">
        <v>0</v>
      </c>
      <c r="Z1347">
        <v>0.94199999999999995</v>
      </c>
      <c r="AA1347" s="19">
        <v>45732.99754556713</v>
      </c>
      <c r="AB1347" t="s">
        <v>1181</v>
      </c>
    </row>
    <row r="1348" spans="1:28" hidden="1" x14ac:dyDescent="0.35">
      <c r="A1348" t="s">
        <v>1073</v>
      </c>
      <c r="B1348" t="s">
        <v>314</v>
      </c>
      <c r="C1348">
        <v>99</v>
      </c>
      <c r="D1348" s="9">
        <v>42779.597222222219</v>
      </c>
      <c r="E1348" s="9">
        <v>42879.359027777777</v>
      </c>
      <c r="F1348" t="s">
        <v>874</v>
      </c>
      <c r="G1348" t="s">
        <v>874</v>
      </c>
      <c r="H1348">
        <v>37</v>
      </c>
      <c r="I1348">
        <v>62</v>
      </c>
      <c r="J1348">
        <v>1</v>
      </c>
      <c r="K1348" t="s">
        <v>875</v>
      </c>
      <c r="L1348">
        <v>145</v>
      </c>
      <c r="M1348">
        <v>-45</v>
      </c>
      <c r="N1348">
        <v>0.40400000000000003</v>
      </c>
      <c r="O1348">
        <v>0.92400000000000004</v>
      </c>
      <c r="P1348">
        <v>0</v>
      </c>
      <c r="Q1348">
        <v>1.5549999999999999</v>
      </c>
      <c r="R1348">
        <v>1.171</v>
      </c>
      <c r="S1348">
        <v>0.30399999999999999</v>
      </c>
      <c r="T1348">
        <v>1</v>
      </c>
      <c r="U1348">
        <v>52.732999999999997</v>
      </c>
      <c r="V1348" t="s">
        <v>64</v>
      </c>
      <c r="W1348">
        <v>0.97899999999999998</v>
      </c>
      <c r="X1348">
        <v>0.95</v>
      </c>
      <c r="Y1348">
        <v>0</v>
      </c>
      <c r="Z1348">
        <v>0.90900000000000003</v>
      </c>
      <c r="AA1348" s="19">
        <v>45732.997556828705</v>
      </c>
      <c r="AB1348" t="s">
        <v>1181</v>
      </c>
    </row>
    <row r="1349" spans="1:28" x14ac:dyDescent="0.35">
      <c r="A1349" t="s">
        <v>1074</v>
      </c>
      <c r="B1349" t="s">
        <v>313</v>
      </c>
      <c r="C1349">
        <v>260</v>
      </c>
      <c r="D1349" s="9">
        <v>42717.543749999997</v>
      </c>
      <c r="E1349" s="9">
        <v>42978.504861111112</v>
      </c>
      <c r="F1349">
        <v>322</v>
      </c>
      <c r="G1349">
        <v>322</v>
      </c>
      <c r="H1349">
        <v>197</v>
      </c>
      <c r="I1349">
        <v>125</v>
      </c>
      <c r="J1349">
        <v>0</v>
      </c>
      <c r="K1349">
        <v>322</v>
      </c>
      <c r="L1349">
        <v>292</v>
      </c>
      <c r="M1349">
        <v>30</v>
      </c>
      <c r="N1349">
        <v>1.9610000000000001</v>
      </c>
      <c r="O1349">
        <v>1.909</v>
      </c>
      <c r="P1349">
        <v>0</v>
      </c>
      <c r="Q1349">
        <v>5.1669999999999998</v>
      </c>
      <c r="R1349">
        <v>1.335</v>
      </c>
      <c r="S1349">
        <v>0.50700000000000001</v>
      </c>
      <c r="T1349">
        <v>1</v>
      </c>
      <c r="U1349">
        <v>5.806</v>
      </c>
      <c r="V1349" t="s">
        <v>94</v>
      </c>
      <c r="W1349">
        <v>0.67300000000000004</v>
      </c>
      <c r="X1349">
        <v>0.86299999999999999</v>
      </c>
      <c r="Y1349">
        <v>0</v>
      </c>
      <c r="Z1349">
        <v>0.87</v>
      </c>
      <c r="AA1349" s="19">
        <v>45732.997618831017</v>
      </c>
      <c r="AB1349" t="s">
        <v>1181</v>
      </c>
    </row>
    <row r="1350" spans="1:28" hidden="1" x14ac:dyDescent="0.35">
      <c r="A1350" t="s">
        <v>1074</v>
      </c>
      <c r="B1350" t="s">
        <v>314</v>
      </c>
      <c r="C1350">
        <v>84</v>
      </c>
      <c r="D1350" s="9">
        <v>42893.696527777778</v>
      </c>
      <c r="E1350" s="9">
        <v>42978.504861111112</v>
      </c>
      <c r="F1350" t="s">
        <v>874</v>
      </c>
      <c r="G1350" t="s">
        <v>874</v>
      </c>
      <c r="H1350">
        <v>196</v>
      </c>
      <c r="I1350">
        <v>125</v>
      </c>
      <c r="J1350">
        <v>1</v>
      </c>
      <c r="K1350" t="s">
        <v>875</v>
      </c>
      <c r="L1350">
        <v>292</v>
      </c>
      <c r="M1350">
        <v>28</v>
      </c>
      <c r="N1350">
        <v>2.972</v>
      </c>
      <c r="O1350">
        <v>1.915</v>
      </c>
      <c r="P1350">
        <v>0</v>
      </c>
      <c r="Q1350">
        <v>5.1820000000000004</v>
      </c>
      <c r="R1350">
        <v>1.06</v>
      </c>
      <c r="S1350">
        <v>0.60799999999999998</v>
      </c>
      <c r="T1350">
        <v>1</v>
      </c>
      <c r="U1350">
        <v>5.7889999999999997</v>
      </c>
      <c r="V1350" t="s">
        <v>94</v>
      </c>
      <c r="W1350">
        <v>0.93500000000000005</v>
      </c>
      <c r="X1350">
        <v>0.86399999999999999</v>
      </c>
      <c r="Y1350">
        <v>0</v>
      </c>
      <c r="Z1350">
        <v>0.86899999999999999</v>
      </c>
      <c r="AA1350" s="19">
        <v>45732.997630543985</v>
      </c>
      <c r="AB1350" t="s">
        <v>1181</v>
      </c>
    </row>
    <row r="1351" spans="1:28" x14ac:dyDescent="0.35">
      <c r="A1351" t="s">
        <v>1075</v>
      </c>
      <c r="B1351" t="s">
        <v>313</v>
      </c>
      <c r="C1351">
        <v>698</v>
      </c>
      <c r="D1351" s="9">
        <v>40123.506249999999</v>
      </c>
      <c r="E1351" s="9">
        <v>40821.539583333331</v>
      </c>
      <c r="F1351">
        <v>83</v>
      </c>
      <c r="G1351">
        <v>83</v>
      </c>
      <c r="H1351">
        <v>20</v>
      </c>
      <c r="I1351">
        <v>63</v>
      </c>
      <c r="J1351">
        <v>0</v>
      </c>
      <c r="K1351">
        <v>83</v>
      </c>
      <c r="L1351">
        <v>53</v>
      </c>
      <c r="M1351">
        <v>30</v>
      </c>
      <c r="N1351">
        <v>2.3E-2</v>
      </c>
      <c r="O1351">
        <v>0.188</v>
      </c>
      <c r="P1351">
        <v>0</v>
      </c>
      <c r="Q1351">
        <v>8.3000000000000004E-2</v>
      </c>
      <c r="R1351">
        <v>0.39300000000000002</v>
      </c>
      <c r="S1351">
        <v>0.109</v>
      </c>
      <c r="T1351">
        <v>1</v>
      </c>
      <c r="U1351">
        <v>361.44600000000003</v>
      </c>
      <c r="V1351" t="s">
        <v>58</v>
      </c>
      <c r="W1351">
        <v>0.72099999999999997</v>
      </c>
      <c r="X1351">
        <v>0.80300000000000005</v>
      </c>
      <c r="Y1351">
        <v>0</v>
      </c>
      <c r="Z1351">
        <v>0.70599999999999996</v>
      </c>
      <c r="AA1351" s="19">
        <v>45732.997687962961</v>
      </c>
      <c r="AB1351" t="s">
        <v>1181</v>
      </c>
    </row>
    <row r="1352" spans="1:28" hidden="1" x14ac:dyDescent="0.35">
      <c r="A1352" t="s">
        <v>1075</v>
      </c>
      <c r="B1352" t="s">
        <v>314</v>
      </c>
      <c r="C1352">
        <v>57</v>
      </c>
      <c r="D1352" s="9">
        <v>40764.473611111112</v>
      </c>
      <c r="E1352" s="9">
        <v>40821.539583333331</v>
      </c>
      <c r="F1352" t="s">
        <v>874</v>
      </c>
      <c r="G1352" t="s">
        <v>874</v>
      </c>
      <c r="H1352">
        <v>3</v>
      </c>
      <c r="I1352">
        <v>1</v>
      </c>
      <c r="J1352">
        <v>1</v>
      </c>
      <c r="K1352" t="s">
        <v>875</v>
      </c>
      <c r="L1352">
        <v>3</v>
      </c>
      <c r="M1352">
        <v>1</v>
      </c>
      <c r="N1352">
        <v>3.7999999999999999E-2</v>
      </c>
      <c r="O1352" t="s">
        <v>877</v>
      </c>
      <c r="P1352">
        <v>0</v>
      </c>
      <c r="Q1352">
        <v>3.4000000000000002E-2</v>
      </c>
      <c r="R1352" t="s">
        <v>877</v>
      </c>
      <c r="S1352" t="s">
        <v>877</v>
      </c>
      <c r="T1352" t="s">
        <v>877</v>
      </c>
      <c r="U1352" t="s">
        <v>877</v>
      </c>
      <c r="V1352" t="s">
        <v>58</v>
      </c>
      <c r="W1352">
        <v>0.996</v>
      </c>
      <c r="X1352" t="s">
        <v>877</v>
      </c>
      <c r="Y1352">
        <v>0</v>
      </c>
      <c r="Z1352">
        <v>1</v>
      </c>
      <c r="AA1352" s="19">
        <v>45732.997687974537</v>
      </c>
      <c r="AB1352" t="s">
        <v>1181</v>
      </c>
    </row>
    <row r="1353" spans="1:28" x14ac:dyDescent="0.35">
      <c r="A1353" t="s">
        <v>1076</v>
      </c>
      <c r="B1353" t="s">
        <v>313</v>
      </c>
      <c r="C1353">
        <v>733</v>
      </c>
      <c r="D1353" s="9">
        <v>43798.302777777775</v>
      </c>
      <c r="E1353" s="9">
        <v>44531.551388888889</v>
      </c>
      <c r="F1353">
        <v>219</v>
      </c>
      <c r="G1353">
        <v>194</v>
      </c>
      <c r="H1353">
        <v>193</v>
      </c>
      <c r="I1353">
        <v>1</v>
      </c>
      <c r="J1353">
        <v>0</v>
      </c>
      <c r="K1353">
        <v>194</v>
      </c>
      <c r="L1353">
        <v>161</v>
      </c>
      <c r="M1353">
        <v>33</v>
      </c>
      <c r="N1353">
        <v>2.13</v>
      </c>
      <c r="O1353">
        <v>0</v>
      </c>
      <c r="P1353">
        <v>0</v>
      </c>
      <c r="Q1353">
        <v>0.154</v>
      </c>
      <c r="R1353">
        <v>7.1999999999999995E-2</v>
      </c>
      <c r="S1353">
        <v>1</v>
      </c>
      <c r="T1353">
        <v>1</v>
      </c>
      <c r="U1353">
        <v>214.286</v>
      </c>
      <c r="V1353" t="s">
        <v>58</v>
      </c>
      <c r="W1353">
        <v>0.66400000000000003</v>
      </c>
      <c r="X1353">
        <v>0</v>
      </c>
      <c r="Y1353">
        <v>0</v>
      </c>
      <c r="Z1353">
        <v>0.191</v>
      </c>
      <c r="AA1353" s="19">
        <v>45732.99774230324</v>
      </c>
      <c r="AB1353" t="s">
        <v>1181</v>
      </c>
    </row>
    <row r="1354" spans="1:28" hidden="1" x14ac:dyDescent="0.35">
      <c r="A1354" t="s">
        <v>1076</v>
      </c>
      <c r="B1354" t="s">
        <v>314</v>
      </c>
      <c r="C1354">
        <v>0</v>
      </c>
      <c r="D1354" s="9">
        <v>44531.550694444442</v>
      </c>
      <c r="E1354" s="9">
        <v>44531.551388888889</v>
      </c>
      <c r="F1354" t="s">
        <v>874</v>
      </c>
      <c r="G1354" t="s">
        <v>874</v>
      </c>
      <c r="H1354">
        <v>1</v>
      </c>
      <c r="I1354">
        <v>1</v>
      </c>
      <c r="J1354">
        <v>1</v>
      </c>
      <c r="K1354" t="s">
        <v>875</v>
      </c>
      <c r="L1354">
        <v>7</v>
      </c>
      <c r="M1354">
        <v>-6</v>
      </c>
      <c r="N1354" t="s">
        <v>877</v>
      </c>
      <c r="O1354" t="s">
        <v>877</v>
      </c>
      <c r="P1354">
        <v>0</v>
      </c>
      <c r="Q1354" t="s">
        <v>877</v>
      </c>
      <c r="R1354" t="s">
        <v>877</v>
      </c>
      <c r="S1354" t="s">
        <v>877</v>
      </c>
      <c r="T1354" t="s">
        <v>877</v>
      </c>
      <c r="U1354" t="s">
        <v>877</v>
      </c>
      <c r="V1354" t="s">
        <v>58</v>
      </c>
      <c r="W1354" t="s">
        <v>877</v>
      </c>
      <c r="X1354" t="s">
        <v>877</v>
      </c>
      <c r="Y1354">
        <v>0</v>
      </c>
      <c r="Z1354" t="s">
        <v>877</v>
      </c>
      <c r="AA1354" s="19">
        <v>45732.997742314816</v>
      </c>
      <c r="AB1354" t="s">
        <v>1181</v>
      </c>
    </row>
    <row r="1355" spans="1:28" x14ac:dyDescent="0.35">
      <c r="A1355" t="s">
        <v>1077</v>
      </c>
      <c r="B1355" t="s">
        <v>313</v>
      </c>
      <c r="C1355">
        <v>768</v>
      </c>
      <c r="D1355" s="9">
        <v>42668.616666666669</v>
      </c>
      <c r="E1355" s="9">
        <v>43437.599305555559</v>
      </c>
      <c r="F1355">
        <v>371</v>
      </c>
      <c r="G1355">
        <v>369</v>
      </c>
      <c r="H1355">
        <v>304</v>
      </c>
      <c r="I1355">
        <v>65</v>
      </c>
      <c r="J1355">
        <v>0</v>
      </c>
      <c r="K1355">
        <v>369</v>
      </c>
      <c r="L1355">
        <v>246</v>
      </c>
      <c r="M1355">
        <v>123</v>
      </c>
      <c r="N1355">
        <v>0.41299999999999998</v>
      </c>
      <c r="O1355">
        <v>7.5999999999999998E-2</v>
      </c>
      <c r="P1355">
        <v>0</v>
      </c>
      <c r="Q1355">
        <v>0.315</v>
      </c>
      <c r="R1355">
        <v>0.64400000000000002</v>
      </c>
      <c r="S1355">
        <v>0.84499999999999997</v>
      </c>
      <c r="T1355">
        <v>1</v>
      </c>
      <c r="U1355">
        <v>390.476</v>
      </c>
      <c r="V1355" t="s">
        <v>58</v>
      </c>
      <c r="W1355">
        <v>0.98199999999999998</v>
      </c>
      <c r="X1355">
        <v>0.86</v>
      </c>
      <c r="Y1355">
        <v>0</v>
      </c>
      <c r="Z1355">
        <v>0.98199999999999998</v>
      </c>
      <c r="AA1355" s="19">
        <v>45732.997803391205</v>
      </c>
      <c r="AB1355" t="s">
        <v>1181</v>
      </c>
    </row>
    <row r="1356" spans="1:28" hidden="1" x14ac:dyDescent="0.35">
      <c r="A1356" t="s">
        <v>1077</v>
      </c>
      <c r="B1356" t="s">
        <v>314</v>
      </c>
      <c r="C1356">
        <v>98</v>
      </c>
      <c r="D1356" s="9">
        <v>43339.486111111109</v>
      </c>
      <c r="E1356" s="9">
        <v>43437.599305555559</v>
      </c>
      <c r="F1356" t="s">
        <v>874</v>
      </c>
      <c r="G1356" t="s">
        <v>874</v>
      </c>
      <c r="H1356">
        <v>18</v>
      </c>
      <c r="I1356">
        <v>9</v>
      </c>
      <c r="J1356">
        <v>1</v>
      </c>
      <c r="K1356" t="s">
        <v>875</v>
      </c>
      <c r="L1356">
        <v>29</v>
      </c>
      <c r="M1356">
        <v>-3</v>
      </c>
      <c r="N1356">
        <v>0.27100000000000002</v>
      </c>
      <c r="O1356">
        <v>0.06</v>
      </c>
      <c r="P1356">
        <v>0</v>
      </c>
      <c r="Q1356">
        <v>0.38400000000000001</v>
      </c>
      <c r="R1356">
        <v>1.1599999999999999</v>
      </c>
      <c r="S1356">
        <v>0.81899999999999995</v>
      </c>
      <c r="T1356">
        <v>1</v>
      </c>
      <c r="U1356">
        <v>320.31200000000001</v>
      </c>
      <c r="V1356" t="s">
        <v>64</v>
      </c>
      <c r="W1356">
        <v>0.48299999999999998</v>
      </c>
      <c r="X1356">
        <v>0.45600000000000002</v>
      </c>
      <c r="Y1356">
        <v>0</v>
      </c>
      <c r="Z1356">
        <v>0.70199999999999996</v>
      </c>
      <c r="AA1356" s="19">
        <v>45732.997813773145</v>
      </c>
      <c r="AB1356" t="s">
        <v>1181</v>
      </c>
    </row>
    <row r="1357" spans="1:28" x14ac:dyDescent="0.35">
      <c r="A1357" t="s">
        <v>1078</v>
      </c>
      <c r="B1357" t="s">
        <v>313</v>
      </c>
      <c r="C1357">
        <v>140</v>
      </c>
      <c r="D1357" s="9">
        <v>42543.477083333331</v>
      </c>
      <c r="E1357" s="9">
        <v>42683.612500000003</v>
      </c>
      <c r="F1357">
        <v>745</v>
      </c>
      <c r="G1357">
        <v>731</v>
      </c>
      <c r="H1357">
        <v>393</v>
      </c>
      <c r="I1357">
        <v>338</v>
      </c>
      <c r="J1357">
        <v>0</v>
      </c>
      <c r="K1357">
        <v>731</v>
      </c>
      <c r="L1357">
        <v>650</v>
      </c>
      <c r="M1357">
        <v>81</v>
      </c>
      <c r="N1357">
        <v>3.4260000000000002</v>
      </c>
      <c r="O1357">
        <v>5.1159999999999997</v>
      </c>
      <c r="P1357">
        <v>0</v>
      </c>
      <c r="Q1357">
        <v>9.1839999999999993</v>
      </c>
      <c r="R1357">
        <v>1.075</v>
      </c>
      <c r="S1357">
        <v>0.40100000000000002</v>
      </c>
      <c r="T1357">
        <v>1</v>
      </c>
      <c r="U1357">
        <v>8.82</v>
      </c>
      <c r="V1357" t="s">
        <v>94</v>
      </c>
      <c r="W1357">
        <v>0.71799999999999997</v>
      </c>
      <c r="X1357">
        <v>0.91400000000000003</v>
      </c>
      <c r="Y1357">
        <v>0</v>
      </c>
      <c r="Z1357">
        <v>0.96699999999999997</v>
      </c>
      <c r="AA1357" s="19">
        <v>45732.997877766204</v>
      </c>
      <c r="AB1357" t="s">
        <v>1181</v>
      </c>
    </row>
    <row r="1358" spans="1:28" hidden="1" x14ac:dyDescent="0.35">
      <c r="A1358" t="s">
        <v>1078</v>
      </c>
      <c r="B1358" t="s">
        <v>314</v>
      </c>
      <c r="C1358">
        <v>99</v>
      </c>
      <c r="D1358" s="9">
        <v>42583.613888888889</v>
      </c>
      <c r="E1358" s="9">
        <v>42683.612500000003</v>
      </c>
      <c r="F1358" t="s">
        <v>874</v>
      </c>
      <c r="G1358" t="s">
        <v>874</v>
      </c>
      <c r="H1358">
        <v>391</v>
      </c>
      <c r="I1358">
        <v>337</v>
      </c>
      <c r="J1358">
        <v>1</v>
      </c>
      <c r="K1358" t="s">
        <v>875</v>
      </c>
      <c r="L1358">
        <v>649</v>
      </c>
      <c r="M1358">
        <v>78</v>
      </c>
      <c r="N1358">
        <v>3.4180000000000001</v>
      </c>
      <c r="O1358">
        <v>5.4119999999999999</v>
      </c>
      <c r="P1358">
        <v>0</v>
      </c>
      <c r="Q1358">
        <v>9.2620000000000005</v>
      </c>
      <c r="R1358">
        <v>1.0489999999999999</v>
      </c>
      <c r="S1358">
        <v>0.38700000000000001</v>
      </c>
      <c r="T1358">
        <v>1</v>
      </c>
      <c r="U1358">
        <v>8.7449999999999992</v>
      </c>
      <c r="V1358" t="s">
        <v>94</v>
      </c>
      <c r="W1358">
        <v>0.71699999999999997</v>
      </c>
      <c r="X1358">
        <v>0.95</v>
      </c>
      <c r="Y1358">
        <v>0</v>
      </c>
      <c r="Z1358">
        <v>0.96899999999999997</v>
      </c>
      <c r="AA1358" s="19">
        <v>45732.997890081017</v>
      </c>
      <c r="AB1358" t="s">
        <v>1181</v>
      </c>
    </row>
    <row r="1359" spans="1:28" x14ac:dyDescent="0.35">
      <c r="A1359" t="s">
        <v>1079</v>
      </c>
      <c r="B1359" t="s">
        <v>313</v>
      </c>
      <c r="C1359">
        <v>147</v>
      </c>
      <c r="D1359" s="9">
        <v>43160.449305555558</v>
      </c>
      <c r="E1359" s="9">
        <v>43307.456250000003</v>
      </c>
      <c r="F1359">
        <v>176</v>
      </c>
      <c r="G1359">
        <v>158</v>
      </c>
      <c r="H1359">
        <v>148</v>
      </c>
      <c r="I1359">
        <v>10</v>
      </c>
      <c r="J1359">
        <v>0</v>
      </c>
      <c r="K1359">
        <v>158</v>
      </c>
      <c r="L1359">
        <v>87</v>
      </c>
      <c r="M1359">
        <v>71</v>
      </c>
      <c r="N1359">
        <v>0.92100000000000004</v>
      </c>
      <c r="O1359">
        <v>0.11799999999999999</v>
      </c>
      <c r="P1359">
        <v>0</v>
      </c>
      <c r="Q1359">
        <v>0.60099999999999998</v>
      </c>
      <c r="R1359">
        <v>0.57799999999999996</v>
      </c>
      <c r="S1359">
        <v>0.88600000000000001</v>
      </c>
      <c r="T1359">
        <v>1</v>
      </c>
      <c r="U1359">
        <v>118.136</v>
      </c>
      <c r="V1359" t="s">
        <v>58</v>
      </c>
      <c r="W1359">
        <v>0.82</v>
      </c>
      <c r="X1359">
        <v>0.92200000000000004</v>
      </c>
      <c r="Y1359">
        <v>0</v>
      </c>
      <c r="Z1359">
        <v>0.98499999999999999</v>
      </c>
      <c r="AA1359" s="19">
        <v>45732.997951377314</v>
      </c>
      <c r="AB1359" t="s">
        <v>1181</v>
      </c>
    </row>
    <row r="1360" spans="1:28" hidden="1" x14ac:dyDescent="0.35">
      <c r="A1360" t="s">
        <v>1079</v>
      </c>
      <c r="B1360" t="s">
        <v>314</v>
      </c>
      <c r="C1360">
        <v>99</v>
      </c>
      <c r="D1360" s="9">
        <v>43208.390277777777</v>
      </c>
      <c r="E1360" s="9">
        <v>43307.456250000003</v>
      </c>
      <c r="F1360" t="s">
        <v>874</v>
      </c>
      <c r="G1360" t="s">
        <v>874</v>
      </c>
      <c r="H1360">
        <v>46</v>
      </c>
      <c r="I1360">
        <v>7</v>
      </c>
      <c r="J1360">
        <v>1</v>
      </c>
      <c r="K1360" t="s">
        <v>875</v>
      </c>
      <c r="L1360">
        <v>58</v>
      </c>
      <c r="M1360">
        <v>-4</v>
      </c>
      <c r="N1360">
        <v>0.45200000000000001</v>
      </c>
      <c r="O1360">
        <v>0.13500000000000001</v>
      </c>
      <c r="P1360">
        <v>0</v>
      </c>
      <c r="Q1360">
        <v>0.53500000000000003</v>
      </c>
      <c r="R1360">
        <v>0.91100000000000003</v>
      </c>
      <c r="S1360">
        <v>0.77</v>
      </c>
      <c r="T1360">
        <v>1</v>
      </c>
      <c r="U1360">
        <v>132.71</v>
      </c>
      <c r="V1360" t="s">
        <v>58</v>
      </c>
      <c r="W1360">
        <v>0.93799999999999994</v>
      </c>
      <c r="X1360">
        <v>0.82</v>
      </c>
      <c r="Y1360">
        <v>0</v>
      </c>
      <c r="Z1360">
        <v>0.98499999999999999</v>
      </c>
      <c r="AA1360" s="19">
        <v>45732.997962037036</v>
      </c>
      <c r="AB1360" t="s">
        <v>1181</v>
      </c>
    </row>
    <row r="1361" spans="1:28" x14ac:dyDescent="0.35">
      <c r="A1361" t="s">
        <v>1080</v>
      </c>
      <c r="B1361" t="s">
        <v>313</v>
      </c>
      <c r="C1361">
        <v>452</v>
      </c>
      <c r="D1361" s="9">
        <v>41753.538888888892</v>
      </c>
      <c r="E1361" s="9">
        <v>42205.634027777778</v>
      </c>
      <c r="F1361">
        <v>54</v>
      </c>
      <c r="G1361">
        <v>54</v>
      </c>
      <c r="H1361">
        <v>23</v>
      </c>
      <c r="I1361">
        <v>31</v>
      </c>
      <c r="J1361">
        <v>0</v>
      </c>
      <c r="K1361">
        <v>54</v>
      </c>
      <c r="L1361">
        <v>39</v>
      </c>
      <c r="M1361">
        <v>15</v>
      </c>
      <c r="N1361">
        <v>0.32100000000000001</v>
      </c>
      <c r="O1361">
        <v>1.772</v>
      </c>
      <c r="P1361">
        <v>0</v>
      </c>
      <c r="Q1361">
        <v>5.7000000000000002E-2</v>
      </c>
      <c r="R1361">
        <v>2.7E-2</v>
      </c>
      <c r="S1361">
        <v>0.153</v>
      </c>
      <c r="T1361">
        <v>1</v>
      </c>
      <c r="U1361">
        <v>263.15800000000002</v>
      </c>
      <c r="V1361" t="s">
        <v>58</v>
      </c>
      <c r="W1361">
        <v>0.78200000000000003</v>
      </c>
      <c r="X1361">
        <v>0.872</v>
      </c>
      <c r="Y1361">
        <v>0</v>
      </c>
      <c r="Z1361">
        <v>0.246</v>
      </c>
      <c r="AA1361" s="19">
        <v>45732.998017557868</v>
      </c>
      <c r="AB1361" t="s">
        <v>1181</v>
      </c>
    </row>
    <row r="1362" spans="1:28" hidden="1" x14ac:dyDescent="0.35">
      <c r="A1362" t="s">
        <v>1080</v>
      </c>
      <c r="B1362" t="s">
        <v>314</v>
      </c>
      <c r="C1362">
        <v>0</v>
      </c>
      <c r="D1362" s="9">
        <v>42205.633333333331</v>
      </c>
      <c r="E1362" s="9">
        <v>42205.634027777778</v>
      </c>
      <c r="F1362" t="s">
        <v>874</v>
      </c>
      <c r="G1362" t="s">
        <v>874</v>
      </c>
      <c r="H1362">
        <v>1</v>
      </c>
      <c r="I1362">
        <v>1</v>
      </c>
      <c r="J1362">
        <v>1</v>
      </c>
      <c r="K1362" t="s">
        <v>875</v>
      </c>
      <c r="L1362">
        <v>2</v>
      </c>
      <c r="M1362">
        <v>-1</v>
      </c>
      <c r="N1362" t="s">
        <v>877</v>
      </c>
      <c r="O1362" t="s">
        <v>877</v>
      </c>
      <c r="P1362">
        <v>0</v>
      </c>
      <c r="Q1362">
        <v>1</v>
      </c>
      <c r="R1362" t="s">
        <v>877</v>
      </c>
      <c r="S1362" t="s">
        <v>877</v>
      </c>
      <c r="T1362" t="s">
        <v>877</v>
      </c>
      <c r="U1362" t="s">
        <v>877</v>
      </c>
      <c r="V1362" t="s">
        <v>58</v>
      </c>
      <c r="W1362" t="s">
        <v>877</v>
      </c>
      <c r="X1362" t="s">
        <v>877</v>
      </c>
      <c r="Y1362">
        <v>0</v>
      </c>
      <c r="Z1362">
        <v>1</v>
      </c>
      <c r="AA1362" s="19">
        <v>45732.998017557868</v>
      </c>
      <c r="AB1362" t="s">
        <v>1181</v>
      </c>
    </row>
    <row r="1363" spans="1:28" x14ac:dyDescent="0.35">
      <c r="A1363" t="s">
        <v>1081</v>
      </c>
      <c r="B1363" t="s">
        <v>313</v>
      </c>
      <c r="C1363">
        <v>1442</v>
      </c>
      <c r="D1363" s="9">
        <v>41116.609027777777</v>
      </c>
      <c r="E1363" s="9">
        <v>42559.590277777781</v>
      </c>
      <c r="F1363">
        <v>720</v>
      </c>
      <c r="G1363">
        <v>720</v>
      </c>
      <c r="H1363">
        <v>320</v>
      </c>
      <c r="I1363">
        <v>400</v>
      </c>
      <c r="J1363">
        <v>0</v>
      </c>
      <c r="K1363">
        <v>720</v>
      </c>
      <c r="L1363">
        <v>710</v>
      </c>
      <c r="M1363">
        <v>10</v>
      </c>
      <c r="N1363">
        <v>0.65500000000000003</v>
      </c>
      <c r="O1363">
        <v>0.83299999999999996</v>
      </c>
      <c r="P1363">
        <v>0</v>
      </c>
      <c r="Q1363">
        <v>1.1599999999999999</v>
      </c>
      <c r="R1363">
        <v>0.78</v>
      </c>
      <c r="S1363">
        <v>0.44</v>
      </c>
      <c r="T1363">
        <v>1</v>
      </c>
      <c r="U1363">
        <v>8.6210000000000004</v>
      </c>
      <c r="V1363" t="s">
        <v>82</v>
      </c>
      <c r="W1363">
        <v>0.71099999999999997</v>
      </c>
      <c r="X1363">
        <v>0.751</v>
      </c>
      <c r="Y1363">
        <v>0</v>
      </c>
      <c r="Z1363">
        <v>0.72299999999999998</v>
      </c>
      <c r="AA1363" s="19">
        <v>45732.998077916665</v>
      </c>
      <c r="AB1363" t="s">
        <v>1181</v>
      </c>
    </row>
    <row r="1364" spans="1:28" hidden="1" x14ac:dyDescent="0.35">
      <c r="A1364" t="s">
        <v>1081</v>
      </c>
      <c r="B1364" t="s">
        <v>314</v>
      </c>
      <c r="C1364">
        <v>0</v>
      </c>
      <c r="D1364" s="9">
        <v>42559.590277777781</v>
      </c>
      <c r="E1364" s="9">
        <v>42559.590277777781</v>
      </c>
      <c r="F1364" t="s">
        <v>874</v>
      </c>
      <c r="G1364" t="s">
        <v>874</v>
      </c>
      <c r="H1364">
        <v>1</v>
      </c>
      <c r="I1364">
        <v>1</v>
      </c>
      <c r="J1364">
        <v>1</v>
      </c>
      <c r="K1364" t="s">
        <v>875</v>
      </c>
      <c r="L1364">
        <v>1</v>
      </c>
      <c r="M1364">
        <v>0</v>
      </c>
      <c r="N1364" t="s">
        <v>877</v>
      </c>
      <c r="O1364" t="s">
        <v>877</v>
      </c>
      <c r="P1364">
        <v>0</v>
      </c>
      <c r="Q1364" t="s">
        <v>877</v>
      </c>
      <c r="R1364" t="s">
        <v>877</v>
      </c>
      <c r="S1364" t="s">
        <v>877</v>
      </c>
      <c r="T1364" t="s">
        <v>877</v>
      </c>
      <c r="U1364" t="s">
        <v>877</v>
      </c>
      <c r="V1364" t="s">
        <v>82</v>
      </c>
      <c r="W1364" t="s">
        <v>877</v>
      </c>
      <c r="X1364" t="s">
        <v>877</v>
      </c>
      <c r="Y1364">
        <v>0</v>
      </c>
      <c r="Z1364" t="s">
        <v>877</v>
      </c>
      <c r="AA1364" s="19">
        <v>45732.998077928241</v>
      </c>
      <c r="AB1364" t="s">
        <v>1181</v>
      </c>
    </row>
    <row r="1365" spans="1:28" x14ac:dyDescent="0.35">
      <c r="A1365" t="s">
        <v>151</v>
      </c>
      <c r="B1365" t="s">
        <v>313</v>
      </c>
      <c r="C1365">
        <v>1199</v>
      </c>
      <c r="D1365" s="9">
        <v>40414.456944444442</v>
      </c>
      <c r="E1365" s="9">
        <v>41614.39166666667</v>
      </c>
      <c r="F1365">
        <v>250</v>
      </c>
      <c r="G1365">
        <v>250</v>
      </c>
      <c r="H1365">
        <v>43</v>
      </c>
      <c r="I1365">
        <v>207</v>
      </c>
      <c r="J1365">
        <v>0</v>
      </c>
      <c r="K1365">
        <v>250</v>
      </c>
      <c r="L1365">
        <v>246</v>
      </c>
      <c r="M1365">
        <v>4</v>
      </c>
      <c r="N1365">
        <v>0.28399999999999997</v>
      </c>
      <c r="O1365">
        <v>2.27</v>
      </c>
      <c r="P1365">
        <v>0</v>
      </c>
      <c r="Q1365">
        <v>0.17299999999999999</v>
      </c>
      <c r="R1365">
        <v>6.8000000000000005E-2</v>
      </c>
      <c r="S1365">
        <v>0.111</v>
      </c>
      <c r="T1365">
        <v>1</v>
      </c>
      <c r="U1365">
        <v>23.120999999999999</v>
      </c>
      <c r="V1365" t="s">
        <v>82</v>
      </c>
      <c r="W1365">
        <v>0.83299999999999996</v>
      </c>
      <c r="X1365">
        <v>0.79400000000000004</v>
      </c>
      <c r="Y1365">
        <v>0</v>
      </c>
      <c r="Z1365">
        <v>0.16600000000000001</v>
      </c>
      <c r="AA1365" s="19">
        <v>45732.998135543981</v>
      </c>
      <c r="AB1365" t="s">
        <v>1181</v>
      </c>
    </row>
    <row r="1366" spans="1:28" hidden="1" x14ac:dyDescent="0.35">
      <c r="A1366" t="s">
        <v>151</v>
      </c>
      <c r="B1366" t="s">
        <v>314</v>
      </c>
      <c r="C1366">
        <v>0</v>
      </c>
      <c r="D1366" s="9">
        <v>41614.390277777777</v>
      </c>
      <c r="E1366" s="9">
        <v>41614.39166666667</v>
      </c>
      <c r="F1366" t="s">
        <v>874</v>
      </c>
      <c r="G1366" t="s">
        <v>874</v>
      </c>
      <c r="H1366">
        <v>1</v>
      </c>
      <c r="I1366">
        <v>1</v>
      </c>
      <c r="J1366">
        <v>1</v>
      </c>
      <c r="K1366" t="s">
        <v>875</v>
      </c>
      <c r="L1366">
        <v>6</v>
      </c>
      <c r="M1366">
        <v>-5</v>
      </c>
      <c r="N1366" t="s">
        <v>877</v>
      </c>
      <c r="O1366" t="s">
        <v>877</v>
      </c>
      <c r="P1366">
        <v>0</v>
      </c>
      <c r="Q1366">
        <v>3</v>
      </c>
      <c r="R1366" t="s">
        <v>877</v>
      </c>
      <c r="S1366" t="s">
        <v>877</v>
      </c>
      <c r="T1366" t="s">
        <v>877</v>
      </c>
      <c r="U1366" t="s">
        <v>877</v>
      </c>
      <c r="V1366" t="s">
        <v>82</v>
      </c>
      <c r="W1366" t="s">
        <v>877</v>
      </c>
      <c r="X1366" t="s">
        <v>877</v>
      </c>
      <c r="Y1366">
        <v>0</v>
      </c>
      <c r="Z1366">
        <v>0.68600000000000005</v>
      </c>
      <c r="AA1366" s="19">
        <v>45732.998135555557</v>
      </c>
      <c r="AB1366" t="s">
        <v>1181</v>
      </c>
    </row>
    <row r="1367" spans="1:28" x14ac:dyDescent="0.35">
      <c r="A1367" t="s">
        <v>1082</v>
      </c>
      <c r="B1367" t="s">
        <v>313</v>
      </c>
      <c r="C1367">
        <v>127</v>
      </c>
      <c r="D1367" s="9">
        <v>40525.606249999997</v>
      </c>
      <c r="E1367" s="9">
        <v>40652.959027777775</v>
      </c>
      <c r="F1367">
        <v>92</v>
      </c>
      <c r="G1367">
        <v>92</v>
      </c>
      <c r="H1367">
        <v>3</v>
      </c>
      <c r="I1367">
        <v>89</v>
      </c>
      <c r="J1367">
        <v>0</v>
      </c>
      <c r="K1367">
        <v>92</v>
      </c>
      <c r="L1367">
        <v>92</v>
      </c>
      <c r="M1367">
        <v>0</v>
      </c>
      <c r="N1367">
        <v>1.5</v>
      </c>
      <c r="O1367">
        <v>0.67900000000000005</v>
      </c>
      <c r="P1367">
        <v>0</v>
      </c>
      <c r="Q1367">
        <v>0.70199999999999996</v>
      </c>
      <c r="R1367">
        <v>0.32200000000000001</v>
      </c>
      <c r="S1367">
        <v>0.68799999999999994</v>
      </c>
      <c r="T1367">
        <v>1</v>
      </c>
      <c r="U1367">
        <v>0</v>
      </c>
      <c r="V1367" t="s">
        <v>82</v>
      </c>
      <c r="W1367">
        <v>0.75</v>
      </c>
      <c r="X1367">
        <v>0.67400000000000004</v>
      </c>
      <c r="Y1367">
        <v>0</v>
      </c>
      <c r="Z1367">
        <v>0.90800000000000003</v>
      </c>
      <c r="AA1367" s="19">
        <v>45732.998195474538</v>
      </c>
      <c r="AB1367" t="s">
        <v>1181</v>
      </c>
    </row>
    <row r="1368" spans="1:28" hidden="1" x14ac:dyDescent="0.35">
      <c r="A1368" t="s">
        <v>1082</v>
      </c>
      <c r="B1368" t="s">
        <v>314</v>
      </c>
      <c r="C1368">
        <v>98</v>
      </c>
      <c r="D1368" s="9">
        <v>40554.434027777781</v>
      </c>
      <c r="E1368" s="9">
        <v>40652.959027777775</v>
      </c>
      <c r="F1368" t="s">
        <v>874</v>
      </c>
      <c r="G1368" t="s">
        <v>874</v>
      </c>
      <c r="H1368">
        <v>3</v>
      </c>
      <c r="I1368">
        <v>16</v>
      </c>
      <c r="J1368">
        <v>1</v>
      </c>
      <c r="K1368" t="s">
        <v>875</v>
      </c>
      <c r="L1368">
        <v>54</v>
      </c>
      <c r="M1368">
        <v>-34</v>
      </c>
      <c r="N1368">
        <v>0.75</v>
      </c>
      <c r="O1368">
        <v>0.28999999999999998</v>
      </c>
      <c r="P1368">
        <v>0</v>
      </c>
      <c r="Q1368">
        <v>0.52600000000000002</v>
      </c>
      <c r="R1368">
        <v>0.50600000000000001</v>
      </c>
      <c r="S1368">
        <v>0.72099999999999997</v>
      </c>
      <c r="T1368">
        <v>1</v>
      </c>
      <c r="U1368">
        <v>0</v>
      </c>
      <c r="V1368" t="s">
        <v>82</v>
      </c>
      <c r="W1368">
        <v>0.75</v>
      </c>
      <c r="X1368">
        <v>0.879</v>
      </c>
      <c r="Y1368">
        <v>0</v>
      </c>
      <c r="Z1368">
        <v>0.81100000000000005</v>
      </c>
      <c r="AA1368" s="19">
        <v>45732.99820603009</v>
      </c>
      <c r="AB1368" t="s">
        <v>1181</v>
      </c>
    </row>
    <row r="1369" spans="1:28" x14ac:dyDescent="0.35">
      <c r="A1369" t="s">
        <v>1083</v>
      </c>
      <c r="B1369" t="s">
        <v>313</v>
      </c>
      <c r="C1369">
        <v>2038</v>
      </c>
      <c r="D1369" s="9">
        <v>41578.519444444442</v>
      </c>
      <c r="E1369" s="9">
        <v>43616.624305555553</v>
      </c>
      <c r="F1369">
        <v>748</v>
      </c>
      <c r="G1369">
        <v>748</v>
      </c>
      <c r="H1369">
        <v>0</v>
      </c>
      <c r="I1369">
        <v>748</v>
      </c>
      <c r="J1369">
        <v>0</v>
      </c>
      <c r="K1369">
        <v>748</v>
      </c>
      <c r="L1369">
        <v>57</v>
      </c>
      <c r="M1369">
        <v>691</v>
      </c>
      <c r="N1369">
        <v>0</v>
      </c>
      <c r="O1369">
        <v>0.42899999999999999</v>
      </c>
      <c r="P1369">
        <v>0</v>
      </c>
      <c r="Q1369">
        <v>9.6000000000000002E-2</v>
      </c>
      <c r="R1369">
        <v>0.224</v>
      </c>
      <c r="S1369">
        <v>0</v>
      </c>
      <c r="T1369">
        <v>1</v>
      </c>
      <c r="U1369">
        <v>7197.9170000000004</v>
      </c>
      <c r="V1369" t="s">
        <v>58</v>
      </c>
      <c r="W1369">
        <v>0</v>
      </c>
      <c r="X1369">
        <v>0.97399999999999998</v>
      </c>
      <c r="Y1369">
        <v>0</v>
      </c>
      <c r="Z1369">
        <v>0.94299999999999995</v>
      </c>
      <c r="AA1369" s="19">
        <v>45732.998264456015</v>
      </c>
      <c r="AB1369" t="s">
        <v>1181</v>
      </c>
    </row>
    <row r="1370" spans="1:28" hidden="1" x14ac:dyDescent="0.35">
      <c r="A1370" t="s">
        <v>1083</v>
      </c>
      <c r="B1370" t="s">
        <v>314</v>
      </c>
      <c r="C1370">
        <v>93</v>
      </c>
      <c r="D1370" s="9">
        <v>43523.609027777777</v>
      </c>
      <c r="E1370" s="9">
        <v>43616.624305555553</v>
      </c>
      <c r="F1370" t="s">
        <v>874</v>
      </c>
      <c r="G1370" t="s">
        <v>874</v>
      </c>
      <c r="H1370">
        <v>1</v>
      </c>
      <c r="I1370">
        <v>9</v>
      </c>
      <c r="J1370">
        <v>1</v>
      </c>
      <c r="K1370" t="s">
        <v>875</v>
      </c>
      <c r="L1370">
        <v>2</v>
      </c>
      <c r="M1370">
        <v>6</v>
      </c>
      <c r="N1370">
        <v>0</v>
      </c>
      <c r="O1370">
        <v>6.8000000000000005E-2</v>
      </c>
      <c r="P1370">
        <v>0</v>
      </c>
      <c r="Q1370">
        <v>1.9E-2</v>
      </c>
      <c r="R1370">
        <v>0.27900000000000003</v>
      </c>
      <c r="S1370">
        <v>0</v>
      </c>
      <c r="T1370">
        <v>1</v>
      </c>
      <c r="U1370">
        <v>36368.421000000002</v>
      </c>
      <c r="V1370" t="s">
        <v>58</v>
      </c>
      <c r="W1370">
        <v>0</v>
      </c>
      <c r="X1370">
        <v>0.92500000000000004</v>
      </c>
      <c r="Y1370">
        <v>0</v>
      </c>
      <c r="Z1370">
        <v>1</v>
      </c>
      <c r="AA1370" s="19">
        <v>45732.998273020836</v>
      </c>
      <c r="AB1370" t="s">
        <v>1181</v>
      </c>
    </row>
    <row r="1371" spans="1:28" x14ac:dyDescent="0.35">
      <c r="A1371" t="s">
        <v>1084</v>
      </c>
      <c r="B1371" t="s">
        <v>313</v>
      </c>
      <c r="C1371">
        <v>59</v>
      </c>
      <c r="D1371" s="9">
        <v>40812.768055555556</v>
      </c>
      <c r="E1371" s="9">
        <v>40872.747916666667</v>
      </c>
      <c r="F1371">
        <v>66</v>
      </c>
      <c r="G1371">
        <v>66</v>
      </c>
      <c r="H1371">
        <v>53</v>
      </c>
      <c r="I1371">
        <v>13</v>
      </c>
      <c r="J1371">
        <v>0</v>
      </c>
      <c r="K1371">
        <v>66</v>
      </c>
      <c r="L1371">
        <v>59</v>
      </c>
      <c r="M1371">
        <v>7</v>
      </c>
      <c r="N1371">
        <v>1.05</v>
      </c>
      <c r="O1371">
        <v>0.17</v>
      </c>
      <c r="P1371">
        <v>0</v>
      </c>
      <c r="Q1371">
        <v>1.1830000000000001</v>
      </c>
      <c r="R1371">
        <v>0.97</v>
      </c>
      <c r="S1371">
        <v>0.86099999999999999</v>
      </c>
      <c r="T1371">
        <v>1</v>
      </c>
      <c r="U1371">
        <v>5.9169999999999998</v>
      </c>
      <c r="V1371" t="s">
        <v>82</v>
      </c>
      <c r="W1371">
        <v>0.752</v>
      </c>
      <c r="X1371">
        <v>0.78200000000000003</v>
      </c>
      <c r="Y1371">
        <v>0</v>
      </c>
      <c r="Z1371">
        <v>0.76400000000000001</v>
      </c>
      <c r="AA1371" s="19">
        <v>45732.998331840281</v>
      </c>
      <c r="AB1371" t="s">
        <v>1181</v>
      </c>
    </row>
    <row r="1372" spans="1:28" hidden="1" x14ac:dyDescent="0.35">
      <c r="A1372" t="s">
        <v>1084</v>
      </c>
      <c r="B1372" t="s">
        <v>314</v>
      </c>
      <c r="C1372">
        <v>59</v>
      </c>
      <c r="D1372" s="9">
        <v>40812.768055555556</v>
      </c>
      <c r="E1372" s="9">
        <v>40872.747916666667</v>
      </c>
      <c r="F1372" t="s">
        <v>874</v>
      </c>
      <c r="G1372" t="s">
        <v>874</v>
      </c>
      <c r="H1372">
        <v>53</v>
      </c>
      <c r="I1372">
        <v>13</v>
      </c>
      <c r="J1372">
        <v>1</v>
      </c>
      <c r="K1372" t="s">
        <v>875</v>
      </c>
      <c r="L1372">
        <v>59</v>
      </c>
      <c r="M1372">
        <v>6</v>
      </c>
      <c r="N1372">
        <v>1.0409999999999999</v>
      </c>
      <c r="O1372">
        <v>0.16900000000000001</v>
      </c>
      <c r="P1372">
        <v>0</v>
      </c>
      <c r="Q1372">
        <v>1.19</v>
      </c>
      <c r="R1372">
        <v>0.98299999999999998</v>
      </c>
      <c r="S1372">
        <v>0.86</v>
      </c>
      <c r="T1372">
        <v>1</v>
      </c>
      <c r="U1372">
        <v>5.8819999999999997</v>
      </c>
      <c r="V1372" t="s">
        <v>82</v>
      </c>
      <c r="W1372">
        <v>0.747</v>
      </c>
      <c r="X1372">
        <v>0.78600000000000003</v>
      </c>
      <c r="Y1372">
        <v>0</v>
      </c>
      <c r="Z1372">
        <v>0.76500000000000001</v>
      </c>
      <c r="AA1372" s="19">
        <v>45732.99834283565</v>
      </c>
      <c r="AB1372" t="s">
        <v>1181</v>
      </c>
    </row>
    <row r="1373" spans="1:28" x14ac:dyDescent="0.35">
      <c r="A1373" t="s">
        <v>1085</v>
      </c>
      <c r="B1373" t="s">
        <v>313</v>
      </c>
      <c r="C1373">
        <v>386</v>
      </c>
      <c r="D1373" s="9">
        <v>43430.458333333336</v>
      </c>
      <c r="E1373" s="9">
        <v>43816.665277777778</v>
      </c>
      <c r="F1373">
        <v>856</v>
      </c>
      <c r="G1373">
        <v>847</v>
      </c>
      <c r="H1373">
        <v>618</v>
      </c>
      <c r="I1373">
        <v>229</v>
      </c>
      <c r="J1373">
        <v>0</v>
      </c>
      <c r="K1373">
        <v>847</v>
      </c>
      <c r="L1373">
        <v>794</v>
      </c>
      <c r="M1373">
        <v>53</v>
      </c>
      <c r="N1373">
        <v>4.1890000000000001</v>
      </c>
      <c r="O1373">
        <v>1.056</v>
      </c>
      <c r="P1373">
        <v>0</v>
      </c>
      <c r="Q1373">
        <v>3.4049999999999998</v>
      </c>
      <c r="R1373">
        <v>0.64900000000000002</v>
      </c>
      <c r="S1373">
        <v>0.79900000000000004</v>
      </c>
      <c r="T1373">
        <v>1</v>
      </c>
      <c r="U1373">
        <v>15.565</v>
      </c>
      <c r="V1373" t="s">
        <v>82</v>
      </c>
      <c r="W1373">
        <v>0.85099999999999998</v>
      </c>
      <c r="X1373">
        <v>0.78700000000000003</v>
      </c>
      <c r="Y1373">
        <v>0</v>
      </c>
      <c r="Z1373">
        <v>0.84599999999999997</v>
      </c>
      <c r="AA1373" s="19">
        <v>45732.998407222221</v>
      </c>
      <c r="AB1373" t="s">
        <v>1181</v>
      </c>
    </row>
    <row r="1374" spans="1:28" hidden="1" x14ac:dyDescent="0.35">
      <c r="A1374" t="s">
        <v>1085</v>
      </c>
      <c r="B1374" t="s">
        <v>314</v>
      </c>
      <c r="C1374">
        <v>98</v>
      </c>
      <c r="D1374" s="9">
        <v>43718.354166666664</v>
      </c>
      <c r="E1374" s="9">
        <v>43816.665277777778</v>
      </c>
      <c r="F1374" t="s">
        <v>874</v>
      </c>
      <c r="G1374" t="s">
        <v>874</v>
      </c>
      <c r="H1374">
        <v>2</v>
      </c>
      <c r="I1374">
        <v>3</v>
      </c>
      <c r="J1374">
        <v>1</v>
      </c>
      <c r="K1374" t="s">
        <v>875</v>
      </c>
      <c r="L1374">
        <v>6</v>
      </c>
      <c r="M1374">
        <v>0</v>
      </c>
      <c r="N1374">
        <v>1.2999999999999999E-2</v>
      </c>
      <c r="O1374">
        <v>3.1E-2</v>
      </c>
      <c r="P1374">
        <v>0</v>
      </c>
      <c r="Q1374">
        <v>4.9000000000000002E-2</v>
      </c>
      <c r="R1374">
        <v>1.1140000000000001</v>
      </c>
      <c r="S1374">
        <v>0.29499999999999998</v>
      </c>
      <c r="T1374">
        <v>1</v>
      </c>
      <c r="U1374">
        <v>1081.633</v>
      </c>
      <c r="V1374" t="s">
        <v>64</v>
      </c>
      <c r="W1374">
        <v>1</v>
      </c>
      <c r="X1374">
        <v>0.995</v>
      </c>
      <c r="Y1374">
        <v>0</v>
      </c>
      <c r="Z1374">
        <v>0.97299999999999998</v>
      </c>
      <c r="AA1374" s="19">
        <v>45732.998417673611</v>
      </c>
      <c r="AB1374" t="s">
        <v>1181</v>
      </c>
    </row>
    <row r="1375" spans="1:28" x14ac:dyDescent="0.35">
      <c r="A1375" t="s">
        <v>1086</v>
      </c>
      <c r="B1375" t="s">
        <v>313</v>
      </c>
      <c r="C1375">
        <v>743</v>
      </c>
      <c r="D1375" s="9">
        <v>42653.726388888892</v>
      </c>
      <c r="E1375" s="9">
        <v>43397.715277777781</v>
      </c>
      <c r="F1375">
        <v>135</v>
      </c>
      <c r="G1375">
        <v>135</v>
      </c>
      <c r="H1375">
        <v>63</v>
      </c>
      <c r="I1375">
        <v>72</v>
      </c>
      <c r="J1375">
        <v>0</v>
      </c>
      <c r="K1375">
        <v>135</v>
      </c>
      <c r="L1375">
        <v>107</v>
      </c>
      <c r="M1375">
        <v>28</v>
      </c>
      <c r="N1375">
        <v>0.124</v>
      </c>
      <c r="O1375">
        <v>0.10299999999999999</v>
      </c>
      <c r="P1375">
        <v>0</v>
      </c>
      <c r="Q1375">
        <v>0.16700000000000001</v>
      </c>
      <c r="R1375">
        <v>0.73599999999999999</v>
      </c>
      <c r="S1375">
        <v>0.54600000000000004</v>
      </c>
      <c r="T1375">
        <v>1</v>
      </c>
      <c r="U1375">
        <v>167.66499999999999</v>
      </c>
      <c r="V1375" t="s">
        <v>58</v>
      </c>
      <c r="W1375">
        <v>0.95099999999999996</v>
      </c>
      <c r="X1375">
        <v>0.97699999999999998</v>
      </c>
      <c r="Y1375">
        <v>0</v>
      </c>
      <c r="Z1375">
        <v>0.98499999999999999</v>
      </c>
      <c r="AA1375" s="19">
        <v>45732.998473159721</v>
      </c>
      <c r="AB1375" t="s">
        <v>1181</v>
      </c>
    </row>
    <row r="1376" spans="1:28" hidden="1" x14ac:dyDescent="0.35">
      <c r="A1376" t="s">
        <v>1086</v>
      </c>
      <c r="B1376" t="s">
        <v>314</v>
      </c>
      <c r="C1376">
        <v>1</v>
      </c>
      <c r="D1376" s="9">
        <v>43396.714583333334</v>
      </c>
      <c r="E1376" s="9">
        <v>43397.715277777781</v>
      </c>
      <c r="F1376" t="s">
        <v>874</v>
      </c>
      <c r="G1376" t="s">
        <v>874</v>
      </c>
      <c r="H1376">
        <v>1</v>
      </c>
      <c r="I1376">
        <v>2</v>
      </c>
      <c r="J1376">
        <v>1</v>
      </c>
      <c r="K1376" t="s">
        <v>875</v>
      </c>
      <c r="L1376">
        <v>1</v>
      </c>
      <c r="M1376">
        <v>1</v>
      </c>
      <c r="N1376" t="s">
        <v>877</v>
      </c>
      <c r="O1376">
        <v>0.5</v>
      </c>
      <c r="P1376">
        <v>0</v>
      </c>
      <c r="Q1376" t="s">
        <v>877</v>
      </c>
      <c r="R1376" t="s">
        <v>877</v>
      </c>
      <c r="S1376" t="s">
        <v>877</v>
      </c>
      <c r="T1376" t="s">
        <v>877</v>
      </c>
      <c r="U1376" t="s">
        <v>877</v>
      </c>
      <c r="V1376" t="s">
        <v>58</v>
      </c>
      <c r="W1376" t="s">
        <v>877</v>
      </c>
      <c r="X1376">
        <v>1</v>
      </c>
      <c r="Y1376">
        <v>0</v>
      </c>
      <c r="Z1376" t="s">
        <v>877</v>
      </c>
      <c r="AA1376" s="19">
        <v>45732.998473171298</v>
      </c>
      <c r="AB1376" t="s">
        <v>1181</v>
      </c>
    </row>
    <row r="1377" spans="1:28" x14ac:dyDescent="0.35">
      <c r="A1377" t="s">
        <v>1087</v>
      </c>
      <c r="B1377" t="s">
        <v>313</v>
      </c>
      <c r="C1377">
        <v>577</v>
      </c>
      <c r="D1377" s="9">
        <v>42580.604861111111</v>
      </c>
      <c r="E1377" s="9">
        <v>43157.686111111114</v>
      </c>
      <c r="F1377">
        <v>149</v>
      </c>
      <c r="G1377">
        <v>145</v>
      </c>
      <c r="H1377">
        <v>134</v>
      </c>
      <c r="I1377">
        <v>11</v>
      </c>
      <c r="J1377">
        <v>0</v>
      </c>
      <c r="K1377">
        <v>145</v>
      </c>
      <c r="L1377">
        <v>72</v>
      </c>
      <c r="M1377">
        <v>73</v>
      </c>
      <c r="N1377">
        <v>0.28699999999999998</v>
      </c>
      <c r="O1377">
        <v>3.7999999999999999E-2</v>
      </c>
      <c r="P1377">
        <v>0</v>
      </c>
      <c r="Q1377">
        <v>0.246</v>
      </c>
      <c r="R1377">
        <v>0.75700000000000001</v>
      </c>
      <c r="S1377">
        <v>0.88300000000000001</v>
      </c>
      <c r="T1377">
        <v>1</v>
      </c>
      <c r="U1377">
        <v>296.74799999999999</v>
      </c>
      <c r="V1377" t="s">
        <v>58</v>
      </c>
      <c r="W1377">
        <v>0.80800000000000005</v>
      </c>
      <c r="X1377">
        <v>0.81799999999999995</v>
      </c>
      <c r="Y1377">
        <v>0</v>
      </c>
      <c r="Z1377">
        <v>0.85699999999999998</v>
      </c>
      <c r="AA1377" s="19">
        <v>45732.998533715276</v>
      </c>
      <c r="AB1377" t="s">
        <v>1181</v>
      </c>
    </row>
    <row r="1378" spans="1:28" hidden="1" x14ac:dyDescent="0.35">
      <c r="A1378" t="s">
        <v>1087</v>
      </c>
      <c r="B1378" t="s">
        <v>314</v>
      </c>
      <c r="C1378">
        <v>94</v>
      </c>
      <c r="D1378" s="9">
        <v>43063.666666666664</v>
      </c>
      <c r="E1378" s="9">
        <v>43157.686111111114</v>
      </c>
      <c r="F1378" t="s">
        <v>874</v>
      </c>
      <c r="G1378" t="s">
        <v>874</v>
      </c>
      <c r="H1378">
        <v>65</v>
      </c>
      <c r="I1378">
        <v>2</v>
      </c>
      <c r="J1378">
        <v>1</v>
      </c>
      <c r="K1378" t="s">
        <v>875</v>
      </c>
      <c r="L1378">
        <v>10</v>
      </c>
      <c r="M1378">
        <v>58</v>
      </c>
      <c r="N1378">
        <v>0.54300000000000004</v>
      </c>
      <c r="O1378">
        <v>1.0999999999999999E-2</v>
      </c>
      <c r="P1378">
        <v>0</v>
      </c>
      <c r="Q1378">
        <v>0.104</v>
      </c>
      <c r="R1378">
        <v>0.188</v>
      </c>
      <c r="S1378">
        <v>0.98</v>
      </c>
      <c r="T1378">
        <v>1</v>
      </c>
      <c r="U1378">
        <v>701.923</v>
      </c>
      <c r="V1378" t="s">
        <v>58</v>
      </c>
      <c r="W1378">
        <v>0.86299999999999999</v>
      </c>
      <c r="X1378">
        <v>1</v>
      </c>
      <c r="Y1378">
        <v>0</v>
      </c>
      <c r="Z1378">
        <v>0.77900000000000003</v>
      </c>
      <c r="AA1378" s="19">
        <v>45732.998544074071</v>
      </c>
      <c r="AB1378" t="s">
        <v>1181</v>
      </c>
    </row>
    <row r="1379" spans="1:28" x14ac:dyDescent="0.35">
      <c r="A1379" t="s">
        <v>1088</v>
      </c>
      <c r="B1379" t="s">
        <v>313</v>
      </c>
      <c r="C1379">
        <v>1422</v>
      </c>
      <c r="D1379" s="9">
        <v>40652.493750000001</v>
      </c>
      <c r="E1379" s="9">
        <v>42075.35</v>
      </c>
      <c r="F1379">
        <v>167</v>
      </c>
      <c r="G1379">
        <v>167</v>
      </c>
      <c r="H1379">
        <v>150</v>
      </c>
      <c r="I1379">
        <v>17</v>
      </c>
      <c r="J1379">
        <v>0</v>
      </c>
      <c r="K1379">
        <v>167</v>
      </c>
      <c r="L1379">
        <v>159</v>
      </c>
      <c r="M1379">
        <v>8</v>
      </c>
      <c r="N1379">
        <v>0.14399999999999999</v>
      </c>
      <c r="O1379">
        <v>2.3580000000000001</v>
      </c>
      <c r="P1379">
        <v>0</v>
      </c>
      <c r="Q1379">
        <v>0.12</v>
      </c>
      <c r="R1379">
        <v>4.8000000000000001E-2</v>
      </c>
      <c r="S1379">
        <v>5.8000000000000003E-2</v>
      </c>
      <c r="T1379">
        <v>1</v>
      </c>
      <c r="U1379">
        <v>66.667000000000002</v>
      </c>
      <c r="V1379" t="s">
        <v>58</v>
      </c>
      <c r="W1379">
        <v>0.88200000000000001</v>
      </c>
      <c r="X1379">
        <v>0.878</v>
      </c>
      <c r="Y1379">
        <v>0</v>
      </c>
      <c r="Z1379">
        <v>0.86599999999999999</v>
      </c>
      <c r="AA1379" s="19">
        <v>45732.998605810186</v>
      </c>
      <c r="AB1379" t="s">
        <v>1181</v>
      </c>
    </row>
    <row r="1380" spans="1:28" hidden="1" x14ac:dyDescent="0.35">
      <c r="A1380" t="s">
        <v>1088</v>
      </c>
      <c r="B1380" t="s">
        <v>314</v>
      </c>
      <c r="C1380">
        <v>85</v>
      </c>
      <c r="D1380" s="9">
        <v>41989.561805555553</v>
      </c>
      <c r="E1380" s="9">
        <v>42075.35</v>
      </c>
      <c r="F1380" t="s">
        <v>874</v>
      </c>
      <c r="G1380" t="s">
        <v>874</v>
      </c>
      <c r="H1380">
        <v>2</v>
      </c>
      <c r="I1380">
        <v>17</v>
      </c>
      <c r="J1380">
        <v>1</v>
      </c>
      <c r="K1380" t="s">
        <v>875</v>
      </c>
      <c r="L1380">
        <v>12</v>
      </c>
      <c r="M1380">
        <v>6</v>
      </c>
      <c r="N1380">
        <v>3.2000000000000001E-2</v>
      </c>
      <c r="O1380">
        <v>2.1480000000000001</v>
      </c>
      <c r="P1380">
        <v>0</v>
      </c>
      <c r="Q1380">
        <v>0.14099999999999999</v>
      </c>
      <c r="R1380">
        <v>6.5000000000000002E-2</v>
      </c>
      <c r="S1380">
        <v>1.4999999999999999E-2</v>
      </c>
      <c r="T1380">
        <v>1</v>
      </c>
      <c r="U1380">
        <v>56.738</v>
      </c>
      <c r="V1380" t="s">
        <v>58</v>
      </c>
      <c r="W1380">
        <v>1</v>
      </c>
      <c r="X1380">
        <v>0.84799999999999998</v>
      </c>
      <c r="Y1380">
        <v>0</v>
      </c>
      <c r="Z1380">
        <v>0.51500000000000001</v>
      </c>
      <c r="AA1380" s="19">
        <v>45732.998616516204</v>
      </c>
      <c r="AB1380" t="s">
        <v>1181</v>
      </c>
    </row>
    <row r="1381" spans="1:28" x14ac:dyDescent="0.35">
      <c r="A1381" t="s">
        <v>1089</v>
      </c>
      <c r="B1381" t="s">
        <v>313</v>
      </c>
      <c r="C1381">
        <v>551</v>
      </c>
      <c r="D1381" s="9">
        <v>42937.44027777778</v>
      </c>
      <c r="E1381" s="9">
        <v>43488.448611111111</v>
      </c>
      <c r="F1381">
        <v>895</v>
      </c>
      <c r="G1381">
        <v>889</v>
      </c>
      <c r="H1381">
        <v>410</v>
      </c>
      <c r="I1381">
        <v>479</v>
      </c>
      <c r="J1381">
        <v>0</v>
      </c>
      <c r="K1381">
        <v>889</v>
      </c>
      <c r="L1381">
        <v>778</v>
      </c>
      <c r="M1381">
        <v>111</v>
      </c>
      <c r="N1381">
        <v>0.77800000000000002</v>
      </c>
      <c r="O1381">
        <v>0.81599999999999995</v>
      </c>
      <c r="P1381">
        <v>0</v>
      </c>
      <c r="Q1381">
        <v>1.3109999999999999</v>
      </c>
      <c r="R1381">
        <v>0.82199999999999995</v>
      </c>
      <c r="S1381">
        <v>0.48799999999999999</v>
      </c>
      <c r="T1381">
        <v>1</v>
      </c>
      <c r="U1381">
        <v>84.668000000000006</v>
      </c>
      <c r="V1381" t="s">
        <v>58</v>
      </c>
      <c r="W1381">
        <v>0.99</v>
      </c>
      <c r="X1381">
        <v>0.92400000000000004</v>
      </c>
      <c r="Y1381">
        <v>0</v>
      </c>
      <c r="Z1381">
        <v>0.98099999999999998</v>
      </c>
      <c r="AA1381" s="19">
        <v>45732.998681655095</v>
      </c>
      <c r="AB1381" t="s">
        <v>1181</v>
      </c>
    </row>
    <row r="1382" spans="1:28" hidden="1" x14ac:dyDescent="0.35">
      <c r="A1382" t="s">
        <v>1089</v>
      </c>
      <c r="B1382" t="s">
        <v>314</v>
      </c>
      <c r="C1382">
        <v>99</v>
      </c>
      <c r="D1382" s="9">
        <v>43389.40902777778</v>
      </c>
      <c r="E1382" s="9">
        <v>43488.448611111111</v>
      </c>
      <c r="F1382" t="s">
        <v>874</v>
      </c>
      <c r="G1382" t="s">
        <v>874</v>
      </c>
      <c r="H1382">
        <v>83</v>
      </c>
      <c r="I1382">
        <v>86</v>
      </c>
      <c r="J1382">
        <v>1</v>
      </c>
      <c r="K1382" t="s">
        <v>875</v>
      </c>
      <c r="L1382">
        <v>187</v>
      </c>
      <c r="M1382">
        <v>-17</v>
      </c>
      <c r="N1382">
        <v>0.93</v>
      </c>
      <c r="O1382">
        <v>1.153</v>
      </c>
      <c r="P1382">
        <v>0</v>
      </c>
      <c r="Q1382">
        <v>1.591</v>
      </c>
      <c r="R1382">
        <v>0.76400000000000001</v>
      </c>
      <c r="S1382">
        <v>0.44600000000000001</v>
      </c>
      <c r="T1382">
        <v>1</v>
      </c>
      <c r="U1382">
        <v>69.766999999999996</v>
      </c>
      <c r="V1382" t="s">
        <v>58</v>
      </c>
      <c r="W1382">
        <v>0.96399999999999997</v>
      </c>
      <c r="X1382">
        <v>0.89800000000000002</v>
      </c>
      <c r="Y1382">
        <v>0</v>
      </c>
      <c r="Z1382">
        <v>0.95</v>
      </c>
      <c r="AA1382" s="19">
        <v>45732.998692974536</v>
      </c>
      <c r="AB1382" t="s">
        <v>1181</v>
      </c>
    </row>
    <row r="1383" spans="1:28" x14ac:dyDescent="0.35">
      <c r="A1383" t="s">
        <v>1090</v>
      </c>
      <c r="B1383" t="s">
        <v>313</v>
      </c>
      <c r="C1383">
        <v>1016</v>
      </c>
      <c r="D1383" s="9">
        <v>40303.40625</v>
      </c>
      <c r="E1383" s="9">
        <v>41320.379166666666</v>
      </c>
      <c r="F1383">
        <v>160</v>
      </c>
      <c r="G1383">
        <v>160</v>
      </c>
      <c r="H1383">
        <v>157</v>
      </c>
      <c r="I1383">
        <v>3</v>
      </c>
      <c r="J1383">
        <v>0</v>
      </c>
      <c r="K1383">
        <v>160</v>
      </c>
      <c r="L1383">
        <v>160</v>
      </c>
      <c r="M1383">
        <v>0</v>
      </c>
      <c r="N1383">
        <v>0.159</v>
      </c>
      <c r="O1383">
        <v>2E-3</v>
      </c>
      <c r="P1383">
        <v>0</v>
      </c>
      <c r="Q1383">
        <v>0.15</v>
      </c>
      <c r="R1383">
        <v>0.93200000000000005</v>
      </c>
      <c r="S1383">
        <v>0.98799999999999999</v>
      </c>
      <c r="T1383">
        <v>1</v>
      </c>
      <c r="U1383">
        <v>0</v>
      </c>
      <c r="V1383" t="s">
        <v>82</v>
      </c>
      <c r="W1383">
        <v>0.84399999999999997</v>
      </c>
      <c r="X1383">
        <v>0.76</v>
      </c>
      <c r="Y1383">
        <v>0</v>
      </c>
      <c r="Z1383">
        <v>0.85699999999999998</v>
      </c>
      <c r="AA1383" s="19">
        <v>45732.998752731481</v>
      </c>
      <c r="AB1383" t="s">
        <v>1181</v>
      </c>
    </row>
    <row r="1384" spans="1:28" hidden="1" x14ac:dyDescent="0.35">
      <c r="A1384" t="s">
        <v>1090</v>
      </c>
      <c r="B1384" t="s">
        <v>314</v>
      </c>
      <c r="C1384">
        <v>99</v>
      </c>
      <c r="D1384" s="9">
        <v>41220.48541666667</v>
      </c>
      <c r="E1384" s="9">
        <v>41320.379166666666</v>
      </c>
      <c r="F1384" t="s">
        <v>874</v>
      </c>
      <c r="G1384" t="s">
        <v>874</v>
      </c>
      <c r="H1384">
        <v>7</v>
      </c>
      <c r="I1384">
        <v>1</v>
      </c>
      <c r="J1384">
        <v>1</v>
      </c>
      <c r="K1384" t="s">
        <v>875</v>
      </c>
      <c r="L1384">
        <v>8</v>
      </c>
      <c r="M1384">
        <v>-1</v>
      </c>
      <c r="N1384">
        <v>6.2E-2</v>
      </c>
      <c r="O1384" t="s">
        <v>877</v>
      </c>
      <c r="P1384">
        <v>0</v>
      </c>
      <c r="Q1384">
        <v>0.14899999999999999</v>
      </c>
      <c r="R1384" t="s">
        <v>877</v>
      </c>
      <c r="S1384" t="s">
        <v>877</v>
      </c>
      <c r="T1384" t="s">
        <v>877</v>
      </c>
      <c r="U1384" t="s">
        <v>877</v>
      </c>
      <c r="V1384" t="s">
        <v>82</v>
      </c>
      <c r="W1384">
        <v>0.874</v>
      </c>
      <c r="X1384" t="s">
        <v>877</v>
      </c>
      <c r="Y1384">
        <v>0</v>
      </c>
      <c r="Z1384">
        <v>0.79</v>
      </c>
      <c r="AA1384" s="19">
        <v>45732.998752754633</v>
      </c>
      <c r="AB1384" t="s">
        <v>1181</v>
      </c>
    </row>
    <row r="1385" spans="1:28" x14ac:dyDescent="0.35">
      <c r="A1385" t="s">
        <v>1091</v>
      </c>
      <c r="B1385" t="s">
        <v>313</v>
      </c>
      <c r="C1385">
        <v>1869</v>
      </c>
      <c r="D1385" s="9">
        <v>39874.666666666664</v>
      </c>
      <c r="E1385" s="9">
        <v>41744.45416666667</v>
      </c>
      <c r="F1385">
        <v>487</v>
      </c>
      <c r="G1385">
        <v>487</v>
      </c>
      <c r="H1385">
        <v>458</v>
      </c>
      <c r="I1385">
        <v>29</v>
      </c>
      <c r="J1385">
        <v>0</v>
      </c>
      <c r="K1385">
        <v>487</v>
      </c>
      <c r="L1385">
        <v>469</v>
      </c>
      <c r="M1385">
        <v>18</v>
      </c>
      <c r="N1385">
        <v>0.33400000000000002</v>
      </c>
      <c r="O1385">
        <v>1.7999999999999999E-2</v>
      </c>
      <c r="P1385">
        <v>0</v>
      </c>
      <c r="Q1385">
        <v>0.32800000000000001</v>
      </c>
      <c r="R1385">
        <v>0.93200000000000005</v>
      </c>
      <c r="S1385">
        <v>0.94899999999999995</v>
      </c>
      <c r="T1385">
        <v>1</v>
      </c>
      <c r="U1385">
        <v>54.878</v>
      </c>
      <c r="V1385" t="s">
        <v>58</v>
      </c>
      <c r="W1385">
        <v>0.76500000000000001</v>
      </c>
      <c r="X1385">
        <v>0.59699999999999998</v>
      </c>
      <c r="Y1385">
        <v>0</v>
      </c>
      <c r="Z1385">
        <v>0.78800000000000003</v>
      </c>
      <c r="AA1385" s="19">
        <v>45732.998810358797</v>
      </c>
      <c r="AB1385" t="s">
        <v>1181</v>
      </c>
    </row>
    <row r="1386" spans="1:28" hidden="1" x14ac:dyDescent="0.35">
      <c r="A1386" t="s">
        <v>1091</v>
      </c>
      <c r="B1386" t="s">
        <v>314</v>
      </c>
      <c r="C1386">
        <v>0</v>
      </c>
      <c r="D1386" s="9">
        <v>41744.427777777775</v>
      </c>
      <c r="E1386" s="9">
        <v>41744.45416666667</v>
      </c>
      <c r="F1386" t="s">
        <v>874</v>
      </c>
      <c r="G1386" t="s">
        <v>874</v>
      </c>
      <c r="H1386">
        <v>1</v>
      </c>
      <c r="I1386">
        <v>1</v>
      </c>
      <c r="J1386">
        <v>1</v>
      </c>
      <c r="K1386" t="s">
        <v>875</v>
      </c>
      <c r="L1386">
        <v>11</v>
      </c>
      <c r="M1386">
        <v>-10</v>
      </c>
      <c r="N1386" t="s">
        <v>877</v>
      </c>
      <c r="O1386" t="s">
        <v>877</v>
      </c>
      <c r="P1386">
        <v>0</v>
      </c>
      <c r="Q1386">
        <v>5.5</v>
      </c>
      <c r="R1386" t="s">
        <v>877</v>
      </c>
      <c r="S1386" t="s">
        <v>877</v>
      </c>
      <c r="T1386" t="s">
        <v>877</v>
      </c>
      <c r="U1386" t="s">
        <v>877</v>
      </c>
      <c r="V1386" t="s">
        <v>58</v>
      </c>
      <c r="W1386" t="s">
        <v>877</v>
      </c>
      <c r="X1386" t="s">
        <v>877</v>
      </c>
      <c r="Y1386">
        <v>0</v>
      </c>
      <c r="Z1386">
        <v>0.25</v>
      </c>
      <c r="AA1386" s="19">
        <v>45732.998810370373</v>
      </c>
      <c r="AB1386" t="s">
        <v>1181</v>
      </c>
    </row>
    <row r="1387" spans="1:28" x14ac:dyDescent="0.35">
      <c r="A1387" t="s">
        <v>1092</v>
      </c>
      <c r="B1387" t="s">
        <v>313</v>
      </c>
      <c r="C1387">
        <v>581</v>
      </c>
      <c r="D1387" s="9">
        <v>40694.530555555553</v>
      </c>
      <c r="E1387" s="9">
        <v>41276.429861111108</v>
      </c>
      <c r="F1387">
        <v>61</v>
      </c>
      <c r="G1387">
        <v>61</v>
      </c>
      <c r="H1387">
        <v>55</v>
      </c>
      <c r="I1387">
        <v>6</v>
      </c>
      <c r="J1387">
        <v>0</v>
      </c>
      <c r="K1387">
        <v>61</v>
      </c>
      <c r="L1387">
        <v>61</v>
      </c>
      <c r="M1387">
        <v>0</v>
      </c>
      <c r="N1387">
        <v>0.34699999999999998</v>
      </c>
      <c r="O1387">
        <v>3.5000000000000003E-2</v>
      </c>
      <c r="P1387">
        <v>0</v>
      </c>
      <c r="Q1387">
        <v>0.104</v>
      </c>
      <c r="R1387">
        <v>0.27200000000000002</v>
      </c>
      <c r="S1387">
        <v>0.90800000000000003</v>
      </c>
      <c r="T1387">
        <v>1</v>
      </c>
      <c r="U1387">
        <v>0</v>
      </c>
      <c r="V1387" t="s">
        <v>82</v>
      </c>
      <c r="W1387">
        <v>0.73699999999999999</v>
      </c>
      <c r="X1387">
        <v>0.61599999999999999</v>
      </c>
      <c r="Y1387">
        <v>0</v>
      </c>
      <c r="Z1387">
        <v>0.52300000000000002</v>
      </c>
      <c r="AA1387" s="19">
        <v>45732.998865324073</v>
      </c>
      <c r="AB1387" t="s">
        <v>1181</v>
      </c>
    </row>
    <row r="1388" spans="1:28" hidden="1" x14ac:dyDescent="0.35">
      <c r="A1388" t="s">
        <v>1092</v>
      </c>
      <c r="B1388" t="s">
        <v>314</v>
      </c>
      <c r="C1388">
        <v>0</v>
      </c>
      <c r="D1388" s="9">
        <v>41276.429166666669</v>
      </c>
      <c r="E1388" s="9">
        <v>41276.429861111108</v>
      </c>
      <c r="F1388" t="s">
        <v>874</v>
      </c>
      <c r="G1388" t="s">
        <v>874</v>
      </c>
      <c r="H1388">
        <v>1</v>
      </c>
      <c r="I1388">
        <v>1</v>
      </c>
      <c r="J1388">
        <v>1</v>
      </c>
      <c r="K1388" t="s">
        <v>875</v>
      </c>
      <c r="L1388">
        <v>4</v>
      </c>
      <c r="M1388">
        <v>-3</v>
      </c>
      <c r="N1388" t="s">
        <v>877</v>
      </c>
      <c r="O1388" t="s">
        <v>877</v>
      </c>
      <c r="P1388">
        <v>0</v>
      </c>
      <c r="Q1388" t="s">
        <v>877</v>
      </c>
      <c r="R1388" t="s">
        <v>877</v>
      </c>
      <c r="S1388" t="s">
        <v>877</v>
      </c>
      <c r="T1388" t="s">
        <v>877</v>
      </c>
      <c r="U1388" t="s">
        <v>877</v>
      </c>
      <c r="V1388" t="s">
        <v>82</v>
      </c>
      <c r="W1388" t="s">
        <v>877</v>
      </c>
      <c r="X1388" t="s">
        <v>877</v>
      </c>
      <c r="Y1388">
        <v>0</v>
      </c>
      <c r="Z1388" t="s">
        <v>877</v>
      </c>
      <c r="AA1388" s="19">
        <v>45732.998865324073</v>
      </c>
      <c r="AB1388" t="s">
        <v>1181</v>
      </c>
    </row>
    <row r="1389" spans="1:28" x14ac:dyDescent="0.35">
      <c r="A1389" t="s">
        <v>1093</v>
      </c>
      <c r="B1389" t="s">
        <v>313</v>
      </c>
      <c r="C1389">
        <v>658</v>
      </c>
      <c r="D1389" s="9">
        <v>40497.397916666669</v>
      </c>
      <c r="E1389" s="9">
        <v>41156.364583333336</v>
      </c>
      <c r="F1389">
        <v>107</v>
      </c>
      <c r="G1389">
        <v>107</v>
      </c>
      <c r="H1389">
        <v>102</v>
      </c>
      <c r="I1389">
        <v>5</v>
      </c>
      <c r="J1389">
        <v>0</v>
      </c>
      <c r="K1389">
        <v>107</v>
      </c>
      <c r="L1389">
        <v>107</v>
      </c>
      <c r="M1389">
        <v>0</v>
      </c>
      <c r="N1389">
        <v>0.29299999999999998</v>
      </c>
      <c r="O1389">
        <v>5.2999999999999999E-2</v>
      </c>
      <c r="P1389">
        <v>0</v>
      </c>
      <c r="Q1389">
        <v>0.22</v>
      </c>
      <c r="R1389">
        <v>0.63600000000000001</v>
      </c>
      <c r="S1389">
        <v>0.84699999999999998</v>
      </c>
      <c r="T1389">
        <v>1</v>
      </c>
      <c r="U1389">
        <v>0</v>
      </c>
      <c r="V1389" t="s">
        <v>82</v>
      </c>
      <c r="W1389">
        <v>0.85699999999999998</v>
      </c>
      <c r="X1389">
        <v>0.72699999999999998</v>
      </c>
      <c r="Y1389">
        <v>0</v>
      </c>
      <c r="Z1389">
        <v>0.92</v>
      </c>
      <c r="AA1389" s="19">
        <v>45732.998923692132</v>
      </c>
      <c r="AB1389" t="s">
        <v>1181</v>
      </c>
    </row>
    <row r="1390" spans="1:28" hidden="1" x14ac:dyDescent="0.35">
      <c r="A1390" t="s">
        <v>1093</v>
      </c>
      <c r="B1390" t="s">
        <v>314</v>
      </c>
      <c r="C1390">
        <v>91</v>
      </c>
      <c r="D1390" s="9">
        <v>41064.404861111114</v>
      </c>
      <c r="E1390" s="9">
        <v>41156.364583333336</v>
      </c>
      <c r="F1390" t="s">
        <v>874</v>
      </c>
      <c r="G1390" t="s">
        <v>874</v>
      </c>
      <c r="H1390">
        <v>3</v>
      </c>
      <c r="I1390">
        <v>1</v>
      </c>
      <c r="J1390">
        <v>1</v>
      </c>
      <c r="K1390" t="s">
        <v>875</v>
      </c>
      <c r="L1390">
        <v>29</v>
      </c>
      <c r="M1390">
        <v>-27</v>
      </c>
      <c r="N1390">
        <v>2.5999999999999999E-2</v>
      </c>
      <c r="O1390" t="s">
        <v>877</v>
      </c>
      <c r="P1390">
        <v>0</v>
      </c>
      <c r="Q1390">
        <v>0.27400000000000002</v>
      </c>
      <c r="R1390" t="s">
        <v>877</v>
      </c>
      <c r="S1390" t="s">
        <v>877</v>
      </c>
      <c r="T1390" t="s">
        <v>877</v>
      </c>
      <c r="U1390" t="s">
        <v>877</v>
      </c>
      <c r="V1390" t="s">
        <v>82</v>
      </c>
      <c r="W1390">
        <v>0.75</v>
      </c>
      <c r="X1390" t="s">
        <v>877</v>
      </c>
      <c r="Y1390">
        <v>0</v>
      </c>
      <c r="Z1390">
        <v>0.73099999999999998</v>
      </c>
      <c r="AA1390" s="19">
        <v>45732.998923703701</v>
      </c>
      <c r="AB1390" t="s">
        <v>1181</v>
      </c>
    </row>
    <row r="1391" spans="1:28" x14ac:dyDescent="0.35">
      <c r="A1391" t="s">
        <v>1094</v>
      </c>
      <c r="B1391" t="s">
        <v>313</v>
      </c>
      <c r="C1391">
        <v>1567</v>
      </c>
      <c r="D1391" s="9">
        <v>40498.362500000003</v>
      </c>
      <c r="E1391" s="9">
        <v>42065.461805555555</v>
      </c>
      <c r="F1391">
        <v>320</v>
      </c>
      <c r="G1391">
        <v>320</v>
      </c>
      <c r="H1391">
        <v>320</v>
      </c>
      <c r="I1391">
        <v>0</v>
      </c>
      <c r="J1391">
        <v>0</v>
      </c>
      <c r="K1391">
        <v>320</v>
      </c>
      <c r="L1391">
        <v>293</v>
      </c>
      <c r="M1391">
        <v>27</v>
      </c>
      <c r="N1391">
        <v>0.21199999999999999</v>
      </c>
      <c r="O1391">
        <v>0</v>
      </c>
      <c r="P1391">
        <v>0</v>
      </c>
      <c r="Q1391">
        <v>0.191</v>
      </c>
      <c r="R1391">
        <v>0.90100000000000002</v>
      </c>
      <c r="S1391">
        <v>1</v>
      </c>
      <c r="T1391">
        <v>1</v>
      </c>
      <c r="U1391">
        <v>141.36099999999999</v>
      </c>
      <c r="V1391" t="s">
        <v>58</v>
      </c>
      <c r="W1391">
        <v>0.91500000000000004</v>
      </c>
      <c r="X1391">
        <v>0</v>
      </c>
      <c r="Y1391">
        <v>0</v>
      </c>
      <c r="Z1391">
        <v>0.91600000000000004</v>
      </c>
      <c r="AA1391" s="19">
        <v>45732.998981793979</v>
      </c>
      <c r="AB1391" t="s">
        <v>1181</v>
      </c>
    </row>
    <row r="1392" spans="1:28" hidden="1" x14ac:dyDescent="0.35">
      <c r="A1392" t="s">
        <v>1094</v>
      </c>
      <c r="B1392" t="s">
        <v>314</v>
      </c>
      <c r="C1392">
        <v>88</v>
      </c>
      <c r="D1392" s="9">
        <v>41977.459722222222</v>
      </c>
      <c r="E1392" s="9">
        <v>42065.461805555555</v>
      </c>
      <c r="F1392" t="s">
        <v>874</v>
      </c>
      <c r="G1392" t="s">
        <v>874</v>
      </c>
      <c r="H1392">
        <v>14</v>
      </c>
      <c r="I1392">
        <v>1</v>
      </c>
      <c r="J1392">
        <v>1</v>
      </c>
      <c r="K1392" t="s">
        <v>875</v>
      </c>
      <c r="L1392">
        <v>2</v>
      </c>
      <c r="M1392">
        <v>11</v>
      </c>
      <c r="N1392">
        <v>0.09</v>
      </c>
      <c r="O1392">
        <v>0</v>
      </c>
      <c r="P1392">
        <v>0</v>
      </c>
      <c r="Q1392">
        <v>0.14299999999999999</v>
      </c>
      <c r="R1392">
        <v>1.589</v>
      </c>
      <c r="S1392">
        <v>1</v>
      </c>
      <c r="T1392">
        <v>1</v>
      </c>
      <c r="U1392">
        <v>188.81100000000001</v>
      </c>
      <c r="V1392" t="s">
        <v>64</v>
      </c>
      <c r="W1392">
        <v>0.254</v>
      </c>
      <c r="X1392">
        <v>0</v>
      </c>
      <c r="Y1392">
        <v>0</v>
      </c>
      <c r="Z1392">
        <v>1</v>
      </c>
      <c r="AA1392" s="19">
        <v>45732.998990185188</v>
      </c>
      <c r="AB1392" t="s">
        <v>1181</v>
      </c>
    </row>
    <row r="1393" spans="1:28" x14ac:dyDescent="0.35">
      <c r="A1393" t="s">
        <v>1095</v>
      </c>
      <c r="B1393" t="s">
        <v>313</v>
      </c>
      <c r="C1393">
        <v>1231</v>
      </c>
      <c r="D1393" s="9">
        <v>39861.638194444444</v>
      </c>
      <c r="E1393" s="9">
        <v>41093.465277777781</v>
      </c>
      <c r="F1393">
        <v>287</v>
      </c>
      <c r="G1393">
        <v>287</v>
      </c>
      <c r="H1393">
        <v>277</v>
      </c>
      <c r="I1393">
        <v>10</v>
      </c>
      <c r="J1393">
        <v>0</v>
      </c>
      <c r="K1393">
        <v>287</v>
      </c>
      <c r="L1393">
        <v>287</v>
      </c>
      <c r="M1393">
        <v>0</v>
      </c>
      <c r="N1393">
        <v>0.36099999999999999</v>
      </c>
      <c r="O1393">
        <v>2.5999999999999999E-2</v>
      </c>
      <c r="P1393">
        <v>0</v>
      </c>
      <c r="Q1393">
        <v>0.35499999999999998</v>
      </c>
      <c r="R1393">
        <v>0.91700000000000004</v>
      </c>
      <c r="S1393">
        <v>0.93300000000000005</v>
      </c>
      <c r="T1393">
        <v>1</v>
      </c>
      <c r="U1393">
        <v>0</v>
      </c>
      <c r="V1393" t="s">
        <v>82</v>
      </c>
      <c r="W1393">
        <v>0.89400000000000002</v>
      </c>
      <c r="X1393">
        <v>0.72599999999999998</v>
      </c>
      <c r="Y1393">
        <v>0</v>
      </c>
      <c r="Z1393">
        <v>0.88600000000000001</v>
      </c>
      <c r="AA1393" s="19">
        <v>45732.999052129628</v>
      </c>
      <c r="AB1393" t="s">
        <v>1181</v>
      </c>
    </row>
    <row r="1394" spans="1:28" hidden="1" x14ac:dyDescent="0.35">
      <c r="A1394" t="s">
        <v>1095</v>
      </c>
      <c r="B1394" t="s">
        <v>314</v>
      </c>
      <c r="C1394">
        <v>8</v>
      </c>
      <c r="D1394" s="9">
        <v>41085.355555555558</v>
      </c>
      <c r="E1394" s="9">
        <v>41093.465277777781</v>
      </c>
      <c r="F1394" t="s">
        <v>874</v>
      </c>
      <c r="G1394" t="s">
        <v>874</v>
      </c>
      <c r="H1394">
        <v>1</v>
      </c>
      <c r="I1394">
        <v>1</v>
      </c>
      <c r="J1394">
        <v>1</v>
      </c>
      <c r="K1394" t="s">
        <v>875</v>
      </c>
      <c r="L1394">
        <v>1</v>
      </c>
      <c r="M1394">
        <v>-1</v>
      </c>
      <c r="N1394" t="s">
        <v>877</v>
      </c>
      <c r="O1394" t="s">
        <v>877</v>
      </c>
      <c r="P1394">
        <v>0</v>
      </c>
      <c r="Q1394" t="s">
        <v>877</v>
      </c>
      <c r="R1394" t="s">
        <v>877</v>
      </c>
      <c r="S1394" t="s">
        <v>877</v>
      </c>
      <c r="T1394" t="s">
        <v>877</v>
      </c>
      <c r="U1394" t="s">
        <v>877</v>
      </c>
      <c r="V1394" t="s">
        <v>82</v>
      </c>
      <c r="W1394" t="s">
        <v>877</v>
      </c>
      <c r="X1394" t="s">
        <v>877</v>
      </c>
      <c r="Y1394">
        <v>0</v>
      </c>
      <c r="Z1394" t="s">
        <v>877</v>
      </c>
      <c r="AA1394" s="19">
        <v>45732.999052141204</v>
      </c>
      <c r="AB1394" t="s">
        <v>1181</v>
      </c>
    </row>
    <row r="1395" spans="1:28" x14ac:dyDescent="0.35">
      <c r="A1395" t="s">
        <v>1096</v>
      </c>
      <c r="B1395" t="s">
        <v>313</v>
      </c>
      <c r="C1395">
        <v>1539</v>
      </c>
      <c r="D1395" s="9">
        <v>39868.524305555555</v>
      </c>
      <c r="E1395" s="9">
        <v>41408.431250000001</v>
      </c>
      <c r="F1395">
        <v>342</v>
      </c>
      <c r="G1395">
        <v>342</v>
      </c>
      <c r="H1395">
        <v>327</v>
      </c>
      <c r="I1395">
        <v>15</v>
      </c>
      <c r="J1395">
        <v>0</v>
      </c>
      <c r="K1395">
        <v>342</v>
      </c>
      <c r="L1395">
        <v>342</v>
      </c>
      <c r="M1395">
        <v>0</v>
      </c>
      <c r="N1395">
        <v>0.26100000000000001</v>
      </c>
      <c r="O1395">
        <v>0.19500000000000001</v>
      </c>
      <c r="P1395">
        <v>0</v>
      </c>
      <c r="Q1395">
        <v>0.27400000000000002</v>
      </c>
      <c r="R1395">
        <v>0.60099999999999998</v>
      </c>
      <c r="S1395">
        <v>0.57199999999999995</v>
      </c>
      <c r="T1395">
        <v>1</v>
      </c>
      <c r="U1395">
        <v>0</v>
      </c>
      <c r="V1395" t="s">
        <v>82</v>
      </c>
      <c r="W1395">
        <v>0.92300000000000004</v>
      </c>
      <c r="X1395">
        <v>0.88600000000000001</v>
      </c>
      <c r="Y1395">
        <v>0</v>
      </c>
      <c r="Z1395">
        <v>0.91500000000000004</v>
      </c>
      <c r="AA1395" s="19">
        <v>45732.999113032405</v>
      </c>
      <c r="AB1395" t="s">
        <v>1181</v>
      </c>
    </row>
    <row r="1396" spans="1:28" hidden="1" x14ac:dyDescent="0.35">
      <c r="A1396" t="s">
        <v>1096</v>
      </c>
      <c r="B1396" t="s">
        <v>314</v>
      </c>
      <c r="C1396">
        <v>4</v>
      </c>
      <c r="D1396" s="9">
        <v>41404.393055555556</v>
      </c>
      <c r="E1396" s="9">
        <v>41408.431250000001</v>
      </c>
      <c r="F1396" t="s">
        <v>874</v>
      </c>
      <c r="G1396" t="s">
        <v>874</v>
      </c>
      <c r="H1396">
        <v>1</v>
      </c>
      <c r="I1396">
        <v>1</v>
      </c>
      <c r="J1396">
        <v>1</v>
      </c>
      <c r="K1396" t="s">
        <v>875</v>
      </c>
      <c r="L1396">
        <v>1</v>
      </c>
      <c r="M1396">
        <v>-1</v>
      </c>
      <c r="N1396" t="s">
        <v>877</v>
      </c>
      <c r="O1396" t="s">
        <v>877</v>
      </c>
      <c r="P1396">
        <v>0</v>
      </c>
      <c r="Q1396" t="s">
        <v>877</v>
      </c>
      <c r="R1396" t="s">
        <v>877</v>
      </c>
      <c r="S1396" t="s">
        <v>877</v>
      </c>
      <c r="T1396" t="s">
        <v>877</v>
      </c>
      <c r="U1396" t="s">
        <v>877</v>
      </c>
      <c r="V1396" t="s">
        <v>82</v>
      </c>
      <c r="W1396" t="s">
        <v>877</v>
      </c>
      <c r="X1396" t="s">
        <v>877</v>
      </c>
      <c r="Y1396">
        <v>0</v>
      </c>
      <c r="Z1396" t="s">
        <v>877</v>
      </c>
      <c r="AA1396" s="19">
        <v>45732.999113043981</v>
      </c>
      <c r="AB1396" t="s">
        <v>1181</v>
      </c>
    </row>
    <row r="1397" spans="1:28" x14ac:dyDescent="0.35">
      <c r="A1397" t="s">
        <v>1097</v>
      </c>
      <c r="B1397" t="s">
        <v>313</v>
      </c>
      <c r="C1397">
        <v>1867</v>
      </c>
      <c r="D1397" s="9">
        <v>39877.53125</v>
      </c>
      <c r="E1397" s="9">
        <v>41744.682638888888</v>
      </c>
      <c r="F1397">
        <v>97</v>
      </c>
      <c r="G1397">
        <v>97</v>
      </c>
      <c r="H1397">
        <v>96</v>
      </c>
      <c r="I1397">
        <v>1</v>
      </c>
      <c r="J1397">
        <v>0</v>
      </c>
      <c r="K1397">
        <v>97</v>
      </c>
      <c r="L1397">
        <v>97</v>
      </c>
      <c r="M1397">
        <v>0</v>
      </c>
      <c r="N1397">
        <v>0.08</v>
      </c>
      <c r="O1397">
        <v>0</v>
      </c>
      <c r="P1397">
        <v>0</v>
      </c>
      <c r="Q1397">
        <v>6.7000000000000004E-2</v>
      </c>
      <c r="R1397">
        <v>0.83799999999999997</v>
      </c>
      <c r="S1397">
        <v>1</v>
      </c>
      <c r="T1397">
        <v>1</v>
      </c>
      <c r="U1397">
        <v>0</v>
      </c>
      <c r="V1397" t="s">
        <v>82</v>
      </c>
      <c r="W1397">
        <v>0.872</v>
      </c>
      <c r="X1397">
        <v>0</v>
      </c>
      <c r="Y1397">
        <v>0</v>
      </c>
      <c r="Z1397">
        <v>0.89400000000000002</v>
      </c>
      <c r="AA1397" s="19">
        <v>45732.999166516202</v>
      </c>
      <c r="AB1397" t="s">
        <v>1181</v>
      </c>
    </row>
    <row r="1398" spans="1:28" hidden="1" x14ac:dyDescent="0.35">
      <c r="A1398" t="s">
        <v>1097</v>
      </c>
      <c r="B1398" t="s">
        <v>314</v>
      </c>
      <c r="C1398">
        <v>0</v>
      </c>
      <c r="D1398" s="9">
        <v>41744.682638888888</v>
      </c>
      <c r="E1398" s="9">
        <v>41744.682638888888</v>
      </c>
      <c r="F1398" t="s">
        <v>874</v>
      </c>
      <c r="G1398" t="s">
        <v>874</v>
      </c>
      <c r="H1398">
        <v>1</v>
      </c>
      <c r="I1398">
        <v>1</v>
      </c>
      <c r="J1398">
        <v>1</v>
      </c>
      <c r="K1398" t="s">
        <v>875</v>
      </c>
      <c r="L1398">
        <v>1</v>
      </c>
      <c r="M1398">
        <v>0</v>
      </c>
      <c r="N1398" t="s">
        <v>877</v>
      </c>
      <c r="O1398" t="s">
        <v>877</v>
      </c>
      <c r="P1398">
        <v>0</v>
      </c>
      <c r="Q1398" t="s">
        <v>877</v>
      </c>
      <c r="R1398" t="s">
        <v>877</v>
      </c>
      <c r="S1398" t="s">
        <v>877</v>
      </c>
      <c r="T1398" t="s">
        <v>877</v>
      </c>
      <c r="U1398" t="s">
        <v>877</v>
      </c>
      <c r="V1398" t="s">
        <v>82</v>
      </c>
      <c r="W1398" t="s">
        <v>877</v>
      </c>
      <c r="X1398" t="s">
        <v>877</v>
      </c>
      <c r="Y1398">
        <v>0</v>
      </c>
      <c r="Z1398" t="s">
        <v>877</v>
      </c>
      <c r="AA1398" s="19">
        <v>45732.999166527778</v>
      </c>
      <c r="AB1398" t="s">
        <v>1181</v>
      </c>
    </row>
    <row r="1399" spans="1:28" x14ac:dyDescent="0.35">
      <c r="A1399" t="s">
        <v>1098</v>
      </c>
      <c r="B1399" t="s">
        <v>313</v>
      </c>
      <c r="C1399">
        <v>613</v>
      </c>
      <c r="D1399" s="9">
        <v>40791.50277777778</v>
      </c>
      <c r="E1399" s="9">
        <v>41404.538194444445</v>
      </c>
      <c r="F1399">
        <v>51</v>
      </c>
      <c r="G1399">
        <v>51</v>
      </c>
      <c r="H1399">
        <v>32</v>
      </c>
      <c r="I1399">
        <v>19</v>
      </c>
      <c r="J1399">
        <v>0</v>
      </c>
      <c r="K1399">
        <v>51</v>
      </c>
      <c r="L1399">
        <v>51</v>
      </c>
      <c r="M1399">
        <v>0</v>
      </c>
      <c r="N1399">
        <v>0.13300000000000001</v>
      </c>
      <c r="O1399">
        <v>0.23200000000000001</v>
      </c>
      <c r="P1399">
        <v>0</v>
      </c>
      <c r="Q1399">
        <v>0.13500000000000001</v>
      </c>
      <c r="R1399">
        <v>0.37</v>
      </c>
      <c r="S1399">
        <v>0.36399999999999999</v>
      </c>
      <c r="T1399">
        <v>1</v>
      </c>
      <c r="U1399">
        <v>0</v>
      </c>
      <c r="V1399" t="s">
        <v>82</v>
      </c>
      <c r="W1399">
        <v>0.80800000000000005</v>
      </c>
      <c r="X1399">
        <v>0.876</v>
      </c>
      <c r="Y1399">
        <v>0</v>
      </c>
      <c r="Z1399">
        <v>0.6</v>
      </c>
      <c r="AA1399" s="19">
        <v>45732.999221840277</v>
      </c>
      <c r="AB1399" t="s">
        <v>1181</v>
      </c>
    </row>
    <row r="1400" spans="1:28" hidden="1" x14ac:dyDescent="0.35">
      <c r="A1400" t="s">
        <v>1098</v>
      </c>
      <c r="B1400" t="s">
        <v>314</v>
      </c>
      <c r="C1400">
        <v>0</v>
      </c>
      <c r="D1400" s="9">
        <v>41404.538194444445</v>
      </c>
      <c r="E1400" s="9">
        <v>41404.538194444445</v>
      </c>
      <c r="F1400" t="s">
        <v>874</v>
      </c>
      <c r="G1400" t="s">
        <v>874</v>
      </c>
      <c r="H1400">
        <v>1</v>
      </c>
      <c r="I1400">
        <v>1</v>
      </c>
      <c r="J1400">
        <v>1</v>
      </c>
      <c r="K1400" t="s">
        <v>875</v>
      </c>
      <c r="L1400">
        <v>2</v>
      </c>
      <c r="M1400">
        <v>-1</v>
      </c>
      <c r="N1400" t="s">
        <v>877</v>
      </c>
      <c r="O1400" t="s">
        <v>877</v>
      </c>
      <c r="P1400">
        <v>0</v>
      </c>
      <c r="Q1400" t="s">
        <v>877</v>
      </c>
      <c r="R1400" t="s">
        <v>877</v>
      </c>
      <c r="S1400" t="s">
        <v>877</v>
      </c>
      <c r="T1400" t="s">
        <v>877</v>
      </c>
      <c r="U1400" t="s">
        <v>877</v>
      </c>
      <c r="V1400" t="s">
        <v>82</v>
      </c>
      <c r="W1400" t="s">
        <v>877</v>
      </c>
      <c r="X1400" t="s">
        <v>877</v>
      </c>
      <c r="Y1400">
        <v>0</v>
      </c>
      <c r="Z1400" t="s">
        <v>877</v>
      </c>
      <c r="AA1400" s="19">
        <v>45732.999221863429</v>
      </c>
      <c r="AB1400" t="s">
        <v>1181</v>
      </c>
    </row>
    <row r="1401" spans="1:28" x14ac:dyDescent="0.35">
      <c r="A1401" t="s">
        <v>1099</v>
      </c>
      <c r="B1401" t="s">
        <v>313</v>
      </c>
      <c r="C1401">
        <v>2230</v>
      </c>
      <c r="D1401" s="9">
        <v>39864.674305555556</v>
      </c>
      <c r="E1401" s="9">
        <v>42094.866666666669</v>
      </c>
      <c r="F1401">
        <v>68</v>
      </c>
      <c r="G1401">
        <v>68</v>
      </c>
      <c r="H1401">
        <v>68</v>
      </c>
      <c r="I1401">
        <v>0</v>
      </c>
      <c r="J1401">
        <v>0</v>
      </c>
      <c r="K1401">
        <v>68</v>
      </c>
      <c r="L1401">
        <v>68</v>
      </c>
      <c r="M1401">
        <v>0</v>
      </c>
      <c r="N1401">
        <v>4.4999999999999998E-2</v>
      </c>
      <c r="O1401">
        <v>0</v>
      </c>
      <c r="P1401">
        <v>0</v>
      </c>
      <c r="Q1401">
        <v>4.1000000000000002E-2</v>
      </c>
      <c r="R1401">
        <v>0.91100000000000003</v>
      </c>
      <c r="S1401">
        <v>1</v>
      </c>
      <c r="T1401">
        <v>1</v>
      </c>
      <c r="U1401">
        <v>0</v>
      </c>
      <c r="V1401" t="s">
        <v>82</v>
      </c>
      <c r="W1401">
        <v>0.93100000000000005</v>
      </c>
      <c r="X1401">
        <v>0</v>
      </c>
      <c r="Y1401">
        <v>0</v>
      </c>
      <c r="Z1401">
        <v>0.90600000000000003</v>
      </c>
      <c r="AA1401" s="19">
        <v>45732.999275277776</v>
      </c>
      <c r="AB1401" t="s">
        <v>1181</v>
      </c>
    </row>
    <row r="1402" spans="1:28" hidden="1" x14ac:dyDescent="0.35">
      <c r="A1402" t="s">
        <v>1099</v>
      </c>
      <c r="B1402" t="s">
        <v>314</v>
      </c>
      <c r="C1402">
        <v>0</v>
      </c>
      <c r="D1402" s="9">
        <v>42094.866666666669</v>
      </c>
      <c r="E1402" s="9">
        <v>42094.866666666669</v>
      </c>
      <c r="F1402" t="s">
        <v>874</v>
      </c>
      <c r="G1402" t="s">
        <v>874</v>
      </c>
      <c r="H1402">
        <v>1</v>
      </c>
      <c r="I1402">
        <v>1</v>
      </c>
      <c r="J1402">
        <v>1</v>
      </c>
      <c r="K1402" t="s">
        <v>875</v>
      </c>
      <c r="L1402">
        <v>1</v>
      </c>
      <c r="M1402">
        <v>0</v>
      </c>
      <c r="N1402" t="s">
        <v>877</v>
      </c>
      <c r="O1402">
        <v>0</v>
      </c>
      <c r="P1402">
        <v>0</v>
      </c>
      <c r="Q1402" t="s">
        <v>877</v>
      </c>
      <c r="R1402" t="s">
        <v>877</v>
      </c>
      <c r="S1402" t="s">
        <v>877</v>
      </c>
      <c r="T1402" t="s">
        <v>877</v>
      </c>
      <c r="U1402" t="s">
        <v>877</v>
      </c>
      <c r="V1402" t="s">
        <v>82</v>
      </c>
      <c r="W1402" t="s">
        <v>877</v>
      </c>
      <c r="X1402">
        <v>0</v>
      </c>
      <c r="Y1402">
        <v>0</v>
      </c>
      <c r="Z1402" t="s">
        <v>877</v>
      </c>
      <c r="AA1402" s="19">
        <v>45732.999275289352</v>
      </c>
      <c r="AB1402" t="s">
        <v>1181</v>
      </c>
    </row>
    <row r="1403" spans="1:28" x14ac:dyDescent="0.35">
      <c r="A1403" t="s">
        <v>1100</v>
      </c>
      <c r="B1403" t="s">
        <v>313</v>
      </c>
      <c r="C1403">
        <v>1524</v>
      </c>
      <c r="D1403" s="9">
        <v>39883.425694444442</v>
      </c>
      <c r="E1403" s="9">
        <v>41407.599999999999</v>
      </c>
      <c r="F1403">
        <v>56</v>
      </c>
      <c r="G1403">
        <v>56</v>
      </c>
      <c r="H1403">
        <v>56</v>
      </c>
      <c r="I1403">
        <v>0</v>
      </c>
      <c r="J1403">
        <v>0</v>
      </c>
      <c r="K1403">
        <v>56</v>
      </c>
      <c r="L1403">
        <v>56</v>
      </c>
      <c r="M1403">
        <v>0</v>
      </c>
      <c r="N1403">
        <v>3.7999999999999999E-2</v>
      </c>
      <c r="O1403">
        <v>0</v>
      </c>
      <c r="P1403">
        <v>0</v>
      </c>
      <c r="Q1403">
        <v>3.6999999999999998E-2</v>
      </c>
      <c r="R1403">
        <v>0.97399999999999998</v>
      </c>
      <c r="S1403">
        <v>1</v>
      </c>
      <c r="T1403">
        <v>1</v>
      </c>
      <c r="U1403">
        <v>0</v>
      </c>
      <c r="V1403" t="s">
        <v>82</v>
      </c>
      <c r="W1403">
        <v>0.85399999999999998</v>
      </c>
      <c r="X1403">
        <v>0</v>
      </c>
      <c r="Y1403">
        <v>0</v>
      </c>
      <c r="Z1403">
        <v>0.86</v>
      </c>
      <c r="AA1403" s="19">
        <v>45732.99933363426</v>
      </c>
      <c r="AB1403" t="s">
        <v>1181</v>
      </c>
    </row>
    <row r="1404" spans="1:28" hidden="1" x14ac:dyDescent="0.35">
      <c r="A1404" t="s">
        <v>1100</v>
      </c>
      <c r="B1404" t="s">
        <v>314</v>
      </c>
      <c r="C1404">
        <v>3</v>
      </c>
      <c r="D1404" s="9">
        <v>41404.390277777777</v>
      </c>
      <c r="E1404" s="9">
        <v>41407.599999999999</v>
      </c>
      <c r="F1404" t="s">
        <v>874</v>
      </c>
      <c r="G1404" t="s">
        <v>874</v>
      </c>
      <c r="H1404">
        <v>1</v>
      </c>
      <c r="I1404">
        <v>1</v>
      </c>
      <c r="J1404">
        <v>1</v>
      </c>
      <c r="K1404" t="s">
        <v>875</v>
      </c>
      <c r="L1404">
        <v>1</v>
      </c>
      <c r="M1404">
        <v>-1</v>
      </c>
      <c r="N1404" t="s">
        <v>877</v>
      </c>
      <c r="O1404">
        <v>0</v>
      </c>
      <c r="P1404">
        <v>0</v>
      </c>
      <c r="Q1404" t="s">
        <v>877</v>
      </c>
      <c r="R1404" t="s">
        <v>877</v>
      </c>
      <c r="S1404" t="s">
        <v>877</v>
      </c>
      <c r="T1404" t="s">
        <v>877</v>
      </c>
      <c r="U1404" t="s">
        <v>877</v>
      </c>
      <c r="V1404" t="s">
        <v>82</v>
      </c>
      <c r="W1404" t="s">
        <v>877</v>
      </c>
      <c r="X1404">
        <v>0</v>
      </c>
      <c r="Y1404">
        <v>0</v>
      </c>
      <c r="Z1404" t="s">
        <v>877</v>
      </c>
      <c r="AA1404" s="19">
        <v>45732.99933363426</v>
      </c>
      <c r="AB1404" t="s">
        <v>1181</v>
      </c>
    </row>
    <row r="1405" spans="1:28" x14ac:dyDescent="0.35">
      <c r="A1405" t="s">
        <v>1101</v>
      </c>
      <c r="B1405" t="s">
        <v>313</v>
      </c>
      <c r="C1405">
        <v>1883</v>
      </c>
      <c r="D1405" s="9">
        <v>39864.53402777778</v>
      </c>
      <c r="E1405" s="9">
        <v>41747.631249999999</v>
      </c>
      <c r="F1405">
        <v>395</v>
      </c>
      <c r="G1405">
        <v>395</v>
      </c>
      <c r="H1405">
        <v>383</v>
      </c>
      <c r="I1405">
        <v>12</v>
      </c>
      <c r="J1405">
        <v>0</v>
      </c>
      <c r="K1405">
        <v>395</v>
      </c>
      <c r="L1405">
        <v>389</v>
      </c>
      <c r="M1405">
        <v>6</v>
      </c>
      <c r="N1405">
        <v>0.23</v>
      </c>
      <c r="O1405">
        <v>0.02</v>
      </c>
      <c r="P1405">
        <v>0</v>
      </c>
      <c r="Q1405">
        <v>0.23400000000000001</v>
      </c>
      <c r="R1405">
        <v>0.93600000000000005</v>
      </c>
      <c r="S1405">
        <v>0.92</v>
      </c>
      <c r="T1405">
        <v>1</v>
      </c>
      <c r="U1405">
        <v>25.640999999999998</v>
      </c>
      <c r="V1405" t="s">
        <v>82</v>
      </c>
      <c r="W1405">
        <v>0.93799999999999994</v>
      </c>
      <c r="X1405">
        <v>0.29199999999999998</v>
      </c>
      <c r="Y1405">
        <v>0</v>
      </c>
      <c r="Z1405">
        <v>0.94499999999999995</v>
      </c>
      <c r="AA1405" s="19">
        <v>45732.999394282408</v>
      </c>
      <c r="AB1405" t="s">
        <v>1181</v>
      </c>
    </row>
    <row r="1406" spans="1:28" hidden="1" x14ac:dyDescent="0.35">
      <c r="A1406" t="s">
        <v>1101</v>
      </c>
      <c r="B1406" t="s">
        <v>314</v>
      </c>
      <c r="C1406">
        <v>18</v>
      </c>
      <c r="D1406" s="9">
        <v>41729.57708333333</v>
      </c>
      <c r="E1406" s="9">
        <v>41747.631249999999</v>
      </c>
      <c r="F1406" t="s">
        <v>874</v>
      </c>
      <c r="G1406" t="s">
        <v>874</v>
      </c>
      <c r="H1406">
        <v>1</v>
      </c>
      <c r="I1406">
        <v>1</v>
      </c>
      <c r="J1406">
        <v>1</v>
      </c>
      <c r="K1406" t="s">
        <v>875</v>
      </c>
      <c r="L1406">
        <v>7</v>
      </c>
      <c r="M1406">
        <v>-7</v>
      </c>
      <c r="N1406" t="s">
        <v>877</v>
      </c>
      <c r="O1406" t="s">
        <v>877</v>
      </c>
      <c r="P1406">
        <v>0</v>
      </c>
      <c r="Q1406">
        <v>0.875</v>
      </c>
      <c r="R1406" t="s">
        <v>877</v>
      </c>
      <c r="S1406" t="s">
        <v>877</v>
      </c>
      <c r="T1406" t="s">
        <v>877</v>
      </c>
      <c r="U1406" t="s">
        <v>877</v>
      </c>
      <c r="V1406" t="s">
        <v>82</v>
      </c>
      <c r="W1406" t="s">
        <v>877</v>
      </c>
      <c r="X1406" t="s">
        <v>877</v>
      </c>
      <c r="Y1406">
        <v>0</v>
      </c>
      <c r="Z1406">
        <v>0.625</v>
      </c>
      <c r="AA1406" s="19">
        <v>45732.999394305552</v>
      </c>
      <c r="AB1406" t="s">
        <v>1181</v>
      </c>
    </row>
    <row r="1407" spans="1:28" x14ac:dyDescent="0.35">
      <c r="A1407" t="s">
        <v>1102</v>
      </c>
      <c r="B1407" t="s">
        <v>313</v>
      </c>
      <c r="C1407">
        <v>147</v>
      </c>
      <c r="D1407" s="9">
        <v>42614.415972222225</v>
      </c>
      <c r="E1407" s="9">
        <v>42761.577777777777</v>
      </c>
      <c r="F1407">
        <v>62</v>
      </c>
      <c r="G1407">
        <v>62</v>
      </c>
      <c r="H1407">
        <v>61</v>
      </c>
      <c r="I1407">
        <v>1</v>
      </c>
      <c r="J1407">
        <v>0</v>
      </c>
      <c r="K1407">
        <v>62</v>
      </c>
      <c r="L1407">
        <v>62</v>
      </c>
      <c r="M1407">
        <v>0</v>
      </c>
      <c r="N1407">
        <v>0.252</v>
      </c>
      <c r="O1407">
        <v>0</v>
      </c>
      <c r="P1407">
        <v>0</v>
      </c>
      <c r="Q1407">
        <v>0.32600000000000001</v>
      </c>
      <c r="R1407">
        <v>1.294</v>
      </c>
      <c r="S1407">
        <v>1</v>
      </c>
      <c r="T1407">
        <v>1</v>
      </c>
      <c r="U1407">
        <v>0</v>
      </c>
      <c r="V1407" t="s">
        <v>94</v>
      </c>
      <c r="W1407">
        <v>0.54600000000000004</v>
      </c>
      <c r="X1407">
        <v>0</v>
      </c>
      <c r="Y1407">
        <v>0</v>
      </c>
      <c r="Z1407">
        <v>0.73499999999999999</v>
      </c>
      <c r="AA1407" s="19">
        <v>45732.99945171296</v>
      </c>
      <c r="AB1407" t="s">
        <v>1181</v>
      </c>
    </row>
    <row r="1408" spans="1:28" hidden="1" x14ac:dyDescent="0.35">
      <c r="A1408" t="s">
        <v>1102</v>
      </c>
      <c r="B1408" t="s">
        <v>314</v>
      </c>
      <c r="C1408">
        <v>28</v>
      </c>
      <c r="D1408" s="9">
        <v>42733.555555555555</v>
      </c>
      <c r="E1408" s="9">
        <v>42761.577777777777</v>
      </c>
      <c r="F1408" t="s">
        <v>874</v>
      </c>
      <c r="G1408" t="s">
        <v>874</v>
      </c>
      <c r="H1408">
        <v>14</v>
      </c>
      <c r="I1408">
        <v>1</v>
      </c>
      <c r="J1408">
        <v>1</v>
      </c>
      <c r="K1408" t="s">
        <v>875</v>
      </c>
      <c r="L1408">
        <v>45</v>
      </c>
      <c r="M1408">
        <v>-30</v>
      </c>
      <c r="N1408" t="s">
        <v>877</v>
      </c>
      <c r="O1408" t="s">
        <v>877</v>
      </c>
      <c r="P1408">
        <v>0</v>
      </c>
      <c r="Q1408">
        <v>1.06</v>
      </c>
      <c r="R1408" t="s">
        <v>877</v>
      </c>
      <c r="S1408" t="s">
        <v>877</v>
      </c>
      <c r="T1408" t="s">
        <v>877</v>
      </c>
      <c r="U1408" t="s">
        <v>877</v>
      </c>
      <c r="V1408" t="s">
        <v>94</v>
      </c>
      <c r="W1408" t="s">
        <v>877</v>
      </c>
      <c r="X1408" t="s">
        <v>877</v>
      </c>
      <c r="Y1408">
        <v>0</v>
      </c>
      <c r="Z1408">
        <v>0.66500000000000004</v>
      </c>
      <c r="AA1408" s="19">
        <v>45732.999451724536</v>
      </c>
      <c r="AB1408" t="s">
        <v>1181</v>
      </c>
    </row>
    <row r="1409" spans="1:28" x14ac:dyDescent="0.35">
      <c r="A1409" t="s">
        <v>1103</v>
      </c>
      <c r="B1409" t="s">
        <v>313</v>
      </c>
      <c r="C1409">
        <v>394</v>
      </c>
      <c r="D1409" s="9">
        <v>40207.631249999999</v>
      </c>
      <c r="E1409" s="9">
        <v>40602.48541666667</v>
      </c>
      <c r="F1409">
        <v>726</v>
      </c>
      <c r="G1409">
        <v>726</v>
      </c>
      <c r="H1409">
        <v>456</v>
      </c>
      <c r="I1409">
        <v>270</v>
      </c>
      <c r="J1409">
        <v>0</v>
      </c>
      <c r="K1409">
        <v>726</v>
      </c>
      <c r="L1409">
        <v>719</v>
      </c>
      <c r="M1409">
        <v>7</v>
      </c>
      <c r="N1409">
        <v>1.6870000000000001</v>
      </c>
      <c r="O1409">
        <v>1.2050000000000001</v>
      </c>
      <c r="P1409">
        <v>0</v>
      </c>
      <c r="Q1409">
        <v>2.4220000000000002</v>
      </c>
      <c r="R1409">
        <v>0.83699999999999997</v>
      </c>
      <c r="S1409">
        <v>0.58299999999999996</v>
      </c>
      <c r="T1409">
        <v>1</v>
      </c>
      <c r="U1409">
        <v>2.89</v>
      </c>
      <c r="V1409" t="s">
        <v>82</v>
      </c>
      <c r="W1409">
        <v>0.96</v>
      </c>
      <c r="X1409">
        <v>0.94499999999999995</v>
      </c>
      <c r="Y1409">
        <v>0</v>
      </c>
      <c r="Z1409">
        <v>0.96799999999999997</v>
      </c>
      <c r="AA1409" s="19">
        <v>45732.999513668983</v>
      </c>
      <c r="AB1409" t="s">
        <v>1181</v>
      </c>
    </row>
    <row r="1410" spans="1:28" hidden="1" x14ac:dyDescent="0.35">
      <c r="A1410" t="s">
        <v>1103</v>
      </c>
      <c r="B1410" t="s">
        <v>314</v>
      </c>
      <c r="C1410">
        <v>84</v>
      </c>
      <c r="D1410" s="9">
        <v>40518.393750000003</v>
      </c>
      <c r="E1410" s="9">
        <v>40602.48541666667</v>
      </c>
      <c r="F1410" t="s">
        <v>874</v>
      </c>
      <c r="G1410" t="s">
        <v>874</v>
      </c>
      <c r="H1410">
        <v>6</v>
      </c>
      <c r="I1410">
        <v>1</v>
      </c>
      <c r="J1410">
        <v>1</v>
      </c>
      <c r="K1410" t="s">
        <v>875</v>
      </c>
      <c r="L1410">
        <v>58</v>
      </c>
      <c r="M1410">
        <v>-50</v>
      </c>
      <c r="N1410">
        <v>4.2999999999999997E-2</v>
      </c>
      <c r="O1410" t="s">
        <v>877</v>
      </c>
      <c r="P1410">
        <v>0</v>
      </c>
      <c r="Q1410">
        <v>0.68799999999999994</v>
      </c>
      <c r="R1410" t="s">
        <v>877</v>
      </c>
      <c r="S1410" t="s">
        <v>877</v>
      </c>
      <c r="T1410" t="s">
        <v>877</v>
      </c>
      <c r="U1410" t="s">
        <v>877</v>
      </c>
      <c r="V1410" t="s">
        <v>82</v>
      </c>
      <c r="W1410">
        <v>0.71399999999999997</v>
      </c>
      <c r="X1410" t="s">
        <v>877</v>
      </c>
      <c r="Y1410">
        <v>0</v>
      </c>
      <c r="Z1410">
        <v>6.2E-2</v>
      </c>
      <c r="AA1410" s="19">
        <v>45732.999513680559</v>
      </c>
      <c r="AB1410" t="s">
        <v>1181</v>
      </c>
    </row>
    <row r="1411" spans="1:28" x14ac:dyDescent="0.35">
      <c r="A1411" t="s">
        <v>1104</v>
      </c>
      <c r="B1411" t="s">
        <v>313</v>
      </c>
      <c r="C1411">
        <v>189</v>
      </c>
      <c r="D1411" s="9">
        <v>40385.616666666669</v>
      </c>
      <c r="E1411" s="9">
        <v>40575.410416666666</v>
      </c>
      <c r="F1411">
        <v>80</v>
      </c>
      <c r="G1411">
        <v>80</v>
      </c>
      <c r="H1411">
        <v>34</v>
      </c>
      <c r="I1411">
        <v>46</v>
      </c>
      <c r="J1411">
        <v>0</v>
      </c>
      <c r="K1411">
        <v>80</v>
      </c>
      <c r="L1411">
        <v>78</v>
      </c>
      <c r="M1411">
        <v>2</v>
      </c>
      <c r="N1411">
        <v>0.22700000000000001</v>
      </c>
      <c r="O1411">
        <v>0.85699999999999998</v>
      </c>
      <c r="P1411">
        <v>0</v>
      </c>
      <c r="Q1411">
        <v>0.32</v>
      </c>
      <c r="R1411">
        <v>0.29499999999999998</v>
      </c>
      <c r="S1411">
        <v>0.20899999999999999</v>
      </c>
      <c r="T1411">
        <v>1</v>
      </c>
      <c r="U1411">
        <v>6.25</v>
      </c>
      <c r="V1411" t="s">
        <v>82</v>
      </c>
      <c r="W1411">
        <v>0.94499999999999995</v>
      </c>
      <c r="X1411">
        <v>0.52600000000000002</v>
      </c>
      <c r="Y1411">
        <v>0</v>
      </c>
      <c r="Z1411">
        <v>0.78300000000000003</v>
      </c>
      <c r="AA1411" s="19">
        <v>45732.999572685185</v>
      </c>
      <c r="AB1411" t="s">
        <v>1181</v>
      </c>
    </row>
    <row r="1412" spans="1:28" hidden="1" x14ac:dyDescent="0.35">
      <c r="A1412" t="s">
        <v>1104</v>
      </c>
      <c r="B1412" t="s">
        <v>314</v>
      </c>
      <c r="C1412">
        <v>99</v>
      </c>
      <c r="D1412" s="9">
        <v>40476.388888888891</v>
      </c>
      <c r="E1412" s="9">
        <v>40575.410416666666</v>
      </c>
      <c r="F1412" t="s">
        <v>874</v>
      </c>
      <c r="G1412" t="s">
        <v>874</v>
      </c>
      <c r="H1412">
        <v>7</v>
      </c>
      <c r="I1412">
        <v>1</v>
      </c>
      <c r="J1412">
        <v>1</v>
      </c>
      <c r="K1412" t="s">
        <v>875</v>
      </c>
      <c r="L1412">
        <v>23</v>
      </c>
      <c r="M1412">
        <v>-15</v>
      </c>
      <c r="N1412">
        <v>0.10299999999999999</v>
      </c>
      <c r="O1412" t="s">
        <v>877</v>
      </c>
      <c r="P1412">
        <v>0</v>
      </c>
      <c r="Q1412">
        <v>0.159</v>
      </c>
      <c r="R1412" t="s">
        <v>877</v>
      </c>
      <c r="S1412" t="s">
        <v>877</v>
      </c>
      <c r="T1412" t="s">
        <v>877</v>
      </c>
      <c r="U1412" t="s">
        <v>877</v>
      </c>
      <c r="V1412" t="s">
        <v>82</v>
      </c>
      <c r="W1412">
        <v>0.85499999999999998</v>
      </c>
      <c r="X1412" t="s">
        <v>877</v>
      </c>
      <c r="Y1412">
        <v>0</v>
      </c>
      <c r="Z1412">
        <v>0.88900000000000001</v>
      </c>
      <c r="AA1412" s="19">
        <v>45732.999572708337</v>
      </c>
      <c r="AB1412" t="s">
        <v>1181</v>
      </c>
    </row>
    <row r="1413" spans="1:28" x14ac:dyDescent="0.35">
      <c r="A1413" t="s">
        <v>1105</v>
      </c>
      <c r="B1413" t="s">
        <v>313</v>
      </c>
      <c r="C1413">
        <v>435</v>
      </c>
      <c r="D1413" s="9">
        <v>41933.627083333333</v>
      </c>
      <c r="E1413" s="9">
        <v>42368.634722222225</v>
      </c>
      <c r="F1413">
        <v>75</v>
      </c>
      <c r="G1413">
        <v>75</v>
      </c>
      <c r="H1413">
        <v>35</v>
      </c>
      <c r="I1413">
        <v>40</v>
      </c>
      <c r="J1413">
        <v>0</v>
      </c>
      <c r="K1413">
        <v>75</v>
      </c>
      <c r="L1413">
        <v>60</v>
      </c>
      <c r="M1413">
        <v>15</v>
      </c>
      <c r="N1413">
        <v>6.2E-2</v>
      </c>
      <c r="O1413">
        <v>6.6000000000000003E-2</v>
      </c>
      <c r="P1413">
        <v>0</v>
      </c>
      <c r="Q1413">
        <v>0.105</v>
      </c>
      <c r="R1413">
        <v>0.82</v>
      </c>
      <c r="S1413">
        <v>0.48399999999999999</v>
      </c>
      <c r="T1413">
        <v>1</v>
      </c>
      <c r="U1413">
        <v>142.857</v>
      </c>
      <c r="V1413" t="s">
        <v>58</v>
      </c>
      <c r="W1413">
        <v>0.82</v>
      </c>
      <c r="X1413">
        <v>0.79800000000000004</v>
      </c>
      <c r="Y1413">
        <v>0</v>
      </c>
      <c r="Z1413">
        <v>0.83499999999999996</v>
      </c>
      <c r="AA1413" s="19">
        <v>45732.999631932871</v>
      </c>
      <c r="AB1413" t="s">
        <v>1181</v>
      </c>
    </row>
    <row r="1414" spans="1:28" hidden="1" x14ac:dyDescent="0.35">
      <c r="A1414" t="s">
        <v>1105</v>
      </c>
      <c r="B1414" t="s">
        <v>314</v>
      </c>
      <c r="C1414">
        <v>97</v>
      </c>
      <c r="D1414" s="9">
        <v>42270.761805555558</v>
      </c>
      <c r="E1414" s="9">
        <v>42368.634722222225</v>
      </c>
      <c r="F1414" t="s">
        <v>874</v>
      </c>
      <c r="G1414" t="s">
        <v>874</v>
      </c>
      <c r="H1414">
        <v>1</v>
      </c>
      <c r="I1414">
        <v>7</v>
      </c>
      <c r="J1414">
        <v>1</v>
      </c>
      <c r="K1414" t="s">
        <v>875</v>
      </c>
      <c r="L1414">
        <v>9</v>
      </c>
      <c r="M1414">
        <v>-2</v>
      </c>
      <c r="N1414" t="s">
        <v>877</v>
      </c>
      <c r="O1414">
        <v>3.5</v>
      </c>
      <c r="P1414">
        <v>0</v>
      </c>
      <c r="Q1414">
        <v>0.45500000000000002</v>
      </c>
      <c r="R1414" t="s">
        <v>877</v>
      </c>
      <c r="S1414" t="s">
        <v>877</v>
      </c>
      <c r="T1414" t="s">
        <v>877</v>
      </c>
      <c r="U1414" t="s">
        <v>877</v>
      </c>
      <c r="V1414" t="s">
        <v>58</v>
      </c>
      <c r="W1414" t="s">
        <v>877</v>
      </c>
      <c r="X1414">
        <v>0.75</v>
      </c>
      <c r="Y1414">
        <v>0</v>
      </c>
      <c r="Z1414">
        <v>0.46300000000000002</v>
      </c>
      <c r="AA1414" s="19">
        <v>45732.999631944447</v>
      </c>
      <c r="AB1414" t="s">
        <v>1181</v>
      </c>
    </row>
    <row r="1415" spans="1:28" x14ac:dyDescent="0.35">
      <c r="A1415" t="s">
        <v>1106</v>
      </c>
      <c r="B1415" t="s">
        <v>313</v>
      </c>
      <c r="C1415">
        <v>449</v>
      </c>
      <c r="D1415" s="9">
        <v>40164.469444444447</v>
      </c>
      <c r="E1415" s="9">
        <v>40613.59375</v>
      </c>
      <c r="F1415">
        <v>111</v>
      </c>
      <c r="G1415">
        <v>111</v>
      </c>
      <c r="H1415">
        <v>67</v>
      </c>
      <c r="I1415">
        <v>44</v>
      </c>
      <c r="J1415">
        <v>0</v>
      </c>
      <c r="K1415">
        <v>111</v>
      </c>
      <c r="L1415">
        <v>92</v>
      </c>
      <c r="M1415">
        <v>19</v>
      </c>
      <c r="N1415">
        <v>9.8000000000000004E-2</v>
      </c>
      <c r="O1415">
        <v>0.114</v>
      </c>
      <c r="P1415">
        <v>0</v>
      </c>
      <c r="Q1415">
        <v>0.158</v>
      </c>
      <c r="R1415">
        <v>0.745</v>
      </c>
      <c r="S1415">
        <v>0.46200000000000002</v>
      </c>
      <c r="T1415">
        <v>1</v>
      </c>
      <c r="U1415">
        <v>120.253</v>
      </c>
      <c r="V1415" t="s">
        <v>58</v>
      </c>
      <c r="W1415">
        <v>0.66100000000000003</v>
      </c>
      <c r="X1415">
        <v>0.316</v>
      </c>
      <c r="Y1415">
        <v>0</v>
      </c>
      <c r="Z1415">
        <v>0.434</v>
      </c>
      <c r="AA1415" s="19">
        <v>45732.999690821758</v>
      </c>
      <c r="AB1415" t="s">
        <v>1181</v>
      </c>
    </row>
    <row r="1416" spans="1:28" hidden="1" x14ac:dyDescent="0.35">
      <c r="A1416" t="s">
        <v>1106</v>
      </c>
      <c r="B1416" t="s">
        <v>314</v>
      </c>
      <c r="C1416">
        <v>97</v>
      </c>
      <c r="D1416" s="9">
        <v>40516.582638888889</v>
      </c>
      <c r="E1416" s="9">
        <v>40613.59375</v>
      </c>
      <c r="F1416" t="s">
        <v>874</v>
      </c>
      <c r="G1416" t="s">
        <v>874</v>
      </c>
      <c r="H1416">
        <v>11</v>
      </c>
      <c r="I1416">
        <v>1</v>
      </c>
      <c r="J1416">
        <v>1</v>
      </c>
      <c r="K1416" t="s">
        <v>875</v>
      </c>
      <c r="L1416">
        <v>8</v>
      </c>
      <c r="M1416">
        <v>5</v>
      </c>
      <c r="N1416">
        <v>7.0999999999999994E-2</v>
      </c>
      <c r="O1416" t="s">
        <v>877</v>
      </c>
      <c r="P1416">
        <v>0</v>
      </c>
      <c r="Q1416">
        <v>4.9000000000000002E-2</v>
      </c>
      <c r="R1416" t="s">
        <v>877</v>
      </c>
      <c r="S1416" t="s">
        <v>877</v>
      </c>
      <c r="T1416" t="s">
        <v>877</v>
      </c>
      <c r="U1416" t="s">
        <v>877</v>
      </c>
      <c r="V1416" t="s">
        <v>58</v>
      </c>
      <c r="W1416">
        <v>0.36099999999999999</v>
      </c>
      <c r="X1416" t="s">
        <v>877</v>
      </c>
      <c r="Y1416">
        <v>0</v>
      </c>
      <c r="Z1416">
        <v>0.439</v>
      </c>
      <c r="AA1416" s="19">
        <v>45732.999690833334</v>
      </c>
      <c r="AB1416" t="s">
        <v>1181</v>
      </c>
    </row>
    <row r="1417" spans="1:28" x14ac:dyDescent="0.35">
      <c r="A1417" t="s">
        <v>1107</v>
      </c>
      <c r="B1417" t="s">
        <v>313</v>
      </c>
      <c r="C1417">
        <v>487</v>
      </c>
      <c r="D1417" s="9">
        <v>43724.347916666666</v>
      </c>
      <c r="E1417" s="9">
        <v>44211.418749999997</v>
      </c>
      <c r="F1417">
        <v>164</v>
      </c>
      <c r="G1417">
        <v>161</v>
      </c>
      <c r="H1417">
        <v>112</v>
      </c>
      <c r="I1417">
        <v>49</v>
      </c>
      <c r="J1417">
        <v>0</v>
      </c>
      <c r="K1417">
        <v>161</v>
      </c>
      <c r="L1417">
        <v>137</v>
      </c>
      <c r="M1417">
        <v>24</v>
      </c>
      <c r="N1417">
        <v>0.35599999999999998</v>
      </c>
      <c r="O1417">
        <v>0.20300000000000001</v>
      </c>
      <c r="P1417">
        <v>0</v>
      </c>
      <c r="Q1417">
        <v>0.51</v>
      </c>
      <c r="R1417">
        <v>0.91200000000000003</v>
      </c>
      <c r="S1417">
        <v>0.63700000000000001</v>
      </c>
      <c r="T1417">
        <v>1</v>
      </c>
      <c r="U1417">
        <v>47.058999999999997</v>
      </c>
      <c r="V1417" t="s">
        <v>58</v>
      </c>
      <c r="W1417">
        <v>0.68600000000000005</v>
      </c>
      <c r="X1417">
        <v>0.92900000000000005</v>
      </c>
      <c r="Y1417">
        <v>0</v>
      </c>
      <c r="Z1417">
        <v>0.78300000000000003</v>
      </c>
      <c r="AA1417" s="19">
        <v>45732.999749027775</v>
      </c>
      <c r="AB1417" t="s">
        <v>1181</v>
      </c>
    </row>
    <row r="1418" spans="1:28" hidden="1" x14ac:dyDescent="0.35">
      <c r="A1418" t="s">
        <v>1107</v>
      </c>
      <c r="B1418" t="s">
        <v>314</v>
      </c>
      <c r="C1418">
        <v>41</v>
      </c>
      <c r="D1418" s="9">
        <v>44169.519444444442</v>
      </c>
      <c r="E1418" s="9">
        <v>44211.418749999997</v>
      </c>
      <c r="F1418" t="s">
        <v>874</v>
      </c>
      <c r="G1418" t="s">
        <v>874</v>
      </c>
      <c r="H1418">
        <v>3</v>
      </c>
      <c r="I1418">
        <v>1</v>
      </c>
      <c r="J1418">
        <v>1</v>
      </c>
      <c r="K1418" t="s">
        <v>875</v>
      </c>
      <c r="L1418">
        <v>2</v>
      </c>
      <c r="M1418">
        <v>2</v>
      </c>
      <c r="N1418">
        <v>5.3999999999999999E-2</v>
      </c>
      <c r="O1418" t="s">
        <v>877</v>
      </c>
      <c r="P1418">
        <v>0</v>
      </c>
      <c r="Q1418">
        <v>7.6999999999999999E-2</v>
      </c>
      <c r="R1418" t="s">
        <v>877</v>
      </c>
      <c r="S1418" t="s">
        <v>877</v>
      </c>
      <c r="T1418" t="s">
        <v>877</v>
      </c>
      <c r="U1418" t="s">
        <v>877</v>
      </c>
      <c r="V1418" t="s">
        <v>58</v>
      </c>
      <c r="W1418">
        <v>0.77600000000000002</v>
      </c>
      <c r="X1418" t="s">
        <v>877</v>
      </c>
      <c r="Y1418">
        <v>0</v>
      </c>
      <c r="Z1418">
        <v>1</v>
      </c>
      <c r="AA1418" s="19">
        <v>45732.999749050927</v>
      </c>
      <c r="AB1418" t="s">
        <v>1181</v>
      </c>
    </row>
    <row r="1419" spans="1:28" x14ac:dyDescent="0.35">
      <c r="A1419" t="s">
        <v>1108</v>
      </c>
      <c r="B1419" t="s">
        <v>313</v>
      </c>
      <c r="C1419">
        <v>579</v>
      </c>
      <c r="D1419" s="9">
        <v>43271.651388888888</v>
      </c>
      <c r="E1419" s="9">
        <v>43851.57916666667</v>
      </c>
      <c r="F1419">
        <v>609</v>
      </c>
      <c r="G1419">
        <v>602</v>
      </c>
      <c r="H1419">
        <v>481</v>
      </c>
      <c r="I1419">
        <v>121</v>
      </c>
      <c r="J1419">
        <v>0</v>
      </c>
      <c r="K1419">
        <v>602</v>
      </c>
      <c r="L1419">
        <v>580</v>
      </c>
      <c r="M1419">
        <v>22</v>
      </c>
      <c r="N1419">
        <v>0.75700000000000001</v>
      </c>
      <c r="O1419">
        <v>0.24399999999999999</v>
      </c>
      <c r="P1419">
        <v>0</v>
      </c>
      <c r="Q1419">
        <v>0.94899999999999995</v>
      </c>
      <c r="R1419">
        <v>0.94799999999999995</v>
      </c>
      <c r="S1419">
        <v>0.75600000000000001</v>
      </c>
      <c r="T1419">
        <v>1</v>
      </c>
      <c r="U1419">
        <v>23.181999999999999</v>
      </c>
      <c r="V1419" t="s">
        <v>82</v>
      </c>
      <c r="W1419">
        <v>0.90600000000000003</v>
      </c>
      <c r="X1419">
        <v>0.93700000000000006</v>
      </c>
      <c r="Y1419">
        <v>0</v>
      </c>
      <c r="Z1419">
        <v>0.93</v>
      </c>
      <c r="AA1419" s="19">
        <v>45732.999811875001</v>
      </c>
      <c r="AB1419" t="s">
        <v>1181</v>
      </c>
    </row>
    <row r="1420" spans="1:28" hidden="1" x14ac:dyDescent="0.35">
      <c r="A1420" t="s">
        <v>1108</v>
      </c>
      <c r="B1420" t="s">
        <v>314</v>
      </c>
      <c r="C1420">
        <v>88</v>
      </c>
      <c r="D1420" s="9">
        <v>43763.355555555558</v>
      </c>
      <c r="E1420" s="9">
        <v>43851.57916666667</v>
      </c>
      <c r="F1420" t="s">
        <v>874</v>
      </c>
      <c r="G1420" t="s">
        <v>874</v>
      </c>
      <c r="H1420">
        <v>29</v>
      </c>
      <c r="I1420">
        <v>5</v>
      </c>
      <c r="J1420">
        <v>1</v>
      </c>
      <c r="K1420" t="s">
        <v>875</v>
      </c>
      <c r="L1420">
        <v>35</v>
      </c>
      <c r="M1420">
        <v>-2</v>
      </c>
      <c r="N1420">
        <v>0.309</v>
      </c>
      <c r="O1420">
        <v>3.6999999999999998E-2</v>
      </c>
      <c r="P1420">
        <v>0</v>
      </c>
      <c r="Q1420">
        <v>2.3260000000000001</v>
      </c>
      <c r="R1420">
        <v>6.7229999999999999</v>
      </c>
      <c r="S1420">
        <v>0.89300000000000002</v>
      </c>
      <c r="T1420">
        <v>1</v>
      </c>
      <c r="U1420">
        <v>9.4580000000000002</v>
      </c>
      <c r="V1420" t="s">
        <v>94</v>
      </c>
      <c r="W1420">
        <v>0.44400000000000001</v>
      </c>
      <c r="X1420">
        <v>0.51500000000000001</v>
      </c>
      <c r="Y1420">
        <v>0</v>
      </c>
      <c r="Z1420">
        <v>0.47799999999999998</v>
      </c>
      <c r="AA1420" s="19">
        <v>45732.999822465281</v>
      </c>
      <c r="AB1420" t="s">
        <v>1181</v>
      </c>
    </row>
    <row r="1421" spans="1:28" x14ac:dyDescent="0.35">
      <c r="A1421" t="s">
        <v>1109</v>
      </c>
      <c r="B1421" t="s">
        <v>313</v>
      </c>
      <c r="C1421">
        <v>702</v>
      </c>
      <c r="D1421" s="9">
        <v>42893.384722222225</v>
      </c>
      <c r="E1421" s="9">
        <v>43595.442361111112</v>
      </c>
      <c r="F1421">
        <v>2063</v>
      </c>
      <c r="G1421">
        <v>2045</v>
      </c>
      <c r="H1421">
        <v>1789</v>
      </c>
      <c r="I1421">
        <v>256</v>
      </c>
      <c r="J1421">
        <v>0</v>
      </c>
      <c r="K1421">
        <v>2045</v>
      </c>
      <c r="L1421">
        <v>2028</v>
      </c>
      <c r="M1421">
        <v>17</v>
      </c>
      <c r="N1421">
        <v>6.24</v>
      </c>
      <c r="O1421">
        <v>1.046</v>
      </c>
      <c r="P1421">
        <v>0</v>
      </c>
      <c r="Q1421">
        <v>6.6820000000000004</v>
      </c>
      <c r="R1421">
        <v>0.91700000000000004</v>
      </c>
      <c r="S1421">
        <v>0.85599999999999998</v>
      </c>
      <c r="T1421">
        <v>1</v>
      </c>
      <c r="U1421">
        <v>2.544</v>
      </c>
      <c r="V1421" t="s">
        <v>82</v>
      </c>
      <c r="W1421">
        <v>0.996</v>
      </c>
      <c r="X1421">
        <v>0.996</v>
      </c>
      <c r="Y1421">
        <v>0</v>
      </c>
      <c r="Z1421">
        <v>0.92900000000000005</v>
      </c>
      <c r="AA1421" s="19">
        <v>45732.999885567129</v>
      </c>
      <c r="AB1421" t="s">
        <v>1181</v>
      </c>
    </row>
    <row r="1422" spans="1:28" hidden="1" x14ac:dyDescent="0.35">
      <c r="A1422" t="s">
        <v>1109</v>
      </c>
      <c r="B1422" t="s">
        <v>314</v>
      </c>
      <c r="C1422">
        <v>0</v>
      </c>
      <c r="D1422" s="9">
        <v>43595.442361111112</v>
      </c>
      <c r="E1422" s="9">
        <v>43595.442361111112</v>
      </c>
      <c r="F1422" t="s">
        <v>874</v>
      </c>
      <c r="G1422" t="s">
        <v>874</v>
      </c>
      <c r="H1422">
        <v>1</v>
      </c>
      <c r="I1422">
        <v>1</v>
      </c>
      <c r="J1422">
        <v>1</v>
      </c>
      <c r="K1422" t="s">
        <v>875</v>
      </c>
      <c r="L1422">
        <v>1</v>
      </c>
      <c r="M1422">
        <v>0</v>
      </c>
      <c r="N1422" t="s">
        <v>877</v>
      </c>
      <c r="O1422" t="s">
        <v>877</v>
      </c>
      <c r="P1422">
        <v>0</v>
      </c>
      <c r="Q1422" t="s">
        <v>877</v>
      </c>
      <c r="R1422" t="s">
        <v>877</v>
      </c>
      <c r="S1422" t="s">
        <v>877</v>
      </c>
      <c r="T1422" t="s">
        <v>877</v>
      </c>
      <c r="U1422" t="s">
        <v>877</v>
      </c>
      <c r="V1422" t="s">
        <v>82</v>
      </c>
      <c r="W1422" t="s">
        <v>877</v>
      </c>
      <c r="X1422" t="s">
        <v>877</v>
      </c>
      <c r="Y1422">
        <v>0</v>
      </c>
      <c r="Z1422" t="s">
        <v>877</v>
      </c>
      <c r="AA1422" s="19">
        <v>45732.999885590281</v>
      </c>
      <c r="AB1422" t="s">
        <v>1181</v>
      </c>
    </row>
    <row r="1423" spans="1:28" x14ac:dyDescent="0.35">
      <c r="A1423" t="s">
        <v>1110</v>
      </c>
      <c r="B1423" t="s">
        <v>313</v>
      </c>
      <c r="C1423">
        <v>562</v>
      </c>
      <c r="D1423" s="9">
        <v>43332.676388888889</v>
      </c>
      <c r="E1423" s="9">
        <v>43895.666666666664</v>
      </c>
      <c r="F1423">
        <v>1172</v>
      </c>
      <c r="G1423">
        <v>1161</v>
      </c>
      <c r="H1423">
        <v>1011</v>
      </c>
      <c r="I1423">
        <v>150</v>
      </c>
      <c r="J1423">
        <v>0</v>
      </c>
      <c r="K1423">
        <v>1161</v>
      </c>
      <c r="L1423">
        <v>1097</v>
      </c>
      <c r="M1423">
        <v>64</v>
      </c>
      <c r="N1423">
        <v>2.012</v>
      </c>
      <c r="O1423">
        <v>0.32700000000000001</v>
      </c>
      <c r="P1423">
        <v>0</v>
      </c>
      <c r="Q1423">
        <v>2.3290000000000002</v>
      </c>
      <c r="R1423">
        <v>0.996</v>
      </c>
      <c r="S1423">
        <v>0.86</v>
      </c>
      <c r="T1423">
        <v>1</v>
      </c>
      <c r="U1423">
        <v>27.48</v>
      </c>
      <c r="V1423" t="s">
        <v>82</v>
      </c>
      <c r="W1423">
        <v>0.97899999999999998</v>
      </c>
      <c r="X1423">
        <v>0.97399999999999998</v>
      </c>
      <c r="Y1423">
        <v>0</v>
      </c>
      <c r="Z1423">
        <v>0.98099999999999998</v>
      </c>
      <c r="AA1423" s="19">
        <v>45732.999950937497</v>
      </c>
      <c r="AB1423" t="s">
        <v>1181</v>
      </c>
    </row>
    <row r="1424" spans="1:28" hidden="1" x14ac:dyDescent="0.35">
      <c r="A1424" t="s">
        <v>1110</v>
      </c>
      <c r="B1424" t="s">
        <v>314</v>
      </c>
      <c r="C1424">
        <v>100</v>
      </c>
      <c r="D1424" s="9">
        <v>43795.48541666667</v>
      </c>
      <c r="E1424" s="9">
        <v>43895.666666666664</v>
      </c>
      <c r="F1424" t="s">
        <v>874</v>
      </c>
      <c r="G1424" t="s">
        <v>874</v>
      </c>
      <c r="H1424">
        <v>351</v>
      </c>
      <c r="I1424">
        <v>58</v>
      </c>
      <c r="J1424">
        <v>1</v>
      </c>
      <c r="K1424" t="s">
        <v>875</v>
      </c>
      <c r="L1424">
        <v>388</v>
      </c>
      <c r="M1424">
        <v>20</v>
      </c>
      <c r="N1424">
        <v>3.8090000000000002</v>
      </c>
      <c r="O1424">
        <v>0.64400000000000002</v>
      </c>
      <c r="P1424">
        <v>0</v>
      </c>
      <c r="Q1424">
        <v>4.2530000000000001</v>
      </c>
      <c r="R1424">
        <v>0.95499999999999996</v>
      </c>
      <c r="S1424">
        <v>0.85499999999999998</v>
      </c>
      <c r="T1424">
        <v>1</v>
      </c>
      <c r="U1424">
        <v>15.048</v>
      </c>
      <c r="V1424" t="s">
        <v>82</v>
      </c>
      <c r="W1424">
        <v>0.96899999999999997</v>
      </c>
      <c r="X1424">
        <v>0.877</v>
      </c>
      <c r="Y1424">
        <v>0</v>
      </c>
      <c r="Z1424">
        <v>0.93899999999999995</v>
      </c>
      <c r="AA1424" s="19">
        <v>45732.999963055554</v>
      </c>
      <c r="AB1424" t="s">
        <v>1181</v>
      </c>
    </row>
    <row r="1425" spans="1:28" x14ac:dyDescent="0.35">
      <c r="A1425" t="s">
        <v>1111</v>
      </c>
      <c r="B1425" t="s">
        <v>313</v>
      </c>
      <c r="C1425">
        <v>629</v>
      </c>
      <c r="D1425" s="9">
        <v>42480.365277777775</v>
      </c>
      <c r="E1425" s="9">
        <v>43109.373611111114</v>
      </c>
      <c r="F1425">
        <v>410</v>
      </c>
      <c r="G1425">
        <v>404</v>
      </c>
      <c r="H1425">
        <v>321</v>
      </c>
      <c r="I1425">
        <v>83</v>
      </c>
      <c r="J1425">
        <v>0</v>
      </c>
      <c r="K1425">
        <v>404</v>
      </c>
      <c r="L1425">
        <v>301</v>
      </c>
      <c r="M1425">
        <v>103</v>
      </c>
      <c r="N1425">
        <v>1.2190000000000001</v>
      </c>
      <c r="O1425">
        <v>0.378</v>
      </c>
      <c r="P1425">
        <v>0</v>
      </c>
      <c r="Q1425">
        <v>1.6539999999999999</v>
      </c>
      <c r="R1425">
        <v>1.036</v>
      </c>
      <c r="S1425">
        <v>0.76300000000000001</v>
      </c>
      <c r="T1425">
        <v>1</v>
      </c>
      <c r="U1425">
        <v>62.273000000000003</v>
      </c>
      <c r="V1425" t="s">
        <v>64</v>
      </c>
      <c r="W1425">
        <v>0.78900000000000003</v>
      </c>
      <c r="X1425">
        <v>0.86799999999999999</v>
      </c>
      <c r="Y1425">
        <v>0</v>
      </c>
      <c r="Z1425">
        <v>0.95</v>
      </c>
      <c r="AA1425" s="19">
        <v>45733.000019687497</v>
      </c>
      <c r="AB1425" t="s">
        <v>1181</v>
      </c>
    </row>
    <row r="1426" spans="1:28" hidden="1" x14ac:dyDescent="0.35">
      <c r="A1426" t="s">
        <v>1111</v>
      </c>
      <c r="B1426" t="s">
        <v>314</v>
      </c>
      <c r="C1426">
        <v>91</v>
      </c>
      <c r="D1426" s="9">
        <v>43017.474305555559</v>
      </c>
      <c r="E1426" s="9">
        <v>43109.373611111114</v>
      </c>
      <c r="F1426" t="s">
        <v>874</v>
      </c>
      <c r="G1426" t="s">
        <v>874</v>
      </c>
      <c r="H1426">
        <v>6</v>
      </c>
      <c r="I1426">
        <v>3</v>
      </c>
      <c r="J1426">
        <v>1</v>
      </c>
      <c r="K1426" t="s">
        <v>875</v>
      </c>
      <c r="L1426">
        <v>1</v>
      </c>
      <c r="M1426">
        <v>8</v>
      </c>
      <c r="N1426">
        <v>0.05</v>
      </c>
      <c r="O1426">
        <v>8.5000000000000006E-2</v>
      </c>
      <c r="P1426">
        <v>0</v>
      </c>
      <c r="Q1426" t="s">
        <v>877</v>
      </c>
      <c r="R1426" t="s">
        <v>877</v>
      </c>
      <c r="S1426" t="s">
        <v>877</v>
      </c>
      <c r="T1426" t="s">
        <v>877</v>
      </c>
      <c r="U1426" t="s">
        <v>877</v>
      </c>
      <c r="V1426" t="s">
        <v>64</v>
      </c>
      <c r="W1426">
        <v>0.95099999999999996</v>
      </c>
      <c r="X1426">
        <v>0.93600000000000005</v>
      </c>
      <c r="Y1426">
        <v>0</v>
      </c>
      <c r="Z1426" t="s">
        <v>877</v>
      </c>
      <c r="AA1426" s="19">
        <v>45733.000019699073</v>
      </c>
      <c r="AB1426" t="s">
        <v>1181</v>
      </c>
    </row>
    <row r="1427" spans="1:28" x14ac:dyDescent="0.35">
      <c r="A1427" t="s">
        <v>1112</v>
      </c>
      <c r="B1427" t="s">
        <v>313</v>
      </c>
      <c r="C1427">
        <v>687</v>
      </c>
      <c r="D1427" s="9">
        <v>41878.398611111108</v>
      </c>
      <c r="E1427" s="9">
        <v>42565.456250000003</v>
      </c>
      <c r="F1427">
        <v>4980</v>
      </c>
      <c r="G1427">
        <v>4962</v>
      </c>
      <c r="H1427">
        <v>4801</v>
      </c>
      <c r="I1427">
        <v>161</v>
      </c>
      <c r="J1427">
        <v>0</v>
      </c>
      <c r="K1427">
        <v>4962</v>
      </c>
      <c r="L1427">
        <v>4905</v>
      </c>
      <c r="M1427">
        <v>57</v>
      </c>
      <c r="N1427">
        <v>7.72</v>
      </c>
      <c r="O1427">
        <v>0.40500000000000003</v>
      </c>
      <c r="P1427">
        <v>0</v>
      </c>
      <c r="Q1427">
        <v>7.9589999999999996</v>
      </c>
      <c r="R1427">
        <v>0.98</v>
      </c>
      <c r="S1427">
        <v>0.95</v>
      </c>
      <c r="T1427">
        <v>1</v>
      </c>
      <c r="U1427">
        <v>7.1619999999999999</v>
      </c>
      <c r="V1427" t="s">
        <v>82</v>
      </c>
      <c r="W1427">
        <v>0.99</v>
      </c>
      <c r="X1427">
        <v>0.94899999999999995</v>
      </c>
      <c r="Y1427">
        <v>0</v>
      </c>
      <c r="Z1427">
        <v>0.995</v>
      </c>
      <c r="AA1427" s="19">
        <v>45733.000099120371</v>
      </c>
      <c r="AB1427" t="s">
        <v>1181</v>
      </c>
    </row>
    <row r="1428" spans="1:28" hidden="1" x14ac:dyDescent="0.35">
      <c r="A1428" t="s">
        <v>1112</v>
      </c>
      <c r="B1428" t="s">
        <v>314</v>
      </c>
      <c r="C1428">
        <v>99</v>
      </c>
      <c r="D1428" s="9">
        <v>42465.461805555555</v>
      </c>
      <c r="E1428" s="9">
        <v>42565.456250000003</v>
      </c>
      <c r="F1428" t="s">
        <v>874</v>
      </c>
      <c r="G1428" t="s">
        <v>874</v>
      </c>
      <c r="H1428">
        <v>189</v>
      </c>
      <c r="I1428">
        <v>13</v>
      </c>
      <c r="J1428">
        <v>1</v>
      </c>
      <c r="K1428" t="s">
        <v>875</v>
      </c>
      <c r="L1428">
        <v>258</v>
      </c>
      <c r="M1428">
        <v>-57</v>
      </c>
      <c r="N1428">
        <v>2.4900000000000002</v>
      </c>
      <c r="O1428">
        <v>0.14099999999999999</v>
      </c>
      <c r="P1428">
        <v>0</v>
      </c>
      <c r="Q1428">
        <v>2.6880000000000002</v>
      </c>
      <c r="R1428">
        <v>1.022</v>
      </c>
      <c r="S1428">
        <v>0.94599999999999995</v>
      </c>
      <c r="T1428">
        <v>1</v>
      </c>
      <c r="U1428">
        <v>21.204999999999998</v>
      </c>
      <c r="V1428" t="s">
        <v>94</v>
      </c>
      <c r="W1428">
        <v>0.871</v>
      </c>
      <c r="X1428">
        <v>0.35199999999999998</v>
      </c>
      <c r="Y1428">
        <v>0</v>
      </c>
      <c r="Z1428">
        <v>0.85499999999999998</v>
      </c>
      <c r="AA1428" s="19">
        <v>45733.000112534719</v>
      </c>
      <c r="AB1428" t="s">
        <v>1181</v>
      </c>
    </row>
    <row r="1429" spans="1:28" x14ac:dyDescent="0.35">
      <c r="A1429" t="s">
        <v>1113</v>
      </c>
      <c r="B1429" t="s">
        <v>313</v>
      </c>
      <c r="C1429">
        <v>533</v>
      </c>
      <c r="D1429" s="9">
        <v>39855.630555555559</v>
      </c>
      <c r="E1429" s="9">
        <v>40388.645833333336</v>
      </c>
      <c r="F1429">
        <v>1345</v>
      </c>
      <c r="G1429">
        <v>1345</v>
      </c>
      <c r="H1429">
        <v>424</v>
      </c>
      <c r="I1429">
        <v>921</v>
      </c>
      <c r="J1429">
        <v>0</v>
      </c>
      <c r="K1429">
        <v>1345</v>
      </c>
      <c r="L1429">
        <v>1269</v>
      </c>
      <c r="M1429">
        <v>76</v>
      </c>
      <c r="N1429">
        <v>1.6579999999999999</v>
      </c>
      <c r="O1429">
        <v>4.8920000000000003</v>
      </c>
      <c r="P1429">
        <v>0</v>
      </c>
      <c r="Q1429">
        <v>4.1180000000000003</v>
      </c>
      <c r="R1429">
        <v>0.629</v>
      </c>
      <c r="S1429">
        <v>0.253</v>
      </c>
      <c r="T1429">
        <v>1</v>
      </c>
      <c r="U1429">
        <v>18.456</v>
      </c>
      <c r="V1429" t="s">
        <v>82</v>
      </c>
      <c r="W1429">
        <v>0.96199999999999997</v>
      </c>
      <c r="X1429">
        <v>0.87</v>
      </c>
      <c r="Y1429">
        <v>0</v>
      </c>
      <c r="Z1429">
        <v>0.73499999999999999</v>
      </c>
      <c r="AA1429" s="19">
        <v>45733.000176666668</v>
      </c>
      <c r="AB1429" t="s">
        <v>1181</v>
      </c>
    </row>
    <row r="1430" spans="1:28" hidden="1" x14ac:dyDescent="0.35">
      <c r="A1430" t="s">
        <v>1113</v>
      </c>
      <c r="B1430" t="s">
        <v>314</v>
      </c>
      <c r="C1430">
        <v>59</v>
      </c>
      <c r="D1430" s="9">
        <v>40329.505555555559</v>
      </c>
      <c r="E1430" s="9">
        <v>40388.645833333336</v>
      </c>
      <c r="F1430" t="s">
        <v>874</v>
      </c>
      <c r="G1430" t="s">
        <v>874</v>
      </c>
      <c r="H1430">
        <v>1</v>
      </c>
      <c r="I1430">
        <v>1</v>
      </c>
      <c r="J1430">
        <v>1</v>
      </c>
      <c r="K1430" t="s">
        <v>875</v>
      </c>
      <c r="L1430">
        <v>24</v>
      </c>
      <c r="M1430">
        <v>-23</v>
      </c>
      <c r="N1430" t="s">
        <v>877</v>
      </c>
      <c r="O1430" t="s">
        <v>877</v>
      </c>
      <c r="P1430">
        <v>0</v>
      </c>
      <c r="Q1430">
        <v>0.38200000000000001</v>
      </c>
      <c r="R1430" t="s">
        <v>877</v>
      </c>
      <c r="S1430" t="s">
        <v>877</v>
      </c>
      <c r="T1430" t="s">
        <v>877</v>
      </c>
      <c r="U1430" t="s">
        <v>877</v>
      </c>
      <c r="V1430" t="s">
        <v>82</v>
      </c>
      <c r="W1430" t="s">
        <v>877</v>
      </c>
      <c r="X1430" t="s">
        <v>877</v>
      </c>
      <c r="Y1430">
        <v>0</v>
      </c>
      <c r="Z1430">
        <v>0.22900000000000001</v>
      </c>
      <c r="AA1430" s="19">
        <v>45733.000176689813</v>
      </c>
      <c r="AB1430" t="s">
        <v>1181</v>
      </c>
    </row>
    <row r="1431" spans="1:28" x14ac:dyDescent="0.35">
      <c r="A1431" t="s">
        <v>1114</v>
      </c>
      <c r="B1431" t="s">
        <v>313</v>
      </c>
      <c r="C1431">
        <v>1673</v>
      </c>
      <c r="D1431" s="9">
        <v>41984.61041666667</v>
      </c>
      <c r="E1431" s="9">
        <v>43657.64166666667</v>
      </c>
      <c r="F1431">
        <v>632</v>
      </c>
      <c r="G1431">
        <v>632</v>
      </c>
      <c r="H1431">
        <v>204</v>
      </c>
      <c r="I1431">
        <v>428</v>
      </c>
      <c r="J1431">
        <v>0</v>
      </c>
      <c r="K1431">
        <v>632</v>
      </c>
      <c r="L1431">
        <v>540</v>
      </c>
      <c r="M1431">
        <v>92</v>
      </c>
      <c r="N1431">
        <v>0.24199999999999999</v>
      </c>
      <c r="O1431">
        <v>0.34599999999999997</v>
      </c>
      <c r="P1431">
        <v>0</v>
      </c>
      <c r="Q1431">
        <v>0.40500000000000003</v>
      </c>
      <c r="R1431">
        <v>0.68899999999999995</v>
      </c>
      <c r="S1431">
        <v>0.41199999999999998</v>
      </c>
      <c r="T1431">
        <v>1</v>
      </c>
      <c r="U1431">
        <v>227.16</v>
      </c>
      <c r="V1431" t="s">
        <v>58</v>
      </c>
      <c r="W1431">
        <v>0.91300000000000003</v>
      </c>
      <c r="X1431">
        <v>0.93</v>
      </c>
      <c r="Y1431">
        <v>0</v>
      </c>
      <c r="Z1431">
        <v>0.80900000000000005</v>
      </c>
      <c r="AA1431" s="19">
        <v>45733.000235335647</v>
      </c>
      <c r="AB1431" t="s">
        <v>1181</v>
      </c>
    </row>
    <row r="1432" spans="1:28" hidden="1" x14ac:dyDescent="0.35">
      <c r="A1432" t="s">
        <v>1114</v>
      </c>
      <c r="B1432" t="s">
        <v>314</v>
      </c>
      <c r="C1432">
        <v>7</v>
      </c>
      <c r="D1432" s="9">
        <v>43650.402083333334</v>
      </c>
      <c r="E1432" s="9">
        <v>43657.64166666667</v>
      </c>
      <c r="F1432" t="s">
        <v>874</v>
      </c>
      <c r="G1432" t="s">
        <v>874</v>
      </c>
      <c r="H1432">
        <v>1</v>
      </c>
      <c r="I1432">
        <v>1</v>
      </c>
      <c r="J1432">
        <v>1</v>
      </c>
      <c r="K1432" t="s">
        <v>875</v>
      </c>
      <c r="L1432">
        <v>10</v>
      </c>
      <c r="M1432">
        <v>-9</v>
      </c>
      <c r="N1432" t="s">
        <v>877</v>
      </c>
      <c r="O1432" t="s">
        <v>877</v>
      </c>
      <c r="P1432">
        <v>0</v>
      </c>
      <c r="Q1432">
        <v>0.79800000000000004</v>
      </c>
      <c r="R1432" t="s">
        <v>877</v>
      </c>
      <c r="S1432" t="s">
        <v>877</v>
      </c>
      <c r="T1432" t="s">
        <v>877</v>
      </c>
      <c r="U1432" t="s">
        <v>877</v>
      </c>
      <c r="V1432" t="s">
        <v>58</v>
      </c>
      <c r="W1432" t="s">
        <v>877</v>
      </c>
      <c r="X1432" t="s">
        <v>877</v>
      </c>
      <c r="Y1432">
        <v>0</v>
      </c>
      <c r="Z1432">
        <v>0.86599999999999999</v>
      </c>
      <c r="AA1432" s="19">
        <v>45733.000235347223</v>
      </c>
      <c r="AB1432" t="s">
        <v>1181</v>
      </c>
    </row>
    <row r="1433" spans="1:28" x14ac:dyDescent="0.35">
      <c r="A1433" t="s">
        <v>1115</v>
      </c>
      <c r="B1433" t="s">
        <v>313</v>
      </c>
      <c r="C1433">
        <v>1023</v>
      </c>
      <c r="D1433" s="9">
        <v>42849.611805555556</v>
      </c>
      <c r="E1433" s="9">
        <v>43872.65</v>
      </c>
      <c r="F1433">
        <v>702</v>
      </c>
      <c r="G1433">
        <v>693</v>
      </c>
      <c r="H1433">
        <v>530</v>
      </c>
      <c r="I1433">
        <v>163</v>
      </c>
      <c r="J1433">
        <v>0</v>
      </c>
      <c r="K1433">
        <v>693</v>
      </c>
      <c r="L1433">
        <v>547</v>
      </c>
      <c r="M1433">
        <v>146</v>
      </c>
      <c r="N1433">
        <v>1.06</v>
      </c>
      <c r="O1433">
        <v>0.26600000000000001</v>
      </c>
      <c r="P1433">
        <v>0</v>
      </c>
      <c r="Q1433">
        <v>1.2270000000000001</v>
      </c>
      <c r="R1433">
        <v>0.92500000000000004</v>
      </c>
      <c r="S1433">
        <v>0.79900000000000004</v>
      </c>
      <c r="T1433">
        <v>1</v>
      </c>
      <c r="U1433">
        <v>118.989</v>
      </c>
      <c r="V1433" t="s">
        <v>58</v>
      </c>
      <c r="W1433">
        <v>0.77100000000000002</v>
      </c>
      <c r="X1433">
        <v>0.73499999999999999</v>
      </c>
      <c r="Y1433">
        <v>0</v>
      </c>
      <c r="Z1433">
        <v>0.70899999999999996</v>
      </c>
      <c r="AA1433" s="19">
        <v>45733.00029729167</v>
      </c>
      <c r="AB1433" t="s">
        <v>1181</v>
      </c>
    </row>
    <row r="1434" spans="1:28" hidden="1" x14ac:dyDescent="0.35">
      <c r="A1434" t="s">
        <v>1115</v>
      </c>
      <c r="B1434" t="s">
        <v>314</v>
      </c>
      <c r="C1434">
        <v>99</v>
      </c>
      <c r="D1434" s="9">
        <v>43773.40625</v>
      </c>
      <c r="E1434" s="9">
        <v>43872.65</v>
      </c>
      <c r="F1434" t="s">
        <v>874</v>
      </c>
      <c r="G1434" t="s">
        <v>874</v>
      </c>
      <c r="H1434">
        <v>9</v>
      </c>
      <c r="I1434">
        <v>2</v>
      </c>
      <c r="J1434">
        <v>1</v>
      </c>
      <c r="K1434" t="s">
        <v>875</v>
      </c>
      <c r="L1434">
        <v>11</v>
      </c>
      <c r="M1434">
        <v>1</v>
      </c>
      <c r="N1434">
        <v>6.2E-2</v>
      </c>
      <c r="O1434">
        <v>4.8000000000000001E-2</v>
      </c>
      <c r="P1434">
        <v>0</v>
      </c>
      <c r="Q1434">
        <v>9.1999999999999998E-2</v>
      </c>
      <c r="R1434">
        <v>0.83599999999999997</v>
      </c>
      <c r="S1434">
        <v>0.56399999999999995</v>
      </c>
      <c r="T1434">
        <v>1</v>
      </c>
      <c r="U1434">
        <v>1586.9570000000001</v>
      </c>
      <c r="V1434" t="s">
        <v>58</v>
      </c>
      <c r="W1434">
        <v>0.45</v>
      </c>
      <c r="X1434">
        <v>1</v>
      </c>
      <c r="Y1434">
        <v>0</v>
      </c>
      <c r="Z1434">
        <v>0.78900000000000003</v>
      </c>
      <c r="AA1434" s="19">
        <v>45733.000307743052</v>
      </c>
      <c r="AB1434" t="s">
        <v>1181</v>
      </c>
    </row>
    <row r="1435" spans="1:28" x14ac:dyDescent="0.35">
      <c r="A1435" t="s">
        <v>1116</v>
      </c>
      <c r="B1435" t="s">
        <v>313</v>
      </c>
      <c r="C1435">
        <v>489</v>
      </c>
      <c r="D1435" s="9">
        <v>40232.53402777778</v>
      </c>
      <c r="E1435" s="9">
        <v>40721.765277777777</v>
      </c>
      <c r="F1435">
        <v>298</v>
      </c>
      <c r="G1435">
        <v>298</v>
      </c>
      <c r="H1435">
        <v>222</v>
      </c>
      <c r="I1435">
        <v>76</v>
      </c>
      <c r="J1435">
        <v>0</v>
      </c>
      <c r="K1435">
        <v>298</v>
      </c>
      <c r="L1435">
        <v>283</v>
      </c>
      <c r="M1435">
        <v>15</v>
      </c>
      <c r="N1435">
        <v>1.65</v>
      </c>
      <c r="O1435">
        <v>0.89300000000000002</v>
      </c>
      <c r="P1435">
        <v>0</v>
      </c>
      <c r="Q1435">
        <v>1.1559999999999999</v>
      </c>
      <c r="R1435">
        <v>0.45500000000000002</v>
      </c>
      <c r="S1435">
        <v>0.64900000000000002</v>
      </c>
      <c r="T1435">
        <v>1</v>
      </c>
      <c r="U1435">
        <v>12.976000000000001</v>
      </c>
      <c r="V1435" t="s">
        <v>82</v>
      </c>
      <c r="W1435">
        <v>0.97499999999999998</v>
      </c>
      <c r="X1435">
        <v>0.86599999999999999</v>
      </c>
      <c r="Y1435">
        <v>0</v>
      </c>
      <c r="Z1435">
        <v>0.61099999999999999</v>
      </c>
      <c r="AA1435" s="19">
        <v>45733.000364120373</v>
      </c>
      <c r="AB1435" t="s">
        <v>1181</v>
      </c>
    </row>
    <row r="1436" spans="1:28" hidden="1" x14ac:dyDescent="0.35">
      <c r="A1436" t="s">
        <v>1116</v>
      </c>
      <c r="B1436" t="s">
        <v>314</v>
      </c>
      <c r="C1436">
        <v>0</v>
      </c>
      <c r="D1436" s="9">
        <v>40721.765277777777</v>
      </c>
      <c r="E1436" s="9">
        <v>40721.765277777777</v>
      </c>
      <c r="F1436" t="s">
        <v>874</v>
      </c>
      <c r="G1436" t="s">
        <v>874</v>
      </c>
      <c r="H1436">
        <v>1</v>
      </c>
      <c r="I1436">
        <v>1</v>
      </c>
      <c r="J1436">
        <v>1</v>
      </c>
      <c r="K1436" t="s">
        <v>875</v>
      </c>
      <c r="L1436">
        <v>3</v>
      </c>
      <c r="M1436">
        <v>-2</v>
      </c>
      <c r="N1436" t="s">
        <v>877</v>
      </c>
      <c r="O1436" t="s">
        <v>877</v>
      </c>
      <c r="P1436">
        <v>0</v>
      </c>
      <c r="Q1436" t="s">
        <v>877</v>
      </c>
      <c r="R1436" t="s">
        <v>877</v>
      </c>
      <c r="S1436" t="s">
        <v>877</v>
      </c>
      <c r="T1436" t="s">
        <v>877</v>
      </c>
      <c r="U1436" t="s">
        <v>877</v>
      </c>
      <c r="V1436" t="s">
        <v>82</v>
      </c>
      <c r="W1436" t="s">
        <v>877</v>
      </c>
      <c r="X1436" t="s">
        <v>877</v>
      </c>
      <c r="Y1436">
        <v>0</v>
      </c>
      <c r="Z1436" t="s">
        <v>877</v>
      </c>
      <c r="AA1436" s="19">
        <v>45733.000364120373</v>
      </c>
      <c r="AB1436" t="s">
        <v>1181</v>
      </c>
    </row>
    <row r="1437" spans="1:28" x14ac:dyDescent="0.35">
      <c r="A1437" t="s">
        <v>1117</v>
      </c>
      <c r="B1437" t="s">
        <v>313</v>
      </c>
      <c r="C1437">
        <v>131</v>
      </c>
      <c r="D1437" s="9">
        <v>40611.449999999997</v>
      </c>
      <c r="E1437" s="9">
        <v>40742.589583333334</v>
      </c>
      <c r="F1437">
        <v>123</v>
      </c>
      <c r="G1437">
        <v>123</v>
      </c>
      <c r="H1437">
        <v>71</v>
      </c>
      <c r="I1437">
        <v>52</v>
      </c>
      <c r="J1437">
        <v>0</v>
      </c>
      <c r="K1437">
        <v>123</v>
      </c>
      <c r="L1437">
        <v>87</v>
      </c>
      <c r="M1437">
        <v>36</v>
      </c>
      <c r="N1437">
        <v>0.54900000000000004</v>
      </c>
      <c r="O1437">
        <v>0.77900000000000003</v>
      </c>
      <c r="P1437">
        <v>0</v>
      </c>
      <c r="Q1437">
        <v>1.0169999999999999</v>
      </c>
      <c r="R1437">
        <v>0.76600000000000001</v>
      </c>
      <c r="S1437">
        <v>0.41299999999999998</v>
      </c>
      <c r="T1437">
        <v>1</v>
      </c>
      <c r="U1437">
        <v>35.398000000000003</v>
      </c>
      <c r="V1437" t="s">
        <v>58</v>
      </c>
      <c r="W1437">
        <v>0.66700000000000004</v>
      </c>
      <c r="X1437">
        <v>0.95</v>
      </c>
      <c r="Y1437">
        <v>0</v>
      </c>
      <c r="Z1437">
        <v>0.94599999999999995</v>
      </c>
      <c r="AA1437" s="19">
        <v>45733.00042315972</v>
      </c>
      <c r="AB1437" t="s">
        <v>1181</v>
      </c>
    </row>
    <row r="1438" spans="1:28" hidden="1" x14ac:dyDescent="0.35">
      <c r="A1438" t="s">
        <v>1117</v>
      </c>
      <c r="B1438" t="s">
        <v>314</v>
      </c>
      <c r="C1438">
        <v>96</v>
      </c>
      <c r="D1438" s="9">
        <v>40645.649305555555</v>
      </c>
      <c r="E1438" s="9">
        <v>40742.589583333334</v>
      </c>
      <c r="F1438" t="s">
        <v>874</v>
      </c>
      <c r="G1438" t="s">
        <v>874</v>
      </c>
      <c r="H1438">
        <v>16</v>
      </c>
      <c r="I1438">
        <v>51</v>
      </c>
      <c r="J1438">
        <v>1</v>
      </c>
      <c r="K1438" t="s">
        <v>875</v>
      </c>
      <c r="L1438">
        <v>76</v>
      </c>
      <c r="M1438">
        <v>-10</v>
      </c>
      <c r="N1438">
        <v>0.16400000000000001</v>
      </c>
      <c r="O1438">
        <v>0.79800000000000004</v>
      </c>
      <c r="P1438">
        <v>0</v>
      </c>
      <c r="Q1438">
        <v>1.1990000000000001</v>
      </c>
      <c r="R1438">
        <v>1.246</v>
      </c>
      <c r="S1438">
        <v>0.17</v>
      </c>
      <c r="T1438">
        <v>1</v>
      </c>
      <c r="U1438">
        <v>30.024999999999999</v>
      </c>
      <c r="V1438" t="s">
        <v>64</v>
      </c>
      <c r="W1438">
        <v>0.82899999999999996</v>
      </c>
      <c r="X1438">
        <v>0.95299999999999996</v>
      </c>
      <c r="Y1438">
        <v>0</v>
      </c>
      <c r="Z1438">
        <v>0.97099999999999997</v>
      </c>
      <c r="AA1438" s="19">
        <v>45733.000433726855</v>
      </c>
      <c r="AB1438" t="s">
        <v>1181</v>
      </c>
    </row>
    <row r="1439" spans="1:28" x14ac:dyDescent="0.35">
      <c r="A1439" t="s">
        <v>1118</v>
      </c>
      <c r="B1439" t="s">
        <v>313</v>
      </c>
      <c r="C1439">
        <v>588</v>
      </c>
      <c r="D1439" s="9">
        <v>41360.674305555556</v>
      </c>
      <c r="E1439" s="9">
        <v>41949.612500000003</v>
      </c>
      <c r="F1439">
        <v>86</v>
      </c>
      <c r="G1439">
        <v>86</v>
      </c>
      <c r="H1439">
        <v>85</v>
      </c>
      <c r="I1439">
        <v>1</v>
      </c>
      <c r="J1439">
        <v>0</v>
      </c>
      <c r="K1439">
        <v>86</v>
      </c>
      <c r="L1439">
        <v>86</v>
      </c>
      <c r="M1439">
        <v>0</v>
      </c>
      <c r="N1439">
        <v>0.27900000000000003</v>
      </c>
      <c r="O1439">
        <v>0</v>
      </c>
      <c r="P1439">
        <v>0</v>
      </c>
      <c r="Q1439">
        <v>0.17399999999999999</v>
      </c>
      <c r="R1439">
        <v>0.624</v>
      </c>
      <c r="S1439">
        <v>1</v>
      </c>
      <c r="T1439">
        <v>1</v>
      </c>
      <c r="U1439">
        <v>0</v>
      </c>
      <c r="V1439" t="s">
        <v>82</v>
      </c>
      <c r="W1439">
        <v>0.88300000000000001</v>
      </c>
      <c r="X1439">
        <v>0</v>
      </c>
      <c r="Y1439">
        <v>0</v>
      </c>
      <c r="Z1439">
        <v>0.75</v>
      </c>
      <c r="AA1439" s="19">
        <v>45733.000486840276</v>
      </c>
      <c r="AB1439" t="s">
        <v>1181</v>
      </c>
    </row>
    <row r="1440" spans="1:28" hidden="1" x14ac:dyDescent="0.35">
      <c r="A1440" t="s">
        <v>1118</v>
      </c>
      <c r="B1440" t="s">
        <v>314</v>
      </c>
      <c r="C1440">
        <v>0</v>
      </c>
      <c r="D1440" s="9">
        <v>41949.612500000003</v>
      </c>
      <c r="E1440" s="9">
        <v>41949.612500000003</v>
      </c>
      <c r="F1440" t="s">
        <v>874</v>
      </c>
      <c r="G1440" t="s">
        <v>874</v>
      </c>
      <c r="H1440">
        <v>1</v>
      </c>
      <c r="I1440">
        <v>1</v>
      </c>
      <c r="J1440">
        <v>1</v>
      </c>
      <c r="K1440" t="s">
        <v>875</v>
      </c>
      <c r="L1440">
        <v>4</v>
      </c>
      <c r="M1440">
        <v>-3</v>
      </c>
      <c r="N1440" t="s">
        <v>877</v>
      </c>
      <c r="O1440" t="s">
        <v>877</v>
      </c>
      <c r="P1440">
        <v>0</v>
      </c>
      <c r="Q1440" t="s">
        <v>877</v>
      </c>
      <c r="R1440" t="s">
        <v>877</v>
      </c>
      <c r="S1440" t="s">
        <v>877</v>
      </c>
      <c r="T1440" t="s">
        <v>877</v>
      </c>
      <c r="U1440" t="s">
        <v>877</v>
      </c>
      <c r="V1440" t="s">
        <v>82</v>
      </c>
      <c r="W1440" t="s">
        <v>877</v>
      </c>
      <c r="X1440" t="s">
        <v>877</v>
      </c>
      <c r="Y1440">
        <v>0</v>
      </c>
      <c r="Z1440" t="s">
        <v>877</v>
      </c>
      <c r="AA1440" s="19">
        <v>45733.000486840276</v>
      </c>
      <c r="AB1440" t="s">
        <v>1181</v>
      </c>
    </row>
    <row r="1441" spans="1:28" x14ac:dyDescent="0.35">
      <c r="A1441" t="s">
        <v>1119</v>
      </c>
      <c r="B1441" t="s">
        <v>313</v>
      </c>
      <c r="C1441">
        <v>738</v>
      </c>
      <c r="D1441" s="9">
        <v>42829.683333333334</v>
      </c>
      <c r="E1441" s="9">
        <v>43567.831250000003</v>
      </c>
      <c r="F1441">
        <v>8446</v>
      </c>
      <c r="G1441">
        <v>8355</v>
      </c>
      <c r="H1441">
        <v>6631</v>
      </c>
      <c r="I1441">
        <v>1724</v>
      </c>
      <c r="J1441">
        <v>0</v>
      </c>
      <c r="K1441">
        <v>8355</v>
      </c>
      <c r="L1441">
        <v>4813</v>
      </c>
      <c r="M1441">
        <v>3542</v>
      </c>
      <c r="N1441">
        <v>9.0050000000000008</v>
      </c>
      <c r="O1441">
        <v>2.718</v>
      </c>
      <c r="P1441">
        <v>0</v>
      </c>
      <c r="Q1441">
        <v>6.4459999999999997</v>
      </c>
      <c r="R1441">
        <v>0.55000000000000004</v>
      </c>
      <c r="S1441">
        <v>0.76800000000000002</v>
      </c>
      <c r="T1441">
        <v>1</v>
      </c>
      <c r="U1441">
        <v>549.48800000000006</v>
      </c>
      <c r="V1441" t="s">
        <v>58</v>
      </c>
      <c r="W1441">
        <v>0.98399999999999999</v>
      </c>
      <c r="X1441">
        <v>0.93400000000000005</v>
      </c>
      <c r="Y1441">
        <v>0</v>
      </c>
      <c r="Z1441">
        <v>0.97599999999999998</v>
      </c>
      <c r="AA1441" s="19">
        <v>45733.000568796298</v>
      </c>
      <c r="AB1441" t="s">
        <v>1181</v>
      </c>
    </row>
    <row r="1442" spans="1:28" hidden="1" x14ac:dyDescent="0.35">
      <c r="A1442" t="s">
        <v>1119</v>
      </c>
      <c r="B1442" t="s">
        <v>314</v>
      </c>
      <c r="C1442">
        <v>99</v>
      </c>
      <c r="D1442" s="9">
        <v>43468.313888888886</v>
      </c>
      <c r="E1442" s="9">
        <v>43567.831250000003</v>
      </c>
      <c r="F1442" t="s">
        <v>874</v>
      </c>
      <c r="G1442" t="s">
        <v>874</v>
      </c>
      <c r="H1442">
        <v>1397</v>
      </c>
      <c r="I1442">
        <v>202</v>
      </c>
      <c r="J1442">
        <v>1</v>
      </c>
      <c r="K1442" t="s">
        <v>875</v>
      </c>
      <c r="L1442">
        <v>1084</v>
      </c>
      <c r="M1442">
        <v>514</v>
      </c>
      <c r="N1442">
        <v>13.087</v>
      </c>
      <c r="O1442">
        <v>2.0419999999999998</v>
      </c>
      <c r="P1442">
        <v>0</v>
      </c>
      <c r="Q1442">
        <v>11.794</v>
      </c>
      <c r="R1442">
        <v>0.78</v>
      </c>
      <c r="S1442">
        <v>0.86499999999999999</v>
      </c>
      <c r="T1442">
        <v>1</v>
      </c>
      <c r="U1442">
        <v>300.322</v>
      </c>
      <c r="V1442" t="s">
        <v>58</v>
      </c>
      <c r="W1442">
        <v>0.996</v>
      </c>
      <c r="X1442">
        <v>0.98</v>
      </c>
      <c r="Y1442">
        <v>0</v>
      </c>
      <c r="Z1442">
        <v>0.98099999999999998</v>
      </c>
      <c r="AA1442" s="19">
        <v>45733.000581655091</v>
      </c>
      <c r="AB1442" t="s">
        <v>1181</v>
      </c>
    </row>
    <row r="1443" spans="1:28" x14ac:dyDescent="0.35">
      <c r="A1443" t="s">
        <v>1120</v>
      </c>
      <c r="B1443" t="s">
        <v>313</v>
      </c>
      <c r="C1443">
        <v>105</v>
      </c>
      <c r="D1443" s="9">
        <v>43412.339583333334</v>
      </c>
      <c r="E1443" s="9">
        <v>43517.581944444442</v>
      </c>
      <c r="F1443">
        <v>81</v>
      </c>
      <c r="G1443">
        <v>76</v>
      </c>
      <c r="H1443">
        <v>50</v>
      </c>
      <c r="I1443">
        <v>26</v>
      </c>
      <c r="J1443">
        <v>0</v>
      </c>
      <c r="K1443">
        <v>76</v>
      </c>
      <c r="L1443">
        <v>66</v>
      </c>
      <c r="M1443">
        <v>10</v>
      </c>
      <c r="N1443">
        <v>0.38500000000000001</v>
      </c>
      <c r="O1443">
        <v>0.29399999999999998</v>
      </c>
      <c r="P1443">
        <v>0</v>
      </c>
      <c r="Q1443">
        <v>0.73299999999999998</v>
      </c>
      <c r="R1443">
        <v>1.08</v>
      </c>
      <c r="S1443">
        <v>0.56699999999999995</v>
      </c>
      <c r="T1443">
        <v>1</v>
      </c>
      <c r="U1443">
        <v>13.643000000000001</v>
      </c>
      <c r="V1443" t="s">
        <v>94</v>
      </c>
      <c r="W1443">
        <v>0.64900000000000002</v>
      </c>
      <c r="X1443">
        <v>0.84599999999999997</v>
      </c>
      <c r="Y1443">
        <v>0</v>
      </c>
      <c r="Z1443">
        <v>0.82099999999999995</v>
      </c>
      <c r="AA1443" s="19">
        <v>45733.0006416088</v>
      </c>
      <c r="AB1443" t="s">
        <v>1181</v>
      </c>
    </row>
    <row r="1444" spans="1:28" hidden="1" x14ac:dyDescent="0.35">
      <c r="A1444" t="s">
        <v>1120</v>
      </c>
      <c r="B1444" t="s">
        <v>314</v>
      </c>
      <c r="C1444">
        <v>99</v>
      </c>
      <c r="D1444" s="9">
        <v>43417.876388888886</v>
      </c>
      <c r="E1444" s="9">
        <v>43517.581944444442</v>
      </c>
      <c r="F1444" t="s">
        <v>874</v>
      </c>
      <c r="G1444" t="s">
        <v>874</v>
      </c>
      <c r="H1444">
        <v>33</v>
      </c>
      <c r="I1444">
        <v>26</v>
      </c>
      <c r="J1444">
        <v>1</v>
      </c>
      <c r="K1444" t="s">
        <v>875</v>
      </c>
      <c r="L1444">
        <v>66</v>
      </c>
      <c r="M1444">
        <v>-8</v>
      </c>
      <c r="N1444">
        <v>0.252</v>
      </c>
      <c r="O1444">
        <v>0.29199999999999998</v>
      </c>
      <c r="P1444">
        <v>0</v>
      </c>
      <c r="Q1444">
        <v>0.73099999999999998</v>
      </c>
      <c r="R1444">
        <v>1.3440000000000001</v>
      </c>
      <c r="S1444">
        <v>0.46300000000000002</v>
      </c>
      <c r="T1444">
        <v>1</v>
      </c>
      <c r="U1444">
        <v>13.68</v>
      </c>
      <c r="V1444" t="s">
        <v>94</v>
      </c>
      <c r="W1444">
        <v>0.72199999999999998</v>
      </c>
      <c r="X1444">
        <v>0.85199999999999998</v>
      </c>
      <c r="Y1444">
        <v>0</v>
      </c>
      <c r="Z1444">
        <v>0.81899999999999995</v>
      </c>
      <c r="AA1444" s="19">
        <v>45733.000652060182</v>
      </c>
      <c r="AB1444" t="s">
        <v>1181</v>
      </c>
    </row>
    <row r="1445" spans="1:28" x14ac:dyDescent="0.35">
      <c r="A1445" t="s">
        <v>1121</v>
      </c>
      <c r="B1445" t="s">
        <v>313</v>
      </c>
      <c r="C1445">
        <v>428</v>
      </c>
      <c r="D1445" s="9">
        <v>42696.4</v>
      </c>
      <c r="E1445" s="9">
        <v>43124.611111111109</v>
      </c>
      <c r="F1445">
        <v>264</v>
      </c>
      <c r="G1445">
        <v>237</v>
      </c>
      <c r="H1445">
        <v>234</v>
      </c>
      <c r="I1445">
        <v>3</v>
      </c>
      <c r="J1445">
        <v>0</v>
      </c>
      <c r="K1445">
        <v>237</v>
      </c>
      <c r="L1445">
        <v>82</v>
      </c>
      <c r="M1445">
        <v>155</v>
      </c>
      <c r="N1445">
        <v>0.61699999999999999</v>
      </c>
      <c r="O1445">
        <v>5.0000000000000001E-3</v>
      </c>
      <c r="P1445">
        <v>0</v>
      </c>
      <c r="Q1445">
        <v>0.46700000000000003</v>
      </c>
      <c r="R1445">
        <v>0.751</v>
      </c>
      <c r="S1445">
        <v>0.99199999999999999</v>
      </c>
      <c r="T1445">
        <v>1</v>
      </c>
      <c r="U1445">
        <v>331.90600000000001</v>
      </c>
      <c r="V1445" t="s">
        <v>58</v>
      </c>
      <c r="W1445">
        <v>0.85499999999999998</v>
      </c>
      <c r="X1445">
        <v>0.77800000000000002</v>
      </c>
      <c r="Y1445">
        <v>0</v>
      </c>
      <c r="Z1445">
        <v>0.84099999999999997</v>
      </c>
      <c r="AA1445" s="19">
        <v>45733.000707326391</v>
      </c>
      <c r="AB1445" t="s">
        <v>1181</v>
      </c>
    </row>
    <row r="1446" spans="1:28" hidden="1" x14ac:dyDescent="0.35">
      <c r="A1446" t="s">
        <v>1121</v>
      </c>
      <c r="B1446" t="s">
        <v>314</v>
      </c>
      <c r="C1446">
        <v>76</v>
      </c>
      <c r="D1446" s="9">
        <v>43047.798611111109</v>
      </c>
      <c r="E1446" s="9">
        <v>43124.611111111109</v>
      </c>
      <c r="F1446" t="s">
        <v>874</v>
      </c>
      <c r="G1446" t="s">
        <v>874</v>
      </c>
      <c r="H1446">
        <v>30</v>
      </c>
      <c r="I1446">
        <v>1</v>
      </c>
      <c r="J1446">
        <v>1</v>
      </c>
      <c r="K1446" t="s">
        <v>875</v>
      </c>
      <c r="L1446">
        <v>1</v>
      </c>
      <c r="M1446">
        <v>30</v>
      </c>
      <c r="N1446">
        <v>0.48499999999999999</v>
      </c>
      <c r="O1446" t="s">
        <v>877</v>
      </c>
      <c r="P1446">
        <v>0</v>
      </c>
      <c r="Q1446" t="s">
        <v>877</v>
      </c>
      <c r="R1446" t="s">
        <v>877</v>
      </c>
      <c r="S1446" t="s">
        <v>877</v>
      </c>
      <c r="T1446" t="s">
        <v>877</v>
      </c>
      <c r="U1446" t="s">
        <v>877</v>
      </c>
      <c r="V1446" t="s">
        <v>58</v>
      </c>
      <c r="W1446">
        <v>0.65400000000000003</v>
      </c>
      <c r="X1446" t="s">
        <v>877</v>
      </c>
      <c r="Y1446">
        <v>0</v>
      </c>
      <c r="Z1446" t="s">
        <v>877</v>
      </c>
      <c r="AA1446" s="19">
        <v>45733.000707349536</v>
      </c>
      <c r="AB1446" t="s">
        <v>1181</v>
      </c>
    </row>
    <row r="1447" spans="1:28" x14ac:dyDescent="0.35">
      <c r="A1447" t="s">
        <v>1122</v>
      </c>
      <c r="B1447" t="s">
        <v>313</v>
      </c>
      <c r="C1447">
        <v>6</v>
      </c>
      <c r="D1447" s="9">
        <v>40149.435416666667</v>
      </c>
      <c r="E1447" s="9">
        <v>40155.477777777778</v>
      </c>
      <c r="F1447">
        <v>51</v>
      </c>
      <c r="G1447">
        <v>51</v>
      </c>
      <c r="H1447">
        <v>0</v>
      </c>
      <c r="I1447">
        <v>51</v>
      </c>
      <c r="J1447">
        <v>0</v>
      </c>
      <c r="K1447">
        <v>51</v>
      </c>
      <c r="L1447">
        <v>3</v>
      </c>
      <c r="M1447">
        <v>48</v>
      </c>
      <c r="N1447">
        <v>0</v>
      </c>
      <c r="O1447">
        <v>16.751999999999999</v>
      </c>
      <c r="P1447">
        <v>0</v>
      </c>
      <c r="Q1447">
        <v>0</v>
      </c>
      <c r="R1447">
        <v>0</v>
      </c>
      <c r="S1447">
        <v>0</v>
      </c>
      <c r="T1447">
        <v>1</v>
      </c>
      <c r="U1447" t="s">
        <v>877</v>
      </c>
      <c r="V1447" t="s">
        <v>878</v>
      </c>
      <c r="W1447">
        <v>0</v>
      </c>
      <c r="X1447">
        <v>0.88800000000000001</v>
      </c>
      <c r="Y1447">
        <v>0</v>
      </c>
      <c r="Z1447">
        <v>0</v>
      </c>
      <c r="AA1447" s="19">
        <v>45733.000761064817</v>
      </c>
      <c r="AB1447" t="s">
        <v>1181</v>
      </c>
    </row>
    <row r="1448" spans="1:28" hidden="1" x14ac:dyDescent="0.35">
      <c r="A1448" t="s">
        <v>1122</v>
      </c>
      <c r="B1448" t="s">
        <v>314</v>
      </c>
      <c r="C1448">
        <v>6</v>
      </c>
      <c r="D1448" s="9">
        <v>40149.435416666667</v>
      </c>
      <c r="E1448" s="9">
        <v>40155.477777777778</v>
      </c>
      <c r="F1448" t="s">
        <v>874</v>
      </c>
      <c r="G1448" t="s">
        <v>874</v>
      </c>
      <c r="H1448">
        <v>1</v>
      </c>
      <c r="I1448">
        <v>51</v>
      </c>
      <c r="J1448">
        <v>1</v>
      </c>
      <c r="K1448" t="s">
        <v>875</v>
      </c>
      <c r="L1448">
        <v>3</v>
      </c>
      <c r="M1448">
        <v>47</v>
      </c>
      <c r="N1448">
        <v>0</v>
      </c>
      <c r="O1448">
        <v>14.16</v>
      </c>
      <c r="P1448">
        <v>0</v>
      </c>
      <c r="Q1448">
        <v>1.5</v>
      </c>
      <c r="R1448">
        <v>0.106</v>
      </c>
      <c r="S1448">
        <v>0</v>
      </c>
      <c r="T1448">
        <v>1</v>
      </c>
      <c r="U1448">
        <v>32</v>
      </c>
      <c r="V1448" t="s">
        <v>58</v>
      </c>
      <c r="W1448">
        <v>0</v>
      </c>
      <c r="X1448">
        <v>0.91400000000000003</v>
      </c>
      <c r="Y1448">
        <v>0</v>
      </c>
      <c r="Z1448">
        <v>0.75</v>
      </c>
      <c r="AA1448" s="19">
        <v>45733.000770636572</v>
      </c>
      <c r="AB1448" t="s">
        <v>1181</v>
      </c>
    </row>
    <row r="1449" spans="1:28" x14ac:dyDescent="0.35">
      <c r="A1449" t="s">
        <v>1123</v>
      </c>
      <c r="B1449" t="s">
        <v>313</v>
      </c>
      <c r="C1449">
        <v>479</v>
      </c>
      <c r="D1449" s="9">
        <v>41470.473611111112</v>
      </c>
      <c r="E1449" s="9">
        <v>41949.612500000003</v>
      </c>
      <c r="F1449">
        <v>95</v>
      </c>
      <c r="G1449">
        <v>95</v>
      </c>
      <c r="H1449">
        <v>92</v>
      </c>
      <c r="I1449">
        <v>3</v>
      </c>
      <c r="J1449">
        <v>0</v>
      </c>
      <c r="K1449">
        <v>95</v>
      </c>
      <c r="L1449">
        <v>95</v>
      </c>
      <c r="M1449">
        <v>0</v>
      </c>
      <c r="N1449">
        <v>0.57399999999999995</v>
      </c>
      <c r="O1449">
        <v>4.2000000000000003E-2</v>
      </c>
      <c r="P1449">
        <v>0</v>
      </c>
      <c r="Q1449">
        <v>0.40100000000000002</v>
      </c>
      <c r="R1449">
        <v>0.65100000000000002</v>
      </c>
      <c r="S1449">
        <v>0.93200000000000005</v>
      </c>
      <c r="T1449">
        <v>1</v>
      </c>
      <c r="U1449">
        <v>0</v>
      </c>
      <c r="V1449" t="s">
        <v>82</v>
      </c>
      <c r="W1449">
        <v>0.94299999999999995</v>
      </c>
      <c r="X1449">
        <v>0.99299999999999999</v>
      </c>
      <c r="Y1449">
        <v>0</v>
      </c>
      <c r="Z1449">
        <v>0.52700000000000002</v>
      </c>
      <c r="AA1449" s="19">
        <v>45733.000827152777</v>
      </c>
      <c r="AB1449" t="s">
        <v>1181</v>
      </c>
    </row>
    <row r="1450" spans="1:28" hidden="1" x14ac:dyDescent="0.35">
      <c r="A1450" t="s">
        <v>1123</v>
      </c>
      <c r="B1450" t="s">
        <v>314</v>
      </c>
      <c r="C1450">
        <v>0</v>
      </c>
      <c r="D1450" s="9">
        <v>41949.612500000003</v>
      </c>
      <c r="E1450" s="9">
        <v>41949.612500000003</v>
      </c>
      <c r="F1450" t="s">
        <v>874</v>
      </c>
      <c r="G1450" t="s">
        <v>874</v>
      </c>
      <c r="H1450">
        <v>1</v>
      </c>
      <c r="I1450">
        <v>1</v>
      </c>
      <c r="J1450">
        <v>1</v>
      </c>
      <c r="K1450" t="s">
        <v>875</v>
      </c>
      <c r="L1450">
        <v>1</v>
      </c>
      <c r="M1450">
        <v>0</v>
      </c>
      <c r="N1450" t="s">
        <v>877</v>
      </c>
      <c r="O1450" t="s">
        <v>877</v>
      </c>
      <c r="P1450">
        <v>0</v>
      </c>
      <c r="Q1450" t="s">
        <v>877</v>
      </c>
      <c r="R1450" t="s">
        <v>877</v>
      </c>
      <c r="S1450" t="s">
        <v>877</v>
      </c>
      <c r="T1450" t="s">
        <v>877</v>
      </c>
      <c r="U1450" t="s">
        <v>877</v>
      </c>
      <c r="V1450" t="s">
        <v>82</v>
      </c>
      <c r="W1450" t="s">
        <v>877</v>
      </c>
      <c r="X1450" t="s">
        <v>877</v>
      </c>
      <c r="Y1450">
        <v>0</v>
      </c>
      <c r="Z1450" t="s">
        <v>877</v>
      </c>
      <c r="AA1450" s="19">
        <v>45733.000827152777</v>
      </c>
      <c r="AB1450" t="s">
        <v>1181</v>
      </c>
    </row>
    <row r="1451" spans="1:28" x14ac:dyDescent="0.35">
      <c r="A1451" t="s">
        <v>1124</v>
      </c>
      <c r="B1451" t="s">
        <v>313</v>
      </c>
      <c r="C1451">
        <v>220</v>
      </c>
      <c r="D1451" s="9">
        <v>41873.439583333333</v>
      </c>
      <c r="E1451" s="9">
        <v>42093.588888888888</v>
      </c>
      <c r="F1451">
        <v>108</v>
      </c>
      <c r="G1451">
        <v>108</v>
      </c>
      <c r="H1451">
        <v>58</v>
      </c>
      <c r="I1451">
        <v>50</v>
      </c>
      <c r="J1451">
        <v>0</v>
      </c>
      <c r="K1451">
        <v>108</v>
      </c>
      <c r="L1451">
        <v>84</v>
      </c>
      <c r="M1451">
        <v>24</v>
      </c>
      <c r="N1451">
        <v>0.373</v>
      </c>
      <c r="O1451">
        <v>0.44700000000000001</v>
      </c>
      <c r="P1451">
        <v>0</v>
      </c>
      <c r="Q1451">
        <v>0.67600000000000005</v>
      </c>
      <c r="R1451">
        <v>0.82399999999999995</v>
      </c>
      <c r="S1451">
        <v>0.45500000000000002</v>
      </c>
      <c r="T1451">
        <v>1</v>
      </c>
      <c r="U1451">
        <v>35.503</v>
      </c>
      <c r="V1451" t="s">
        <v>58</v>
      </c>
      <c r="W1451">
        <v>0.82199999999999995</v>
      </c>
      <c r="X1451">
        <v>0.42099999999999999</v>
      </c>
      <c r="Y1451">
        <v>0</v>
      </c>
      <c r="Z1451">
        <v>0.67100000000000004</v>
      </c>
      <c r="AA1451" s="19">
        <v>45733.000885775466</v>
      </c>
      <c r="AB1451" t="s">
        <v>1181</v>
      </c>
    </row>
    <row r="1452" spans="1:28" hidden="1" x14ac:dyDescent="0.35">
      <c r="A1452" t="s">
        <v>1124</v>
      </c>
      <c r="B1452" t="s">
        <v>314</v>
      </c>
      <c r="C1452">
        <v>59</v>
      </c>
      <c r="D1452" s="9">
        <v>42034.578472222223</v>
      </c>
      <c r="E1452" s="9">
        <v>42093.588888888888</v>
      </c>
      <c r="F1452" t="s">
        <v>874</v>
      </c>
      <c r="G1452" t="s">
        <v>874</v>
      </c>
      <c r="H1452">
        <v>1</v>
      </c>
      <c r="I1452">
        <v>2</v>
      </c>
      <c r="J1452">
        <v>1</v>
      </c>
      <c r="K1452" t="s">
        <v>875</v>
      </c>
      <c r="L1452">
        <v>2</v>
      </c>
      <c r="M1452">
        <v>0</v>
      </c>
      <c r="N1452" t="s">
        <v>877</v>
      </c>
      <c r="O1452">
        <v>3.4000000000000002E-2</v>
      </c>
      <c r="P1452">
        <v>0</v>
      </c>
      <c r="Q1452" t="s">
        <v>877</v>
      </c>
      <c r="R1452" t="s">
        <v>877</v>
      </c>
      <c r="S1452" t="s">
        <v>877</v>
      </c>
      <c r="T1452" t="s">
        <v>877</v>
      </c>
      <c r="U1452" t="s">
        <v>877</v>
      </c>
      <c r="V1452" t="s">
        <v>58</v>
      </c>
      <c r="W1452" t="s">
        <v>877</v>
      </c>
      <c r="X1452">
        <v>1</v>
      </c>
      <c r="Y1452">
        <v>0</v>
      </c>
      <c r="Z1452" t="s">
        <v>877</v>
      </c>
      <c r="AA1452" s="19">
        <v>45733.00088579861</v>
      </c>
      <c r="AB1452" t="s">
        <v>1181</v>
      </c>
    </row>
    <row r="1453" spans="1:28" x14ac:dyDescent="0.35">
      <c r="A1453" t="s">
        <v>1125</v>
      </c>
      <c r="B1453" t="s">
        <v>313</v>
      </c>
      <c r="C1453">
        <v>68</v>
      </c>
      <c r="D1453" s="9">
        <v>41212.873611111114</v>
      </c>
      <c r="E1453" s="9">
        <v>41281.731249999997</v>
      </c>
      <c r="F1453">
        <v>83</v>
      </c>
      <c r="G1453">
        <v>83</v>
      </c>
      <c r="H1453">
        <v>81</v>
      </c>
      <c r="I1453">
        <v>2</v>
      </c>
      <c r="J1453">
        <v>0</v>
      </c>
      <c r="K1453">
        <v>83</v>
      </c>
      <c r="L1453">
        <v>69</v>
      </c>
      <c r="M1453">
        <v>14</v>
      </c>
      <c r="N1453">
        <v>1.778</v>
      </c>
      <c r="O1453">
        <v>0</v>
      </c>
      <c r="P1453">
        <v>0</v>
      </c>
      <c r="Q1453">
        <v>1.347</v>
      </c>
      <c r="R1453">
        <v>0.75800000000000001</v>
      </c>
      <c r="S1453">
        <v>1</v>
      </c>
      <c r="T1453">
        <v>1</v>
      </c>
      <c r="U1453">
        <v>10.393000000000001</v>
      </c>
      <c r="V1453" t="s">
        <v>82</v>
      </c>
      <c r="W1453">
        <v>0.92700000000000005</v>
      </c>
      <c r="X1453">
        <v>0</v>
      </c>
      <c r="Y1453">
        <v>0</v>
      </c>
      <c r="Z1453">
        <v>0.88200000000000001</v>
      </c>
      <c r="AA1453" s="19">
        <v>45733.000943159721</v>
      </c>
      <c r="AB1453" t="s">
        <v>1181</v>
      </c>
    </row>
    <row r="1454" spans="1:28" hidden="1" x14ac:dyDescent="0.35">
      <c r="A1454" t="s">
        <v>1125</v>
      </c>
      <c r="B1454" t="s">
        <v>314</v>
      </c>
      <c r="C1454">
        <v>68</v>
      </c>
      <c r="D1454" s="9">
        <v>41212.873611111114</v>
      </c>
      <c r="E1454" s="9">
        <v>41281.731249999997</v>
      </c>
      <c r="F1454" t="s">
        <v>874</v>
      </c>
      <c r="G1454" t="s">
        <v>874</v>
      </c>
      <c r="H1454">
        <v>81</v>
      </c>
      <c r="I1454">
        <v>2</v>
      </c>
      <c r="J1454">
        <v>1</v>
      </c>
      <c r="K1454" t="s">
        <v>875</v>
      </c>
      <c r="L1454">
        <v>69</v>
      </c>
      <c r="M1454">
        <v>13</v>
      </c>
      <c r="N1454">
        <v>1.7929999999999999</v>
      </c>
      <c r="O1454" t="s">
        <v>877</v>
      </c>
      <c r="P1454">
        <v>0</v>
      </c>
      <c r="Q1454">
        <v>1.3460000000000001</v>
      </c>
      <c r="R1454" t="s">
        <v>877</v>
      </c>
      <c r="S1454" t="s">
        <v>877</v>
      </c>
      <c r="T1454" t="s">
        <v>877</v>
      </c>
      <c r="U1454" t="s">
        <v>877</v>
      </c>
      <c r="V1454" t="s">
        <v>82</v>
      </c>
      <c r="W1454">
        <v>0.93</v>
      </c>
      <c r="X1454" t="s">
        <v>877</v>
      </c>
      <c r="Y1454">
        <v>0</v>
      </c>
      <c r="Z1454">
        <v>0.88100000000000001</v>
      </c>
      <c r="AA1454" s="19">
        <v>45733.000943171297</v>
      </c>
      <c r="AB1454" t="s">
        <v>1181</v>
      </c>
    </row>
    <row r="1455" spans="1:28" x14ac:dyDescent="0.35">
      <c r="A1455" t="s">
        <v>1126</v>
      </c>
      <c r="B1455" t="s">
        <v>313</v>
      </c>
      <c r="C1455">
        <v>419</v>
      </c>
      <c r="D1455" s="9">
        <v>39604.560416666667</v>
      </c>
      <c r="E1455" s="9">
        <v>40023.636805555558</v>
      </c>
      <c r="F1455">
        <v>214</v>
      </c>
      <c r="G1455">
        <v>214</v>
      </c>
      <c r="H1455">
        <v>179</v>
      </c>
      <c r="I1455">
        <v>35</v>
      </c>
      <c r="J1455">
        <v>0</v>
      </c>
      <c r="K1455">
        <v>214</v>
      </c>
      <c r="L1455">
        <v>212</v>
      </c>
      <c r="M1455">
        <v>2</v>
      </c>
      <c r="N1455">
        <v>1.111</v>
      </c>
      <c r="O1455">
        <v>0.191</v>
      </c>
      <c r="P1455">
        <v>0</v>
      </c>
      <c r="Q1455">
        <v>1.141</v>
      </c>
      <c r="R1455">
        <v>0.876</v>
      </c>
      <c r="S1455">
        <v>0.85299999999999998</v>
      </c>
      <c r="T1455">
        <v>1</v>
      </c>
      <c r="U1455">
        <v>1.7529999999999999</v>
      </c>
      <c r="V1455" t="s">
        <v>82</v>
      </c>
      <c r="W1455">
        <v>0.95899999999999996</v>
      </c>
      <c r="X1455">
        <v>0.89600000000000002</v>
      </c>
      <c r="Y1455">
        <v>0</v>
      </c>
      <c r="Z1455">
        <v>0.84399999999999997</v>
      </c>
      <c r="AA1455" s="19">
        <v>45733.001000335651</v>
      </c>
      <c r="AB1455" t="s">
        <v>1181</v>
      </c>
    </row>
    <row r="1456" spans="1:28" hidden="1" x14ac:dyDescent="0.35">
      <c r="A1456" t="s">
        <v>1126</v>
      </c>
      <c r="B1456" t="s">
        <v>314</v>
      </c>
      <c r="C1456">
        <v>0</v>
      </c>
      <c r="D1456" s="9">
        <v>40023.636805555558</v>
      </c>
      <c r="E1456" s="9">
        <v>40023.636805555558</v>
      </c>
      <c r="F1456" t="s">
        <v>874</v>
      </c>
      <c r="G1456" t="s">
        <v>874</v>
      </c>
      <c r="H1456">
        <v>1</v>
      </c>
      <c r="I1456">
        <v>1</v>
      </c>
      <c r="J1456">
        <v>1</v>
      </c>
      <c r="K1456" t="s">
        <v>875</v>
      </c>
      <c r="L1456">
        <v>1</v>
      </c>
      <c r="M1456">
        <v>0</v>
      </c>
      <c r="N1456" t="s">
        <v>877</v>
      </c>
      <c r="O1456" t="s">
        <v>877</v>
      </c>
      <c r="P1456">
        <v>0</v>
      </c>
      <c r="Q1456" t="s">
        <v>877</v>
      </c>
      <c r="R1456" t="s">
        <v>877</v>
      </c>
      <c r="S1456" t="s">
        <v>877</v>
      </c>
      <c r="T1456" t="s">
        <v>877</v>
      </c>
      <c r="U1456" t="s">
        <v>877</v>
      </c>
      <c r="V1456" t="s">
        <v>82</v>
      </c>
      <c r="W1456" t="s">
        <v>877</v>
      </c>
      <c r="X1456" t="s">
        <v>877</v>
      </c>
      <c r="Y1456">
        <v>0</v>
      </c>
      <c r="Z1456" t="s">
        <v>877</v>
      </c>
      <c r="AA1456" s="19">
        <v>45733.00100034722</v>
      </c>
      <c r="AB1456" t="s">
        <v>1181</v>
      </c>
    </row>
    <row r="1457" spans="1:28" x14ac:dyDescent="0.35">
      <c r="A1457" t="s">
        <v>1127</v>
      </c>
      <c r="B1457" t="s">
        <v>313</v>
      </c>
      <c r="C1457">
        <v>519</v>
      </c>
      <c r="D1457" s="9">
        <v>40724.474999999999</v>
      </c>
      <c r="E1457" s="9">
        <v>41243.65625</v>
      </c>
      <c r="F1457">
        <v>398</v>
      </c>
      <c r="G1457">
        <v>398</v>
      </c>
      <c r="H1457">
        <v>250</v>
      </c>
      <c r="I1457">
        <v>148</v>
      </c>
      <c r="J1457">
        <v>0</v>
      </c>
      <c r="K1457">
        <v>398</v>
      </c>
      <c r="L1457">
        <v>372</v>
      </c>
      <c r="M1457">
        <v>26</v>
      </c>
      <c r="N1457">
        <v>0.73399999999999999</v>
      </c>
      <c r="O1457">
        <v>0.59499999999999997</v>
      </c>
      <c r="P1457">
        <v>0</v>
      </c>
      <c r="Q1457">
        <v>1.244</v>
      </c>
      <c r="R1457">
        <v>0.93600000000000005</v>
      </c>
      <c r="S1457">
        <v>0.55200000000000005</v>
      </c>
      <c r="T1457">
        <v>1</v>
      </c>
      <c r="U1457">
        <v>20.9</v>
      </c>
      <c r="V1457" t="s">
        <v>82</v>
      </c>
      <c r="W1457">
        <v>0.94399999999999995</v>
      </c>
      <c r="X1457">
        <v>0.80300000000000005</v>
      </c>
      <c r="Y1457">
        <v>0</v>
      </c>
      <c r="Z1457">
        <v>0.88800000000000001</v>
      </c>
      <c r="AA1457" s="19">
        <v>45733.001058229165</v>
      </c>
      <c r="AB1457" t="s">
        <v>1181</v>
      </c>
    </row>
    <row r="1458" spans="1:28" hidden="1" x14ac:dyDescent="0.35">
      <c r="A1458" t="s">
        <v>1127</v>
      </c>
      <c r="B1458" t="s">
        <v>314</v>
      </c>
      <c r="C1458">
        <v>0</v>
      </c>
      <c r="D1458" s="9">
        <v>41243.65625</v>
      </c>
      <c r="E1458" s="9">
        <v>41243.65625</v>
      </c>
      <c r="F1458" t="s">
        <v>874</v>
      </c>
      <c r="G1458" t="s">
        <v>874</v>
      </c>
      <c r="H1458">
        <v>1</v>
      </c>
      <c r="I1458">
        <v>1</v>
      </c>
      <c r="J1458">
        <v>1</v>
      </c>
      <c r="K1458" t="s">
        <v>875</v>
      </c>
      <c r="L1458">
        <v>1</v>
      </c>
      <c r="M1458">
        <v>0</v>
      </c>
      <c r="N1458" t="s">
        <v>877</v>
      </c>
      <c r="O1458" t="s">
        <v>877</v>
      </c>
      <c r="P1458">
        <v>0</v>
      </c>
      <c r="Q1458" t="s">
        <v>877</v>
      </c>
      <c r="R1458" t="s">
        <v>877</v>
      </c>
      <c r="S1458" t="s">
        <v>877</v>
      </c>
      <c r="T1458" t="s">
        <v>877</v>
      </c>
      <c r="U1458" t="s">
        <v>877</v>
      </c>
      <c r="V1458" t="s">
        <v>82</v>
      </c>
      <c r="W1458" t="s">
        <v>877</v>
      </c>
      <c r="X1458" t="s">
        <v>877</v>
      </c>
      <c r="Y1458">
        <v>0</v>
      </c>
      <c r="Z1458" t="s">
        <v>877</v>
      </c>
      <c r="AA1458" s="19">
        <v>45733.001058240741</v>
      </c>
      <c r="AB1458" t="s">
        <v>1181</v>
      </c>
    </row>
    <row r="1459" spans="1:28" x14ac:dyDescent="0.35">
      <c r="A1459" t="s">
        <v>1128</v>
      </c>
      <c r="B1459" t="s">
        <v>313</v>
      </c>
      <c r="C1459">
        <v>68</v>
      </c>
      <c r="D1459" s="9">
        <v>39997.476388888892</v>
      </c>
      <c r="E1459" s="9">
        <v>40065.550000000003</v>
      </c>
      <c r="F1459">
        <v>86</v>
      </c>
      <c r="G1459">
        <v>86</v>
      </c>
      <c r="H1459">
        <v>64</v>
      </c>
      <c r="I1459">
        <v>22</v>
      </c>
      <c r="J1459">
        <v>0</v>
      </c>
      <c r="K1459">
        <v>86</v>
      </c>
      <c r="L1459">
        <v>86</v>
      </c>
      <c r="M1459">
        <v>0</v>
      </c>
      <c r="N1459">
        <v>1.1299999999999999</v>
      </c>
      <c r="O1459">
        <v>0.44600000000000001</v>
      </c>
      <c r="P1459">
        <v>0</v>
      </c>
      <c r="Q1459">
        <v>0.995</v>
      </c>
      <c r="R1459">
        <v>0.63100000000000001</v>
      </c>
      <c r="S1459">
        <v>0.71699999999999997</v>
      </c>
      <c r="T1459">
        <v>1</v>
      </c>
      <c r="U1459">
        <v>0</v>
      </c>
      <c r="V1459" t="s">
        <v>82</v>
      </c>
      <c r="W1459">
        <v>0.97299999999999998</v>
      </c>
      <c r="X1459">
        <v>0.89600000000000002</v>
      </c>
      <c r="Y1459">
        <v>0</v>
      </c>
      <c r="Z1459">
        <v>0.92800000000000005</v>
      </c>
      <c r="AA1459" s="19">
        <v>45733.001117835651</v>
      </c>
      <c r="AB1459" t="s">
        <v>1181</v>
      </c>
    </row>
    <row r="1460" spans="1:28" hidden="1" x14ac:dyDescent="0.35">
      <c r="A1460" t="s">
        <v>1128</v>
      </c>
      <c r="B1460" t="s">
        <v>314</v>
      </c>
      <c r="C1460">
        <v>68</v>
      </c>
      <c r="D1460" s="9">
        <v>39997.476388888892</v>
      </c>
      <c r="E1460" s="9">
        <v>40065.550000000003</v>
      </c>
      <c r="F1460" t="s">
        <v>874</v>
      </c>
      <c r="G1460" t="s">
        <v>874</v>
      </c>
      <c r="H1460">
        <v>64</v>
      </c>
      <c r="I1460">
        <v>22</v>
      </c>
      <c r="J1460">
        <v>1</v>
      </c>
      <c r="K1460" t="s">
        <v>875</v>
      </c>
      <c r="L1460">
        <v>86</v>
      </c>
      <c r="M1460">
        <v>-1</v>
      </c>
      <c r="N1460">
        <v>1.1399999999999999</v>
      </c>
      <c r="O1460">
        <v>0.439</v>
      </c>
      <c r="P1460">
        <v>0</v>
      </c>
      <c r="Q1460">
        <v>0.98099999999999998</v>
      </c>
      <c r="R1460">
        <v>0.621</v>
      </c>
      <c r="S1460">
        <v>0.72199999999999998</v>
      </c>
      <c r="T1460">
        <v>1</v>
      </c>
      <c r="U1460">
        <v>0</v>
      </c>
      <c r="V1460" t="s">
        <v>82</v>
      </c>
      <c r="W1460">
        <v>0.97499999999999998</v>
      </c>
      <c r="X1460">
        <v>0.89900000000000002</v>
      </c>
      <c r="Y1460">
        <v>0</v>
      </c>
      <c r="Z1460">
        <v>0.92900000000000005</v>
      </c>
      <c r="AA1460" s="19">
        <v>45733.001128715281</v>
      </c>
      <c r="AB1460" t="s">
        <v>1181</v>
      </c>
    </row>
    <row r="1461" spans="1:28" x14ac:dyDescent="0.35">
      <c r="A1461" t="s">
        <v>1129</v>
      </c>
      <c r="B1461" t="s">
        <v>313</v>
      </c>
      <c r="C1461">
        <v>367</v>
      </c>
      <c r="D1461" s="9">
        <v>40724.697222222225</v>
      </c>
      <c r="E1461" s="9">
        <v>41091.975694444445</v>
      </c>
      <c r="F1461">
        <v>248</v>
      </c>
      <c r="G1461">
        <v>248</v>
      </c>
      <c r="H1461">
        <v>78</v>
      </c>
      <c r="I1461">
        <v>170</v>
      </c>
      <c r="J1461">
        <v>0</v>
      </c>
      <c r="K1461">
        <v>248</v>
      </c>
      <c r="L1461">
        <v>244</v>
      </c>
      <c r="M1461">
        <v>4</v>
      </c>
      <c r="N1461">
        <v>0.34699999999999998</v>
      </c>
      <c r="O1461">
        <v>1.3979999999999999</v>
      </c>
      <c r="P1461">
        <v>0</v>
      </c>
      <c r="Q1461">
        <v>1.403</v>
      </c>
      <c r="R1461">
        <v>0.80400000000000005</v>
      </c>
      <c r="S1461">
        <v>0.19900000000000001</v>
      </c>
      <c r="T1461">
        <v>1</v>
      </c>
      <c r="U1461">
        <v>2.851</v>
      </c>
      <c r="V1461" t="s">
        <v>82</v>
      </c>
      <c r="W1461">
        <v>0.73699999999999999</v>
      </c>
      <c r="X1461">
        <v>0.86399999999999999</v>
      </c>
      <c r="Y1461">
        <v>0</v>
      </c>
      <c r="Z1461">
        <v>0.77300000000000002</v>
      </c>
      <c r="AA1461" s="19">
        <v>45733.001189467592</v>
      </c>
      <c r="AB1461" t="s">
        <v>1181</v>
      </c>
    </row>
    <row r="1462" spans="1:28" hidden="1" x14ac:dyDescent="0.35">
      <c r="A1462" t="s">
        <v>1129</v>
      </c>
      <c r="B1462" t="s">
        <v>314</v>
      </c>
      <c r="C1462">
        <v>69</v>
      </c>
      <c r="D1462" s="9">
        <v>41022.55972222222</v>
      </c>
      <c r="E1462" s="9">
        <v>41091.975694444445</v>
      </c>
      <c r="F1462" t="s">
        <v>874</v>
      </c>
      <c r="G1462" t="s">
        <v>874</v>
      </c>
      <c r="H1462">
        <v>1</v>
      </c>
      <c r="I1462">
        <v>1</v>
      </c>
      <c r="J1462">
        <v>1</v>
      </c>
      <c r="K1462" t="s">
        <v>875</v>
      </c>
      <c r="L1462">
        <v>3</v>
      </c>
      <c r="M1462">
        <v>-1</v>
      </c>
      <c r="N1462" t="s">
        <v>877</v>
      </c>
      <c r="O1462" t="s">
        <v>877</v>
      </c>
      <c r="P1462">
        <v>0</v>
      </c>
      <c r="Q1462">
        <v>3.5999999999999997E-2</v>
      </c>
      <c r="R1462" t="s">
        <v>877</v>
      </c>
      <c r="S1462" t="s">
        <v>877</v>
      </c>
      <c r="T1462" t="s">
        <v>877</v>
      </c>
      <c r="U1462" t="s">
        <v>877</v>
      </c>
      <c r="V1462" t="s">
        <v>82</v>
      </c>
      <c r="W1462" t="s">
        <v>877</v>
      </c>
      <c r="X1462" t="s">
        <v>877</v>
      </c>
      <c r="Y1462">
        <v>0</v>
      </c>
      <c r="Z1462">
        <v>0.75</v>
      </c>
      <c r="AA1462" s="19">
        <v>45733.001189479168</v>
      </c>
      <c r="AB1462" t="s">
        <v>1181</v>
      </c>
    </row>
    <row r="1463" spans="1:28" x14ac:dyDescent="0.35">
      <c r="A1463" t="s">
        <v>1130</v>
      </c>
      <c r="B1463" t="s">
        <v>313</v>
      </c>
      <c r="C1463">
        <v>112</v>
      </c>
      <c r="D1463" s="9">
        <v>42692.577777777777</v>
      </c>
      <c r="E1463" s="9">
        <v>42804.606944444444</v>
      </c>
      <c r="F1463">
        <v>171</v>
      </c>
      <c r="G1463">
        <v>171</v>
      </c>
      <c r="H1463">
        <v>167</v>
      </c>
      <c r="I1463">
        <v>4</v>
      </c>
      <c r="J1463">
        <v>0</v>
      </c>
      <c r="K1463">
        <v>171</v>
      </c>
      <c r="L1463">
        <v>128</v>
      </c>
      <c r="M1463">
        <v>43</v>
      </c>
      <c r="N1463">
        <v>1.4570000000000001</v>
      </c>
      <c r="O1463">
        <v>4.3999999999999997E-2</v>
      </c>
      <c r="P1463">
        <v>0</v>
      </c>
      <c r="Q1463">
        <v>1.121</v>
      </c>
      <c r="R1463">
        <v>0.747</v>
      </c>
      <c r="S1463">
        <v>0.97099999999999997</v>
      </c>
      <c r="T1463">
        <v>1</v>
      </c>
      <c r="U1463">
        <v>38.359000000000002</v>
      </c>
      <c r="V1463" t="s">
        <v>58</v>
      </c>
      <c r="W1463">
        <v>0.97699999999999998</v>
      </c>
      <c r="X1463">
        <v>0.6</v>
      </c>
      <c r="Y1463">
        <v>0</v>
      </c>
      <c r="Z1463">
        <v>0.99099999999999999</v>
      </c>
      <c r="AA1463" s="19">
        <v>45733.001250266207</v>
      </c>
      <c r="AB1463" t="s">
        <v>1181</v>
      </c>
    </row>
    <row r="1464" spans="1:28" hidden="1" x14ac:dyDescent="0.35">
      <c r="A1464" t="s">
        <v>1130</v>
      </c>
      <c r="B1464" t="s">
        <v>314</v>
      </c>
      <c r="C1464">
        <v>99</v>
      </c>
      <c r="D1464" s="9">
        <v>42705.417361111111</v>
      </c>
      <c r="E1464" s="9">
        <v>42804.606944444444</v>
      </c>
      <c r="F1464" t="s">
        <v>874</v>
      </c>
      <c r="G1464" t="s">
        <v>874</v>
      </c>
      <c r="H1464">
        <v>127</v>
      </c>
      <c r="I1464">
        <v>4</v>
      </c>
      <c r="J1464">
        <v>1</v>
      </c>
      <c r="K1464" t="s">
        <v>875</v>
      </c>
      <c r="L1464">
        <v>116</v>
      </c>
      <c r="M1464">
        <v>16</v>
      </c>
      <c r="N1464">
        <v>1.329</v>
      </c>
      <c r="O1464">
        <v>4.3999999999999997E-2</v>
      </c>
      <c r="P1464">
        <v>0</v>
      </c>
      <c r="Q1464">
        <v>1.1080000000000001</v>
      </c>
      <c r="R1464">
        <v>0.80700000000000005</v>
      </c>
      <c r="S1464">
        <v>0.96799999999999997</v>
      </c>
      <c r="T1464">
        <v>1</v>
      </c>
      <c r="U1464">
        <v>38.808999999999997</v>
      </c>
      <c r="V1464" t="s">
        <v>58</v>
      </c>
      <c r="W1464">
        <v>0.97599999999999998</v>
      </c>
      <c r="X1464">
        <v>0.61699999999999999</v>
      </c>
      <c r="Y1464">
        <v>0</v>
      </c>
      <c r="Z1464">
        <v>0.98799999999999999</v>
      </c>
      <c r="AA1464" s="19">
        <v>45733.001261226855</v>
      </c>
      <c r="AB1464" t="s">
        <v>1181</v>
      </c>
    </row>
    <row r="1465" spans="1:28" x14ac:dyDescent="0.35">
      <c r="A1465" t="s">
        <v>1131</v>
      </c>
      <c r="B1465" t="s">
        <v>313</v>
      </c>
      <c r="C1465">
        <v>224</v>
      </c>
      <c r="D1465" s="9">
        <v>42536.7</v>
      </c>
      <c r="E1465" s="9">
        <v>42761.585416666669</v>
      </c>
      <c r="F1465">
        <v>385</v>
      </c>
      <c r="G1465">
        <v>372</v>
      </c>
      <c r="H1465">
        <v>348</v>
      </c>
      <c r="I1465">
        <v>24</v>
      </c>
      <c r="J1465">
        <v>0</v>
      </c>
      <c r="K1465">
        <v>372</v>
      </c>
      <c r="L1465">
        <v>323</v>
      </c>
      <c r="M1465">
        <v>49</v>
      </c>
      <c r="N1465">
        <v>1.5329999999999999</v>
      </c>
      <c r="O1465">
        <v>0.14000000000000001</v>
      </c>
      <c r="P1465">
        <v>0</v>
      </c>
      <c r="Q1465">
        <v>1.702</v>
      </c>
      <c r="R1465">
        <v>1.0169999999999999</v>
      </c>
      <c r="S1465">
        <v>0.91600000000000004</v>
      </c>
      <c r="T1465">
        <v>1</v>
      </c>
      <c r="U1465">
        <v>28.79</v>
      </c>
      <c r="V1465" t="s">
        <v>94</v>
      </c>
      <c r="W1465">
        <v>0.877</v>
      </c>
      <c r="X1465">
        <v>0.96199999999999997</v>
      </c>
      <c r="Y1465">
        <v>0</v>
      </c>
      <c r="Z1465">
        <v>0.98599999999999999</v>
      </c>
      <c r="AA1465" s="19">
        <v>45733.001321840275</v>
      </c>
      <c r="AB1465" t="s">
        <v>1181</v>
      </c>
    </row>
    <row r="1466" spans="1:28" hidden="1" x14ac:dyDescent="0.35">
      <c r="A1466" t="s">
        <v>1131</v>
      </c>
      <c r="B1466" t="s">
        <v>314</v>
      </c>
      <c r="C1466">
        <v>99</v>
      </c>
      <c r="D1466" s="9">
        <v>42662.472222222219</v>
      </c>
      <c r="E1466" s="9">
        <v>42761.585416666669</v>
      </c>
      <c r="F1466" t="s">
        <v>874</v>
      </c>
      <c r="G1466" t="s">
        <v>874</v>
      </c>
      <c r="H1466">
        <v>72</v>
      </c>
      <c r="I1466">
        <v>6</v>
      </c>
      <c r="J1466">
        <v>1</v>
      </c>
      <c r="K1466" t="s">
        <v>875</v>
      </c>
      <c r="L1466">
        <v>100</v>
      </c>
      <c r="M1466">
        <v>-21</v>
      </c>
      <c r="N1466">
        <v>1.3460000000000001</v>
      </c>
      <c r="O1466">
        <v>0.107</v>
      </c>
      <c r="P1466">
        <v>0</v>
      </c>
      <c r="Q1466">
        <v>1.556</v>
      </c>
      <c r="R1466">
        <v>1.071</v>
      </c>
      <c r="S1466">
        <v>0.92600000000000005</v>
      </c>
      <c r="T1466">
        <v>1</v>
      </c>
      <c r="U1466">
        <v>31.491</v>
      </c>
      <c r="V1466" t="s">
        <v>64</v>
      </c>
      <c r="W1466">
        <v>0.79500000000000004</v>
      </c>
      <c r="X1466">
        <v>0.63100000000000001</v>
      </c>
      <c r="Y1466">
        <v>0</v>
      </c>
      <c r="Z1466">
        <v>0.81399999999999995</v>
      </c>
      <c r="AA1466" s="19">
        <v>45733.001333136577</v>
      </c>
      <c r="AB1466" t="s">
        <v>1181</v>
      </c>
    </row>
    <row r="1467" spans="1:28" x14ac:dyDescent="0.35">
      <c r="A1467" t="s">
        <v>1132</v>
      </c>
      <c r="B1467" t="s">
        <v>313</v>
      </c>
      <c r="C1467">
        <v>3017</v>
      </c>
      <c r="D1467" s="9">
        <v>41718.830555555556</v>
      </c>
      <c r="E1467" s="9">
        <v>44735.893750000003</v>
      </c>
      <c r="F1467">
        <v>3209</v>
      </c>
      <c r="G1467">
        <v>3193</v>
      </c>
      <c r="H1467">
        <v>2960</v>
      </c>
      <c r="I1467">
        <v>233</v>
      </c>
      <c r="J1467">
        <v>0</v>
      </c>
      <c r="K1467">
        <v>3193</v>
      </c>
      <c r="L1467">
        <v>3009</v>
      </c>
      <c r="M1467">
        <v>184</v>
      </c>
      <c r="N1467">
        <v>1.514</v>
      </c>
      <c r="O1467">
        <v>0.14499999999999999</v>
      </c>
      <c r="P1467">
        <v>0</v>
      </c>
      <c r="Q1467">
        <v>1.5349999999999999</v>
      </c>
      <c r="R1467">
        <v>0.92500000000000004</v>
      </c>
      <c r="S1467">
        <v>0.91300000000000003</v>
      </c>
      <c r="T1467">
        <v>1</v>
      </c>
      <c r="U1467">
        <v>119.87</v>
      </c>
      <c r="V1467" t="s">
        <v>58</v>
      </c>
      <c r="W1467">
        <v>0.97599999999999998</v>
      </c>
      <c r="X1467">
        <v>0.59399999999999997</v>
      </c>
      <c r="Y1467">
        <v>0</v>
      </c>
      <c r="Z1467">
        <v>0.97</v>
      </c>
      <c r="AA1467" s="19">
        <v>45733.001400567133</v>
      </c>
      <c r="AB1467" t="s">
        <v>1181</v>
      </c>
    </row>
    <row r="1468" spans="1:28" hidden="1" x14ac:dyDescent="0.35">
      <c r="A1468" t="s">
        <v>1132</v>
      </c>
      <c r="B1468" t="s">
        <v>314</v>
      </c>
      <c r="C1468">
        <v>0</v>
      </c>
      <c r="D1468" s="9">
        <v>44735.893750000003</v>
      </c>
      <c r="E1468" s="9">
        <v>44735.893750000003</v>
      </c>
      <c r="F1468" t="s">
        <v>874</v>
      </c>
      <c r="G1468" t="s">
        <v>874</v>
      </c>
      <c r="H1468">
        <v>1</v>
      </c>
      <c r="I1468">
        <v>1</v>
      </c>
      <c r="J1468">
        <v>1</v>
      </c>
      <c r="K1468" t="s">
        <v>875</v>
      </c>
      <c r="L1468">
        <v>2</v>
      </c>
      <c r="M1468">
        <v>-1</v>
      </c>
      <c r="N1468" t="s">
        <v>877</v>
      </c>
      <c r="O1468" t="s">
        <v>877</v>
      </c>
      <c r="P1468">
        <v>0</v>
      </c>
      <c r="Q1468" t="s">
        <v>877</v>
      </c>
      <c r="R1468" t="s">
        <v>877</v>
      </c>
      <c r="S1468" t="s">
        <v>877</v>
      </c>
      <c r="T1468" t="s">
        <v>877</v>
      </c>
      <c r="U1468" t="s">
        <v>877</v>
      </c>
      <c r="V1468" t="s">
        <v>58</v>
      </c>
      <c r="W1468" t="s">
        <v>877</v>
      </c>
      <c r="X1468" t="s">
        <v>877</v>
      </c>
      <c r="Y1468">
        <v>0</v>
      </c>
      <c r="Z1468" t="s">
        <v>877</v>
      </c>
      <c r="AA1468" s="19">
        <v>45733.001400590278</v>
      </c>
      <c r="AB1468" t="s">
        <v>1181</v>
      </c>
    </row>
    <row r="1469" spans="1:28" x14ac:dyDescent="0.35">
      <c r="A1469" t="s">
        <v>1133</v>
      </c>
      <c r="B1469" t="s">
        <v>313</v>
      </c>
      <c r="C1469">
        <v>451</v>
      </c>
      <c r="D1469" s="9">
        <v>40791.701388888891</v>
      </c>
      <c r="E1469" s="9">
        <v>41243.65625</v>
      </c>
      <c r="F1469">
        <v>62</v>
      </c>
      <c r="G1469">
        <v>62</v>
      </c>
      <c r="H1469">
        <v>62</v>
      </c>
      <c r="I1469">
        <v>0</v>
      </c>
      <c r="J1469">
        <v>0</v>
      </c>
      <c r="K1469">
        <v>62</v>
      </c>
      <c r="L1469">
        <v>36</v>
      </c>
      <c r="M1469">
        <v>26</v>
      </c>
      <c r="N1469">
        <v>0.16400000000000001</v>
      </c>
      <c r="O1469">
        <v>0</v>
      </c>
      <c r="P1469">
        <v>0</v>
      </c>
      <c r="Q1469">
        <v>0.158</v>
      </c>
      <c r="R1469">
        <v>0.96299999999999997</v>
      </c>
      <c r="S1469">
        <v>1</v>
      </c>
      <c r="T1469">
        <v>1</v>
      </c>
      <c r="U1469">
        <v>164.55699999999999</v>
      </c>
      <c r="V1469" t="s">
        <v>58</v>
      </c>
      <c r="W1469">
        <v>0.73199999999999998</v>
      </c>
      <c r="X1469">
        <v>0</v>
      </c>
      <c r="Y1469">
        <v>0</v>
      </c>
      <c r="Z1469">
        <v>0.875</v>
      </c>
      <c r="AA1469" s="19">
        <v>45733.001457407408</v>
      </c>
      <c r="AB1469" t="s">
        <v>1181</v>
      </c>
    </row>
    <row r="1470" spans="1:28" hidden="1" x14ac:dyDescent="0.35">
      <c r="A1470" t="s">
        <v>1133</v>
      </c>
      <c r="B1470" t="s">
        <v>314</v>
      </c>
      <c r="C1470">
        <v>91</v>
      </c>
      <c r="D1470" s="9">
        <v>41152.520138888889</v>
      </c>
      <c r="E1470" s="9">
        <v>41243.65625</v>
      </c>
      <c r="F1470" t="s">
        <v>874</v>
      </c>
      <c r="G1470" t="s">
        <v>874</v>
      </c>
      <c r="H1470">
        <v>10</v>
      </c>
      <c r="I1470">
        <v>1</v>
      </c>
      <c r="J1470">
        <v>1</v>
      </c>
      <c r="K1470" t="s">
        <v>875</v>
      </c>
      <c r="L1470">
        <v>28</v>
      </c>
      <c r="M1470">
        <v>-19</v>
      </c>
      <c r="N1470">
        <v>0.35699999999999998</v>
      </c>
      <c r="O1470">
        <v>0</v>
      </c>
      <c r="P1470">
        <v>0</v>
      </c>
      <c r="Q1470">
        <v>0.18099999999999999</v>
      </c>
      <c r="R1470">
        <v>0.50700000000000001</v>
      </c>
      <c r="S1470">
        <v>1</v>
      </c>
      <c r="T1470">
        <v>1</v>
      </c>
      <c r="U1470">
        <v>143.64599999999999</v>
      </c>
      <c r="V1470" t="s">
        <v>58</v>
      </c>
      <c r="W1470">
        <v>0.72699999999999998</v>
      </c>
      <c r="X1470">
        <v>0</v>
      </c>
      <c r="Y1470">
        <v>0</v>
      </c>
      <c r="Z1470">
        <v>0.82099999999999995</v>
      </c>
      <c r="AA1470" s="19">
        <v>45733.00146644676</v>
      </c>
      <c r="AB1470" t="s">
        <v>1181</v>
      </c>
    </row>
    <row r="1471" spans="1:28" x14ac:dyDescent="0.35">
      <c r="A1471" t="s">
        <v>1134</v>
      </c>
      <c r="B1471" t="s">
        <v>313</v>
      </c>
      <c r="C1471">
        <v>82</v>
      </c>
      <c r="D1471" s="9">
        <v>40359.527777777781</v>
      </c>
      <c r="E1471" s="9">
        <v>40441.663888888892</v>
      </c>
      <c r="F1471">
        <v>50</v>
      </c>
      <c r="G1471">
        <v>50</v>
      </c>
      <c r="H1471">
        <v>5</v>
      </c>
      <c r="I1471">
        <v>45</v>
      </c>
      <c r="J1471">
        <v>0</v>
      </c>
      <c r="K1471">
        <v>50</v>
      </c>
      <c r="L1471">
        <v>37</v>
      </c>
      <c r="M1471">
        <v>13</v>
      </c>
      <c r="N1471">
        <v>7.0999999999999994E-2</v>
      </c>
      <c r="O1471">
        <v>1.113</v>
      </c>
      <c r="P1471">
        <v>0</v>
      </c>
      <c r="Q1471">
        <v>1.9430000000000001</v>
      </c>
      <c r="R1471">
        <v>1.641</v>
      </c>
      <c r="S1471">
        <v>0.06</v>
      </c>
      <c r="T1471">
        <v>1</v>
      </c>
      <c r="U1471">
        <v>6.6909999999999998</v>
      </c>
      <c r="V1471" t="s">
        <v>94</v>
      </c>
      <c r="W1471">
        <v>0.753</v>
      </c>
      <c r="X1471">
        <v>0.65600000000000003</v>
      </c>
      <c r="Y1471">
        <v>0</v>
      </c>
      <c r="Z1471">
        <v>0.91600000000000004</v>
      </c>
      <c r="AA1471" s="19">
        <v>45733.001525231484</v>
      </c>
      <c r="AB1471" t="s">
        <v>1181</v>
      </c>
    </row>
    <row r="1472" spans="1:28" hidden="1" x14ac:dyDescent="0.35">
      <c r="A1472" t="s">
        <v>1134</v>
      </c>
      <c r="B1472" t="s">
        <v>314</v>
      </c>
      <c r="C1472">
        <v>82</v>
      </c>
      <c r="D1472" s="9">
        <v>40359.527777777781</v>
      </c>
      <c r="E1472" s="9">
        <v>40441.663888888892</v>
      </c>
      <c r="F1472" t="s">
        <v>874</v>
      </c>
      <c r="G1472" t="s">
        <v>874</v>
      </c>
      <c r="H1472">
        <v>5</v>
      </c>
      <c r="I1472">
        <v>45</v>
      </c>
      <c r="J1472">
        <v>1</v>
      </c>
      <c r="K1472" t="s">
        <v>875</v>
      </c>
      <c r="L1472">
        <v>37</v>
      </c>
      <c r="M1472">
        <v>12</v>
      </c>
      <c r="N1472">
        <v>7.0000000000000007E-2</v>
      </c>
      <c r="O1472">
        <v>1.113</v>
      </c>
      <c r="P1472">
        <v>0</v>
      </c>
      <c r="Q1472">
        <v>1.9790000000000001</v>
      </c>
      <c r="R1472">
        <v>1.673</v>
      </c>
      <c r="S1472">
        <v>5.8999999999999997E-2</v>
      </c>
      <c r="T1472">
        <v>1</v>
      </c>
      <c r="U1472">
        <v>6.569</v>
      </c>
      <c r="V1472" t="s">
        <v>94</v>
      </c>
      <c r="W1472">
        <v>0.75800000000000001</v>
      </c>
      <c r="X1472">
        <v>0.65600000000000003</v>
      </c>
      <c r="Y1472">
        <v>0</v>
      </c>
      <c r="Z1472">
        <v>0.92500000000000004</v>
      </c>
      <c r="AA1472" s="19">
        <v>45733.001535682874</v>
      </c>
      <c r="AB1472" t="s">
        <v>1181</v>
      </c>
    </row>
    <row r="1473" spans="1:28" x14ac:dyDescent="0.35">
      <c r="A1473" t="s">
        <v>1135</v>
      </c>
      <c r="B1473" t="s">
        <v>313</v>
      </c>
      <c r="C1473">
        <v>2646</v>
      </c>
      <c r="D1473" s="9">
        <v>40038.493750000001</v>
      </c>
      <c r="E1473" s="9">
        <v>42684.512499999997</v>
      </c>
      <c r="F1473">
        <v>579</v>
      </c>
      <c r="G1473">
        <v>579</v>
      </c>
      <c r="H1473">
        <v>235</v>
      </c>
      <c r="I1473">
        <v>344</v>
      </c>
      <c r="J1473">
        <v>0</v>
      </c>
      <c r="K1473">
        <v>579</v>
      </c>
      <c r="L1473">
        <v>573</v>
      </c>
      <c r="M1473">
        <v>6</v>
      </c>
      <c r="N1473">
        <v>0.49299999999999999</v>
      </c>
      <c r="O1473">
        <v>0.90300000000000002</v>
      </c>
      <c r="P1473">
        <v>0</v>
      </c>
      <c r="Q1473">
        <v>0.29599999999999999</v>
      </c>
      <c r="R1473">
        <v>0.21199999999999999</v>
      </c>
      <c r="S1473">
        <v>0.35299999999999998</v>
      </c>
      <c r="T1473">
        <v>1</v>
      </c>
      <c r="U1473">
        <v>20.27</v>
      </c>
      <c r="V1473" t="s">
        <v>82</v>
      </c>
      <c r="W1473">
        <v>0.85599999999999998</v>
      </c>
      <c r="X1473">
        <v>0.66300000000000003</v>
      </c>
      <c r="Y1473">
        <v>0</v>
      </c>
      <c r="Z1473">
        <v>0.36799999999999999</v>
      </c>
      <c r="AA1473" s="19">
        <v>45733.001593668982</v>
      </c>
      <c r="AB1473" t="s">
        <v>1181</v>
      </c>
    </row>
    <row r="1474" spans="1:28" hidden="1" x14ac:dyDescent="0.35">
      <c r="A1474" t="s">
        <v>1135</v>
      </c>
      <c r="B1474" t="s">
        <v>314</v>
      </c>
      <c r="C1474">
        <v>0</v>
      </c>
      <c r="D1474" s="9">
        <v>42684.511805555558</v>
      </c>
      <c r="E1474" s="9">
        <v>42684.512499999997</v>
      </c>
      <c r="F1474" t="s">
        <v>874</v>
      </c>
      <c r="G1474" t="s">
        <v>874</v>
      </c>
      <c r="H1474">
        <v>1</v>
      </c>
      <c r="I1474">
        <v>1</v>
      </c>
      <c r="J1474">
        <v>1</v>
      </c>
      <c r="K1474" t="s">
        <v>875</v>
      </c>
      <c r="L1474">
        <v>4</v>
      </c>
      <c r="M1474">
        <v>-3</v>
      </c>
      <c r="N1474" t="s">
        <v>877</v>
      </c>
      <c r="O1474" t="s">
        <v>877</v>
      </c>
      <c r="P1474">
        <v>0</v>
      </c>
      <c r="Q1474">
        <v>2</v>
      </c>
      <c r="R1474" t="s">
        <v>877</v>
      </c>
      <c r="S1474" t="s">
        <v>877</v>
      </c>
      <c r="T1474" t="s">
        <v>877</v>
      </c>
      <c r="U1474" t="s">
        <v>877</v>
      </c>
      <c r="V1474" t="s">
        <v>82</v>
      </c>
      <c r="W1474" t="s">
        <v>877</v>
      </c>
      <c r="X1474" t="s">
        <v>877</v>
      </c>
      <c r="Y1474">
        <v>0</v>
      </c>
      <c r="Z1474">
        <v>0.6</v>
      </c>
      <c r="AA1474" s="19">
        <v>45733.001593680558</v>
      </c>
      <c r="AB1474" t="s">
        <v>1181</v>
      </c>
    </row>
    <row r="1475" spans="1:28" x14ac:dyDescent="0.35">
      <c r="A1475" t="s">
        <v>1136</v>
      </c>
      <c r="B1475" t="s">
        <v>313</v>
      </c>
      <c r="C1475">
        <v>792</v>
      </c>
      <c r="D1475" s="9">
        <v>42746.442361111112</v>
      </c>
      <c r="E1475" s="9">
        <v>43538.543055555558</v>
      </c>
      <c r="F1475">
        <v>540</v>
      </c>
      <c r="G1475">
        <v>540</v>
      </c>
      <c r="H1475">
        <v>535</v>
      </c>
      <c r="I1475">
        <v>5</v>
      </c>
      <c r="J1475">
        <v>0</v>
      </c>
      <c r="K1475">
        <v>540</v>
      </c>
      <c r="L1475">
        <v>404</v>
      </c>
      <c r="M1475">
        <v>136</v>
      </c>
      <c r="N1475">
        <v>0.95099999999999996</v>
      </c>
      <c r="O1475">
        <v>1.4999999999999999E-2</v>
      </c>
      <c r="P1475">
        <v>0</v>
      </c>
      <c r="Q1475">
        <v>0.66200000000000003</v>
      </c>
      <c r="R1475">
        <v>0.68500000000000005</v>
      </c>
      <c r="S1475">
        <v>0.98399999999999999</v>
      </c>
      <c r="T1475">
        <v>1</v>
      </c>
      <c r="U1475">
        <v>205.43799999999999</v>
      </c>
      <c r="V1475" t="s">
        <v>58</v>
      </c>
      <c r="W1475">
        <v>0.94099999999999995</v>
      </c>
      <c r="X1475">
        <v>0.99199999999999999</v>
      </c>
      <c r="Y1475">
        <v>0</v>
      </c>
      <c r="Z1475">
        <v>0.94399999999999995</v>
      </c>
      <c r="AA1475" s="19">
        <v>45733.001651076389</v>
      </c>
      <c r="AB1475" t="s">
        <v>1181</v>
      </c>
    </row>
    <row r="1476" spans="1:28" hidden="1" x14ac:dyDescent="0.35">
      <c r="A1476" t="s">
        <v>1136</v>
      </c>
      <c r="B1476" t="s">
        <v>314</v>
      </c>
      <c r="C1476">
        <v>0</v>
      </c>
      <c r="D1476" s="9">
        <v>43538.543055555558</v>
      </c>
      <c r="E1476" s="9">
        <v>43538.543055555558</v>
      </c>
      <c r="F1476" t="s">
        <v>874</v>
      </c>
      <c r="G1476" t="s">
        <v>874</v>
      </c>
      <c r="H1476">
        <v>1</v>
      </c>
      <c r="I1476">
        <v>1</v>
      </c>
      <c r="J1476">
        <v>1</v>
      </c>
      <c r="K1476" t="s">
        <v>875</v>
      </c>
      <c r="L1476">
        <v>1</v>
      </c>
      <c r="M1476">
        <v>0</v>
      </c>
      <c r="N1476" t="s">
        <v>877</v>
      </c>
      <c r="O1476" t="s">
        <v>877</v>
      </c>
      <c r="P1476">
        <v>0</v>
      </c>
      <c r="Q1476" t="s">
        <v>877</v>
      </c>
      <c r="R1476" t="s">
        <v>877</v>
      </c>
      <c r="S1476" t="s">
        <v>877</v>
      </c>
      <c r="T1476" t="s">
        <v>877</v>
      </c>
      <c r="U1476" t="s">
        <v>877</v>
      </c>
      <c r="V1476" t="s">
        <v>58</v>
      </c>
      <c r="W1476" t="s">
        <v>877</v>
      </c>
      <c r="X1476" t="s">
        <v>877</v>
      </c>
      <c r="Y1476">
        <v>0</v>
      </c>
      <c r="Z1476" t="s">
        <v>877</v>
      </c>
      <c r="AA1476" s="19">
        <v>45733.001651087965</v>
      </c>
      <c r="AB1476" t="s">
        <v>1181</v>
      </c>
    </row>
    <row r="1477" spans="1:28" x14ac:dyDescent="0.35">
      <c r="A1477" t="s">
        <v>1137</v>
      </c>
      <c r="B1477" t="s">
        <v>313</v>
      </c>
      <c r="C1477">
        <v>517</v>
      </c>
      <c r="D1477" s="9">
        <v>42614.663888888892</v>
      </c>
      <c r="E1477" s="9">
        <v>43132.390277777777</v>
      </c>
      <c r="F1477">
        <v>653</v>
      </c>
      <c r="G1477">
        <v>637</v>
      </c>
      <c r="H1477">
        <v>560</v>
      </c>
      <c r="I1477">
        <v>77</v>
      </c>
      <c r="J1477">
        <v>0</v>
      </c>
      <c r="K1477">
        <v>637</v>
      </c>
      <c r="L1477">
        <v>576</v>
      </c>
      <c r="M1477">
        <v>61</v>
      </c>
      <c r="N1477">
        <v>1.4239999999999999</v>
      </c>
      <c r="O1477">
        <v>0.32900000000000001</v>
      </c>
      <c r="P1477">
        <v>0</v>
      </c>
      <c r="Q1477">
        <v>1.714</v>
      </c>
      <c r="R1477">
        <v>0.97799999999999998</v>
      </c>
      <c r="S1477">
        <v>0.81200000000000006</v>
      </c>
      <c r="T1477">
        <v>1</v>
      </c>
      <c r="U1477">
        <v>35.588999999999999</v>
      </c>
      <c r="V1477" t="s">
        <v>58</v>
      </c>
      <c r="W1477">
        <v>0.98</v>
      </c>
      <c r="X1477">
        <v>0.92200000000000004</v>
      </c>
      <c r="Y1477">
        <v>0</v>
      </c>
      <c r="Z1477">
        <v>0.98399999999999999</v>
      </c>
      <c r="AA1477" s="19">
        <v>45733.00171271991</v>
      </c>
      <c r="AB1477" t="s">
        <v>1181</v>
      </c>
    </row>
    <row r="1478" spans="1:28" hidden="1" x14ac:dyDescent="0.35">
      <c r="A1478" t="s">
        <v>1137</v>
      </c>
      <c r="B1478" t="s">
        <v>314</v>
      </c>
      <c r="C1478">
        <v>98</v>
      </c>
      <c r="D1478" s="9">
        <v>43033.445138888892</v>
      </c>
      <c r="E1478" s="9">
        <v>43132.390277777777</v>
      </c>
      <c r="F1478" t="s">
        <v>874</v>
      </c>
      <c r="G1478" t="s">
        <v>874</v>
      </c>
      <c r="H1478">
        <v>10</v>
      </c>
      <c r="I1478">
        <v>1</v>
      </c>
      <c r="J1478">
        <v>1</v>
      </c>
      <c r="K1478" t="s">
        <v>875</v>
      </c>
      <c r="L1478">
        <v>5</v>
      </c>
      <c r="M1478">
        <v>4</v>
      </c>
      <c r="N1478">
        <v>0.13900000000000001</v>
      </c>
      <c r="O1478" t="s">
        <v>877</v>
      </c>
      <c r="P1478">
        <v>0</v>
      </c>
      <c r="Q1478">
        <v>3.1E-2</v>
      </c>
      <c r="R1478" t="s">
        <v>877</v>
      </c>
      <c r="S1478" t="s">
        <v>877</v>
      </c>
      <c r="T1478" t="s">
        <v>877</v>
      </c>
      <c r="U1478" t="s">
        <v>877</v>
      </c>
      <c r="V1478" t="s">
        <v>58</v>
      </c>
      <c r="W1478">
        <v>0.70699999999999996</v>
      </c>
      <c r="X1478" t="s">
        <v>877</v>
      </c>
      <c r="Y1478">
        <v>0</v>
      </c>
      <c r="Z1478">
        <v>0.61099999999999999</v>
      </c>
      <c r="AA1478" s="19">
        <v>45733.001712731479</v>
      </c>
      <c r="AB1478" t="s">
        <v>1181</v>
      </c>
    </row>
    <row r="1479" spans="1:28" x14ac:dyDescent="0.35">
      <c r="A1479" t="s">
        <v>1138</v>
      </c>
      <c r="B1479" t="s">
        <v>313</v>
      </c>
      <c r="C1479">
        <v>1461</v>
      </c>
      <c r="D1479" s="9">
        <v>40487.63958333333</v>
      </c>
      <c r="E1479" s="9">
        <v>41949.607638888891</v>
      </c>
      <c r="F1479">
        <v>913</v>
      </c>
      <c r="G1479">
        <v>913</v>
      </c>
      <c r="H1479">
        <v>598</v>
      </c>
      <c r="I1479">
        <v>315</v>
      </c>
      <c r="J1479">
        <v>0</v>
      </c>
      <c r="K1479">
        <v>913</v>
      </c>
      <c r="L1479">
        <v>913</v>
      </c>
      <c r="M1479">
        <v>0</v>
      </c>
      <c r="N1479">
        <v>0.58399999999999996</v>
      </c>
      <c r="O1479">
        <v>0.34499999999999997</v>
      </c>
      <c r="P1479">
        <v>0</v>
      </c>
      <c r="Q1479">
        <v>0.81100000000000005</v>
      </c>
      <c r="R1479">
        <v>0.873</v>
      </c>
      <c r="S1479">
        <v>0.629</v>
      </c>
      <c r="T1479">
        <v>1</v>
      </c>
      <c r="U1479">
        <v>0</v>
      </c>
      <c r="V1479" t="s">
        <v>82</v>
      </c>
      <c r="W1479">
        <v>0.95799999999999996</v>
      </c>
      <c r="X1479">
        <v>0.90300000000000002</v>
      </c>
      <c r="Y1479">
        <v>0</v>
      </c>
      <c r="Z1479">
        <v>0.94599999999999995</v>
      </c>
      <c r="AA1479" s="19">
        <v>45733.001772476855</v>
      </c>
      <c r="AB1479" t="s">
        <v>1181</v>
      </c>
    </row>
    <row r="1480" spans="1:28" hidden="1" x14ac:dyDescent="0.35">
      <c r="A1480" t="s">
        <v>1138</v>
      </c>
      <c r="B1480" t="s">
        <v>314</v>
      </c>
      <c r="C1480">
        <v>0</v>
      </c>
      <c r="D1480" s="9">
        <v>41949.607638888891</v>
      </c>
      <c r="E1480" s="9">
        <v>41949.607638888891</v>
      </c>
      <c r="F1480" t="s">
        <v>874</v>
      </c>
      <c r="G1480" t="s">
        <v>874</v>
      </c>
      <c r="H1480">
        <v>1</v>
      </c>
      <c r="I1480">
        <v>1</v>
      </c>
      <c r="J1480">
        <v>1</v>
      </c>
      <c r="K1480" t="s">
        <v>875</v>
      </c>
      <c r="L1480">
        <v>15</v>
      </c>
      <c r="M1480">
        <v>-14</v>
      </c>
      <c r="N1480" t="s">
        <v>877</v>
      </c>
      <c r="O1480" t="s">
        <v>877</v>
      </c>
      <c r="P1480">
        <v>0</v>
      </c>
      <c r="Q1480" t="s">
        <v>877</v>
      </c>
      <c r="R1480" t="s">
        <v>877</v>
      </c>
      <c r="S1480" t="s">
        <v>877</v>
      </c>
      <c r="T1480" t="s">
        <v>877</v>
      </c>
      <c r="U1480" t="s">
        <v>877</v>
      </c>
      <c r="V1480" t="s">
        <v>82</v>
      </c>
      <c r="W1480" t="s">
        <v>877</v>
      </c>
      <c r="X1480" t="s">
        <v>877</v>
      </c>
      <c r="Y1480">
        <v>0</v>
      </c>
      <c r="Z1480" t="s">
        <v>877</v>
      </c>
      <c r="AA1480" s="19">
        <v>45733.001772488424</v>
      </c>
      <c r="AB1480" t="s">
        <v>1181</v>
      </c>
    </row>
    <row r="1481" spans="1:28" x14ac:dyDescent="0.35">
      <c r="A1481" t="s">
        <v>1139</v>
      </c>
      <c r="B1481" t="s">
        <v>313</v>
      </c>
      <c r="C1481">
        <v>585</v>
      </c>
      <c r="D1481" s="9">
        <v>41452.711111111108</v>
      </c>
      <c r="E1481" s="9">
        <v>42038.592361111114</v>
      </c>
      <c r="F1481">
        <v>206</v>
      </c>
      <c r="G1481">
        <v>206</v>
      </c>
      <c r="H1481">
        <v>53</v>
      </c>
      <c r="I1481">
        <v>153</v>
      </c>
      <c r="J1481">
        <v>0</v>
      </c>
      <c r="K1481">
        <v>206</v>
      </c>
      <c r="L1481">
        <v>206</v>
      </c>
      <c r="M1481">
        <v>0</v>
      </c>
      <c r="N1481">
        <v>7.6999999999999999E-2</v>
      </c>
      <c r="O1481">
        <v>0.41799999999999998</v>
      </c>
      <c r="P1481">
        <v>0</v>
      </c>
      <c r="Q1481">
        <v>0.36799999999999999</v>
      </c>
      <c r="R1481">
        <v>0.74299999999999999</v>
      </c>
      <c r="S1481">
        <v>0.156</v>
      </c>
      <c r="T1481">
        <v>1</v>
      </c>
      <c r="U1481">
        <v>0</v>
      </c>
      <c r="V1481" t="s">
        <v>82</v>
      </c>
      <c r="W1481">
        <v>0.86899999999999999</v>
      </c>
      <c r="X1481">
        <v>0.93600000000000005</v>
      </c>
      <c r="Y1481">
        <v>0</v>
      </c>
      <c r="Z1481">
        <v>0.86399999999999999</v>
      </c>
      <c r="AA1481" s="19">
        <v>45733.001831898146</v>
      </c>
      <c r="AB1481" t="s">
        <v>1181</v>
      </c>
    </row>
    <row r="1482" spans="1:28" hidden="1" x14ac:dyDescent="0.35">
      <c r="A1482" t="s">
        <v>1139</v>
      </c>
      <c r="B1482" t="s">
        <v>314</v>
      </c>
      <c r="C1482">
        <v>98</v>
      </c>
      <c r="D1482" s="9">
        <v>41940.386805555558</v>
      </c>
      <c r="E1482" s="9">
        <v>42038.592361111114</v>
      </c>
      <c r="F1482" t="s">
        <v>874</v>
      </c>
      <c r="G1482" t="s">
        <v>874</v>
      </c>
      <c r="H1482">
        <v>2</v>
      </c>
      <c r="I1482">
        <v>25</v>
      </c>
      <c r="J1482">
        <v>1</v>
      </c>
      <c r="K1482" t="s">
        <v>875</v>
      </c>
      <c r="L1482">
        <v>69</v>
      </c>
      <c r="M1482">
        <v>-43</v>
      </c>
      <c r="N1482">
        <v>0.25</v>
      </c>
      <c r="O1482">
        <v>0.34499999999999997</v>
      </c>
      <c r="P1482">
        <v>0</v>
      </c>
      <c r="Q1482">
        <v>0.56000000000000005</v>
      </c>
      <c r="R1482">
        <v>0.94099999999999995</v>
      </c>
      <c r="S1482">
        <v>0.42</v>
      </c>
      <c r="T1482">
        <v>1</v>
      </c>
      <c r="U1482">
        <v>0</v>
      </c>
      <c r="V1482" t="s">
        <v>82</v>
      </c>
      <c r="W1482">
        <v>1</v>
      </c>
      <c r="X1482">
        <v>0.91</v>
      </c>
      <c r="Y1482">
        <v>0</v>
      </c>
      <c r="Z1482">
        <v>0.81200000000000006</v>
      </c>
      <c r="AA1482" s="19">
        <v>45733.001842418984</v>
      </c>
      <c r="AB1482" t="s">
        <v>1181</v>
      </c>
    </row>
    <row r="1483" spans="1:28" x14ac:dyDescent="0.35">
      <c r="A1483" t="s">
        <v>1140</v>
      </c>
      <c r="B1483" t="s">
        <v>313</v>
      </c>
      <c r="C1483">
        <v>913</v>
      </c>
      <c r="D1483" s="9">
        <v>41764.414583333331</v>
      </c>
      <c r="E1483" s="9">
        <v>42677.730555555558</v>
      </c>
      <c r="F1483">
        <v>119</v>
      </c>
      <c r="G1483">
        <v>119</v>
      </c>
      <c r="H1483">
        <v>98</v>
      </c>
      <c r="I1483">
        <v>21</v>
      </c>
      <c r="J1483">
        <v>0</v>
      </c>
      <c r="K1483">
        <v>119</v>
      </c>
      <c r="L1483">
        <v>116</v>
      </c>
      <c r="M1483">
        <v>3</v>
      </c>
      <c r="N1483">
        <v>0.251</v>
      </c>
      <c r="O1483">
        <v>0.13200000000000001</v>
      </c>
      <c r="P1483">
        <v>0</v>
      </c>
      <c r="Q1483">
        <v>0.19500000000000001</v>
      </c>
      <c r="R1483">
        <v>0.50900000000000001</v>
      </c>
      <c r="S1483">
        <v>0.65500000000000003</v>
      </c>
      <c r="T1483">
        <v>1</v>
      </c>
      <c r="U1483">
        <v>15.385</v>
      </c>
      <c r="V1483" t="s">
        <v>82</v>
      </c>
      <c r="W1483">
        <v>0.53100000000000003</v>
      </c>
      <c r="X1483">
        <v>0.90100000000000002</v>
      </c>
      <c r="Y1483">
        <v>0</v>
      </c>
      <c r="Z1483">
        <v>0.76900000000000002</v>
      </c>
      <c r="AA1483" s="19">
        <v>45733.001898819442</v>
      </c>
      <c r="AB1483" t="s">
        <v>1181</v>
      </c>
    </row>
    <row r="1484" spans="1:28" hidden="1" x14ac:dyDescent="0.35">
      <c r="A1484" t="s">
        <v>1140</v>
      </c>
      <c r="B1484" t="s">
        <v>314</v>
      </c>
      <c r="C1484">
        <v>0</v>
      </c>
      <c r="D1484" s="9">
        <v>42677.730555555558</v>
      </c>
      <c r="E1484" s="9">
        <v>42677.730555555558</v>
      </c>
      <c r="F1484" t="s">
        <v>874</v>
      </c>
      <c r="G1484" t="s">
        <v>874</v>
      </c>
      <c r="H1484">
        <v>1</v>
      </c>
      <c r="I1484">
        <v>1</v>
      </c>
      <c r="J1484">
        <v>1</v>
      </c>
      <c r="K1484" t="s">
        <v>875</v>
      </c>
      <c r="L1484">
        <v>1</v>
      </c>
      <c r="M1484">
        <v>0</v>
      </c>
      <c r="N1484" t="s">
        <v>877</v>
      </c>
      <c r="O1484" t="s">
        <v>877</v>
      </c>
      <c r="P1484">
        <v>0</v>
      </c>
      <c r="Q1484" t="s">
        <v>877</v>
      </c>
      <c r="R1484" t="s">
        <v>877</v>
      </c>
      <c r="S1484" t="s">
        <v>877</v>
      </c>
      <c r="T1484" t="s">
        <v>877</v>
      </c>
      <c r="U1484" t="s">
        <v>877</v>
      </c>
      <c r="V1484" t="s">
        <v>82</v>
      </c>
      <c r="W1484" t="s">
        <v>877</v>
      </c>
      <c r="X1484" t="s">
        <v>877</v>
      </c>
      <c r="Y1484">
        <v>0</v>
      </c>
      <c r="Z1484" t="s">
        <v>877</v>
      </c>
      <c r="AA1484" s="19">
        <v>45733.001898831018</v>
      </c>
      <c r="AB1484" t="s">
        <v>1181</v>
      </c>
    </row>
    <row r="1485" spans="1:28" x14ac:dyDescent="0.35">
      <c r="A1485" t="s">
        <v>1141</v>
      </c>
      <c r="B1485" t="s">
        <v>313</v>
      </c>
      <c r="C1485">
        <v>462</v>
      </c>
      <c r="D1485" s="9">
        <v>41319.658333333333</v>
      </c>
      <c r="E1485" s="9">
        <v>41781.732638888891</v>
      </c>
      <c r="F1485">
        <v>175</v>
      </c>
      <c r="G1485">
        <v>175</v>
      </c>
      <c r="H1485">
        <v>153</v>
      </c>
      <c r="I1485">
        <v>22</v>
      </c>
      <c r="J1485">
        <v>0</v>
      </c>
      <c r="K1485">
        <v>175</v>
      </c>
      <c r="L1485">
        <v>175</v>
      </c>
      <c r="M1485">
        <v>0</v>
      </c>
      <c r="N1485">
        <v>1.413</v>
      </c>
      <c r="O1485">
        <v>0.14099999999999999</v>
      </c>
      <c r="P1485">
        <v>0</v>
      </c>
      <c r="Q1485">
        <v>0.23</v>
      </c>
      <c r="R1485">
        <v>0.14799999999999999</v>
      </c>
      <c r="S1485">
        <v>0.90900000000000003</v>
      </c>
      <c r="T1485">
        <v>1</v>
      </c>
      <c r="U1485">
        <v>0</v>
      </c>
      <c r="V1485" t="s">
        <v>82</v>
      </c>
      <c r="W1485">
        <v>0.59699999999999998</v>
      </c>
      <c r="X1485">
        <v>0.57999999999999996</v>
      </c>
      <c r="Y1485">
        <v>0</v>
      </c>
      <c r="Z1485">
        <v>0.38100000000000001</v>
      </c>
      <c r="AA1485" s="19">
        <v>45733.001954872685</v>
      </c>
      <c r="AB1485" t="s">
        <v>1181</v>
      </c>
    </row>
    <row r="1486" spans="1:28" hidden="1" x14ac:dyDescent="0.35">
      <c r="A1486" t="s">
        <v>1141</v>
      </c>
      <c r="B1486" t="s">
        <v>314</v>
      </c>
      <c r="C1486">
        <v>0</v>
      </c>
      <c r="D1486" s="9">
        <v>41781.732638888891</v>
      </c>
      <c r="E1486" s="9">
        <v>41781.732638888891</v>
      </c>
      <c r="F1486" t="s">
        <v>874</v>
      </c>
      <c r="G1486" t="s">
        <v>874</v>
      </c>
      <c r="H1486">
        <v>1</v>
      </c>
      <c r="I1486">
        <v>1</v>
      </c>
      <c r="J1486">
        <v>1</v>
      </c>
      <c r="K1486" t="s">
        <v>875</v>
      </c>
      <c r="L1486">
        <v>149</v>
      </c>
      <c r="M1486">
        <v>-148</v>
      </c>
      <c r="N1486" t="s">
        <v>877</v>
      </c>
      <c r="O1486" t="s">
        <v>877</v>
      </c>
      <c r="P1486">
        <v>0</v>
      </c>
      <c r="Q1486" t="s">
        <v>877</v>
      </c>
      <c r="R1486" t="s">
        <v>877</v>
      </c>
      <c r="S1486" t="s">
        <v>877</v>
      </c>
      <c r="T1486" t="s">
        <v>877</v>
      </c>
      <c r="U1486" t="s">
        <v>877</v>
      </c>
      <c r="V1486" t="s">
        <v>82</v>
      </c>
      <c r="W1486" t="s">
        <v>877</v>
      </c>
      <c r="X1486" t="s">
        <v>877</v>
      </c>
      <c r="Y1486">
        <v>0</v>
      </c>
      <c r="Z1486" t="s">
        <v>877</v>
      </c>
      <c r="AA1486" s="19">
        <v>45733.001954872685</v>
      </c>
      <c r="AB1486" t="s">
        <v>1181</v>
      </c>
    </row>
    <row r="1487" spans="1:28" x14ac:dyDescent="0.35">
      <c r="A1487" t="s">
        <v>1142</v>
      </c>
      <c r="B1487" t="s">
        <v>313</v>
      </c>
      <c r="C1487">
        <v>449</v>
      </c>
      <c r="D1487" s="9">
        <v>42920.47152777778</v>
      </c>
      <c r="E1487" s="9">
        <v>43369.48541666667</v>
      </c>
      <c r="F1487">
        <v>327</v>
      </c>
      <c r="G1487">
        <v>312</v>
      </c>
      <c r="H1487">
        <v>292</v>
      </c>
      <c r="I1487">
        <v>20</v>
      </c>
      <c r="J1487">
        <v>0</v>
      </c>
      <c r="K1487">
        <v>312</v>
      </c>
      <c r="L1487">
        <v>112</v>
      </c>
      <c r="M1487">
        <v>200</v>
      </c>
      <c r="N1487">
        <v>0.93100000000000005</v>
      </c>
      <c r="O1487">
        <v>7.0999999999999994E-2</v>
      </c>
      <c r="P1487">
        <v>0</v>
      </c>
      <c r="Q1487">
        <v>0.373</v>
      </c>
      <c r="R1487">
        <v>0.372</v>
      </c>
      <c r="S1487">
        <v>0.92900000000000005</v>
      </c>
      <c r="T1487">
        <v>1</v>
      </c>
      <c r="U1487">
        <v>536.19299999999998</v>
      </c>
      <c r="V1487" t="s">
        <v>58</v>
      </c>
      <c r="W1487">
        <v>0.52700000000000002</v>
      </c>
      <c r="X1487">
        <v>0.46100000000000002</v>
      </c>
      <c r="Y1487">
        <v>0</v>
      </c>
      <c r="Z1487">
        <v>0.46500000000000002</v>
      </c>
      <c r="AA1487" s="19">
        <v>45733.002016134262</v>
      </c>
      <c r="AB1487" t="s">
        <v>1181</v>
      </c>
    </row>
    <row r="1488" spans="1:28" hidden="1" x14ac:dyDescent="0.35">
      <c r="A1488" t="s">
        <v>1142</v>
      </c>
      <c r="B1488" t="s">
        <v>314</v>
      </c>
      <c r="C1488">
        <v>99</v>
      </c>
      <c r="D1488" s="9">
        <v>43270.423611111109</v>
      </c>
      <c r="E1488" s="9">
        <v>43369.48541666667</v>
      </c>
      <c r="F1488" t="s">
        <v>874</v>
      </c>
      <c r="G1488" t="s">
        <v>874</v>
      </c>
      <c r="H1488">
        <v>275</v>
      </c>
      <c r="I1488">
        <v>16</v>
      </c>
      <c r="J1488">
        <v>1</v>
      </c>
      <c r="K1488" t="s">
        <v>875</v>
      </c>
      <c r="L1488">
        <v>108</v>
      </c>
      <c r="M1488">
        <v>182</v>
      </c>
      <c r="N1488">
        <v>2.7429999999999999</v>
      </c>
      <c r="O1488">
        <v>0.35599999999999998</v>
      </c>
      <c r="P1488">
        <v>0</v>
      </c>
      <c r="Q1488">
        <v>1.1639999999999999</v>
      </c>
      <c r="R1488">
        <v>0.376</v>
      </c>
      <c r="S1488">
        <v>0.88500000000000001</v>
      </c>
      <c r="T1488">
        <v>1</v>
      </c>
      <c r="U1488">
        <v>171.821</v>
      </c>
      <c r="V1488" t="s">
        <v>58</v>
      </c>
      <c r="W1488">
        <v>0.96199999999999997</v>
      </c>
      <c r="X1488">
        <v>0.96</v>
      </c>
      <c r="Y1488">
        <v>0</v>
      </c>
      <c r="Z1488">
        <v>0.93100000000000005</v>
      </c>
      <c r="AA1488" s="19">
        <v>45733.002027557872</v>
      </c>
      <c r="AB1488" t="s">
        <v>1181</v>
      </c>
    </row>
    <row r="1489" spans="1:28" x14ac:dyDescent="0.35">
      <c r="A1489" t="s">
        <v>1143</v>
      </c>
      <c r="B1489" t="s">
        <v>313</v>
      </c>
      <c r="C1489">
        <v>1029</v>
      </c>
      <c r="D1489" s="9">
        <v>40065.442361111112</v>
      </c>
      <c r="E1489" s="9">
        <v>41094.51666666667</v>
      </c>
      <c r="F1489">
        <v>125</v>
      </c>
      <c r="G1489">
        <v>125</v>
      </c>
      <c r="H1489">
        <v>76</v>
      </c>
      <c r="I1489">
        <v>49</v>
      </c>
      <c r="J1489">
        <v>0</v>
      </c>
      <c r="K1489">
        <v>125</v>
      </c>
      <c r="L1489">
        <v>122</v>
      </c>
      <c r="M1489">
        <v>3</v>
      </c>
      <c r="N1489">
        <v>1.0900000000000001</v>
      </c>
      <c r="O1489">
        <v>2.7679999999999998</v>
      </c>
      <c r="P1489">
        <v>0</v>
      </c>
      <c r="Q1489">
        <v>6.4000000000000001E-2</v>
      </c>
      <c r="R1489">
        <v>1.7000000000000001E-2</v>
      </c>
      <c r="S1489">
        <v>0.28299999999999997</v>
      </c>
      <c r="T1489">
        <v>1</v>
      </c>
      <c r="U1489">
        <v>46.875</v>
      </c>
      <c r="V1489" t="s">
        <v>58</v>
      </c>
      <c r="W1489">
        <v>0.90200000000000002</v>
      </c>
      <c r="X1489">
        <v>0.96499999999999997</v>
      </c>
      <c r="Y1489">
        <v>0</v>
      </c>
      <c r="Z1489">
        <v>0.47199999999999998</v>
      </c>
      <c r="AA1489" s="19">
        <v>45733.00208471065</v>
      </c>
      <c r="AB1489" t="s">
        <v>1181</v>
      </c>
    </row>
    <row r="1490" spans="1:28" hidden="1" x14ac:dyDescent="0.35">
      <c r="A1490" t="s">
        <v>1143</v>
      </c>
      <c r="B1490" t="s">
        <v>314</v>
      </c>
      <c r="C1490">
        <v>0</v>
      </c>
      <c r="D1490" s="9">
        <v>41094.498611111114</v>
      </c>
      <c r="E1490" s="9">
        <v>41094.51666666667</v>
      </c>
      <c r="F1490" t="s">
        <v>874</v>
      </c>
      <c r="G1490" t="s">
        <v>874</v>
      </c>
      <c r="H1490">
        <v>1</v>
      </c>
      <c r="I1490">
        <v>1</v>
      </c>
      <c r="J1490">
        <v>1</v>
      </c>
      <c r="K1490" t="s">
        <v>875</v>
      </c>
      <c r="L1490">
        <v>22</v>
      </c>
      <c r="M1490">
        <v>-21</v>
      </c>
      <c r="N1490" t="s">
        <v>877</v>
      </c>
      <c r="O1490" t="s">
        <v>877</v>
      </c>
      <c r="P1490">
        <v>0</v>
      </c>
      <c r="Q1490">
        <v>11</v>
      </c>
      <c r="R1490" t="s">
        <v>877</v>
      </c>
      <c r="S1490" t="s">
        <v>877</v>
      </c>
      <c r="T1490" t="s">
        <v>877</v>
      </c>
      <c r="U1490" t="s">
        <v>877</v>
      </c>
      <c r="V1490" t="s">
        <v>58</v>
      </c>
      <c r="W1490" t="s">
        <v>877</v>
      </c>
      <c r="X1490" t="s">
        <v>877</v>
      </c>
      <c r="Y1490">
        <v>0</v>
      </c>
      <c r="Z1490">
        <v>0.248</v>
      </c>
      <c r="AA1490" s="19">
        <v>45733.002084733795</v>
      </c>
      <c r="AB1490" t="s">
        <v>1181</v>
      </c>
    </row>
    <row r="1491" spans="1:28" x14ac:dyDescent="0.35">
      <c r="A1491" t="s">
        <v>1144</v>
      </c>
      <c r="B1491" t="s">
        <v>313</v>
      </c>
      <c r="C1491">
        <v>113</v>
      </c>
      <c r="D1491" s="9">
        <v>43752.675694444442</v>
      </c>
      <c r="E1491" s="9">
        <v>43866.633333333331</v>
      </c>
      <c r="F1491">
        <v>103</v>
      </c>
      <c r="G1491">
        <v>84</v>
      </c>
      <c r="H1491">
        <v>57</v>
      </c>
      <c r="I1491">
        <v>27</v>
      </c>
      <c r="J1491">
        <v>0</v>
      </c>
      <c r="K1491">
        <v>84</v>
      </c>
      <c r="L1491">
        <v>57</v>
      </c>
      <c r="M1491">
        <v>27</v>
      </c>
      <c r="N1491">
        <v>0.36599999999999999</v>
      </c>
      <c r="O1491">
        <v>0.20599999999999999</v>
      </c>
      <c r="P1491">
        <v>0</v>
      </c>
      <c r="Q1491">
        <v>0.49099999999999999</v>
      </c>
      <c r="R1491">
        <v>0.85799999999999998</v>
      </c>
      <c r="S1491">
        <v>0.64</v>
      </c>
      <c r="T1491">
        <v>1</v>
      </c>
      <c r="U1491">
        <v>54.99</v>
      </c>
      <c r="V1491" t="s">
        <v>58</v>
      </c>
      <c r="W1491">
        <v>0.86299999999999999</v>
      </c>
      <c r="X1491">
        <v>0.80700000000000005</v>
      </c>
      <c r="Y1491">
        <v>0</v>
      </c>
      <c r="Z1491">
        <v>0.83299999999999996</v>
      </c>
      <c r="AA1491" s="19">
        <v>45733.00214355324</v>
      </c>
      <c r="AB1491" t="s">
        <v>1181</v>
      </c>
    </row>
    <row r="1492" spans="1:28" hidden="1" x14ac:dyDescent="0.35">
      <c r="A1492" t="s">
        <v>1144</v>
      </c>
      <c r="B1492" t="s">
        <v>314</v>
      </c>
      <c r="C1492">
        <v>84</v>
      </c>
      <c r="D1492" s="9">
        <v>43782.563194444447</v>
      </c>
      <c r="E1492" s="9">
        <v>43866.633333333331</v>
      </c>
      <c r="F1492" t="s">
        <v>874</v>
      </c>
      <c r="G1492" t="s">
        <v>874</v>
      </c>
      <c r="H1492">
        <v>36</v>
      </c>
      <c r="I1492">
        <v>26</v>
      </c>
      <c r="J1492">
        <v>1</v>
      </c>
      <c r="K1492" t="s">
        <v>875</v>
      </c>
      <c r="L1492">
        <v>56</v>
      </c>
      <c r="M1492">
        <v>5</v>
      </c>
      <c r="N1492">
        <v>0.40600000000000003</v>
      </c>
      <c r="O1492">
        <v>0.20100000000000001</v>
      </c>
      <c r="P1492">
        <v>0</v>
      </c>
      <c r="Q1492">
        <v>0.496</v>
      </c>
      <c r="R1492">
        <v>0.81699999999999995</v>
      </c>
      <c r="S1492">
        <v>0.66900000000000004</v>
      </c>
      <c r="T1492">
        <v>1</v>
      </c>
      <c r="U1492">
        <v>54.435000000000002</v>
      </c>
      <c r="V1492" t="s">
        <v>58</v>
      </c>
      <c r="W1492">
        <v>0.624</v>
      </c>
      <c r="X1492">
        <v>0.78800000000000003</v>
      </c>
      <c r="Y1492">
        <v>0</v>
      </c>
      <c r="Z1492">
        <v>0.82599999999999996</v>
      </c>
      <c r="AA1492" s="19">
        <v>45733.002153946756</v>
      </c>
      <c r="AB1492" t="s">
        <v>1181</v>
      </c>
    </row>
    <row r="1493" spans="1:28" x14ac:dyDescent="0.35">
      <c r="A1493" t="s">
        <v>1145</v>
      </c>
      <c r="B1493" t="s">
        <v>313</v>
      </c>
      <c r="C1493">
        <v>785</v>
      </c>
      <c r="D1493" s="9">
        <v>40826.661111111112</v>
      </c>
      <c r="E1493" s="9">
        <v>41612.442361111112</v>
      </c>
      <c r="F1493">
        <v>84</v>
      </c>
      <c r="G1493">
        <v>84</v>
      </c>
      <c r="H1493">
        <v>27</v>
      </c>
      <c r="I1493">
        <v>57</v>
      </c>
      <c r="J1493">
        <v>0</v>
      </c>
      <c r="K1493">
        <v>84</v>
      </c>
      <c r="L1493">
        <v>69</v>
      </c>
      <c r="M1493">
        <v>15</v>
      </c>
      <c r="N1493">
        <v>0.34</v>
      </c>
      <c r="O1493">
        <v>1.784</v>
      </c>
      <c r="P1493">
        <v>0</v>
      </c>
      <c r="Q1493">
        <v>7.6999999999999999E-2</v>
      </c>
      <c r="R1493">
        <v>3.5999999999999997E-2</v>
      </c>
      <c r="S1493">
        <v>0.16</v>
      </c>
      <c r="T1493">
        <v>1</v>
      </c>
      <c r="U1493">
        <v>194.80500000000001</v>
      </c>
      <c r="V1493" t="s">
        <v>58</v>
      </c>
      <c r="W1493">
        <v>0.96699999999999997</v>
      </c>
      <c r="X1493">
        <v>0.74399999999999999</v>
      </c>
      <c r="Y1493">
        <v>0</v>
      </c>
      <c r="Z1493">
        <v>0.23300000000000001</v>
      </c>
      <c r="AA1493" s="19">
        <v>45733.002208912039</v>
      </c>
      <c r="AB1493" t="s">
        <v>1181</v>
      </c>
    </row>
    <row r="1494" spans="1:28" hidden="1" x14ac:dyDescent="0.35">
      <c r="A1494" t="s">
        <v>1145</v>
      </c>
      <c r="B1494" t="s">
        <v>314</v>
      </c>
      <c r="C1494">
        <v>0</v>
      </c>
      <c r="D1494" s="9">
        <v>41612.441666666666</v>
      </c>
      <c r="E1494" s="9">
        <v>41612.442361111112</v>
      </c>
      <c r="F1494" t="s">
        <v>874</v>
      </c>
      <c r="G1494" t="s">
        <v>874</v>
      </c>
      <c r="H1494">
        <v>1</v>
      </c>
      <c r="I1494">
        <v>1</v>
      </c>
      <c r="J1494">
        <v>1</v>
      </c>
      <c r="K1494" t="s">
        <v>875</v>
      </c>
      <c r="L1494">
        <v>2</v>
      </c>
      <c r="M1494">
        <v>-1</v>
      </c>
      <c r="N1494" t="s">
        <v>877</v>
      </c>
      <c r="O1494" t="s">
        <v>877</v>
      </c>
      <c r="P1494">
        <v>0</v>
      </c>
      <c r="Q1494">
        <v>1</v>
      </c>
      <c r="R1494" t="s">
        <v>877</v>
      </c>
      <c r="S1494" t="s">
        <v>877</v>
      </c>
      <c r="T1494" t="s">
        <v>877</v>
      </c>
      <c r="U1494" t="s">
        <v>877</v>
      </c>
      <c r="V1494" t="s">
        <v>58</v>
      </c>
      <c r="W1494" t="s">
        <v>877</v>
      </c>
      <c r="X1494" t="s">
        <v>877</v>
      </c>
      <c r="Y1494">
        <v>0</v>
      </c>
      <c r="Z1494">
        <v>1</v>
      </c>
      <c r="AA1494" s="19">
        <v>45733.002208923608</v>
      </c>
      <c r="AB1494" t="s">
        <v>1181</v>
      </c>
    </row>
    <row r="1495" spans="1:28" x14ac:dyDescent="0.35">
      <c r="A1495" t="s">
        <v>1146</v>
      </c>
      <c r="B1495" t="s">
        <v>313</v>
      </c>
      <c r="C1495">
        <v>234</v>
      </c>
      <c r="D1495" s="9">
        <v>40962.466666666667</v>
      </c>
      <c r="E1495" s="9">
        <v>41196.896527777775</v>
      </c>
      <c r="F1495">
        <v>224</v>
      </c>
      <c r="G1495">
        <v>224</v>
      </c>
      <c r="H1495">
        <v>100</v>
      </c>
      <c r="I1495">
        <v>124</v>
      </c>
      <c r="J1495">
        <v>0</v>
      </c>
      <c r="K1495">
        <v>224</v>
      </c>
      <c r="L1495">
        <v>213</v>
      </c>
      <c r="M1495">
        <v>11</v>
      </c>
      <c r="N1495">
        <v>0.67300000000000004</v>
      </c>
      <c r="O1495">
        <v>0.93400000000000005</v>
      </c>
      <c r="P1495">
        <v>0</v>
      </c>
      <c r="Q1495">
        <v>1.5629999999999999</v>
      </c>
      <c r="R1495">
        <v>0.97299999999999998</v>
      </c>
      <c r="S1495">
        <v>0.41899999999999998</v>
      </c>
      <c r="T1495">
        <v>1</v>
      </c>
      <c r="U1495">
        <v>7.0380000000000003</v>
      </c>
      <c r="V1495" t="s">
        <v>82</v>
      </c>
      <c r="W1495">
        <v>0.93799999999999994</v>
      </c>
      <c r="X1495">
        <v>0.74399999999999999</v>
      </c>
      <c r="Y1495">
        <v>0</v>
      </c>
      <c r="Z1495">
        <v>0.82499999999999996</v>
      </c>
      <c r="AA1495" s="19">
        <v>45733.00226922454</v>
      </c>
      <c r="AB1495" t="s">
        <v>1181</v>
      </c>
    </row>
    <row r="1496" spans="1:28" hidden="1" x14ac:dyDescent="0.35">
      <c r="A1496" t="s">
        <v>1146</v>
      </c>
      <c r="B1496" t="s">
        <v>314</v>
      </c>
      <c r="C1496">
        <v>90</v>
      </c>
      <c r="D1496" s="9">
        <v>41106.377083333333</v>
      </c>
      <c r="E1496" s="9">
        <v>41196.896527777775</v>
      </c>
      <c r="F1496" t="s">
        <v>874</v>
      </c>
      <c r="G1496" t="s">
        <v>874</v>
      </c>
      <c r="H1496">
        <v>3</v>
      </c>
      <c r="I1496">
        <v>6</v>
      </c>
      <c r="J1496">
        <v>1</v>
      </c>
      <c r="K1496" t="s">
        <v>875</v>
      </c>
      <c r="L1496">
        <v>10</v>
      </c>
      <c r="M1496">
        <v>-2</v>
      </c>
      <c r="N1496">
        <v>2.7E-2</v>
      </c>
      <c r="O1496">
        <v>8.5999999999999993E-2</v>
      </c>
      <c r="P1496">
        <v>0</v>
      </c>
      <c r="Q1496">
        <v>9.7000000000000003E-2</v>
      </c>
      <c r="R1496">
        <v>0.85799999999999998</v>
      </c>
      <c r="S1496">
        <v>0.23899999999999999</v>
      </c>
      <c r="T1496">
        <v>1</v>
      </c>
      <c r="U1496">
        <v>113.402</v>
      </c>
      <c r="V1496" t="s">
        <v>58</v>
      </c>
      <c r="W1496">
        <v>0.86599999999999999</v>
      </c>
      <c r="X1496">
        <v>0.82799999999999996</v>
      </c>
      <c r="Y1496">
        <v>0</v>
      </c>
      <c r="Z1496">
        <v>0.89700000000000002</v>
      </c>
      <c r="AA1496" s="19">
        <v>45733.002279143519</v>
      </c>
      <c r="AB1496" t="s">
        <v>1181</v>
      </c>
    </row>
    <row r="1497" spans="1:28" x14ac:dyDescent="0.35">
      <c r="A1497" t="s">
        <v>1147</v>
      </c>
      <c r="B1497" t="s">
        <v>313</v>
      </c>
      <c r="C1497">
        <v>671</v>
      </c>
      <c r="D1497" s="9">
        <v>41838.55972222222</v>
      </c>
      <c r="E1497" s="9">
        <v>42510.4375</v>
      </c>
      <c r="F1497">
        <v>1240</v>
      </c>
      <c r="G1497">
        <v>1223</v>
      </c>
      <c r="H1497">
        <v>707</v>
      </c>
      <c r="I1497">
        <v>516</v>
      </c>
      <c r="J1497">
        <v>0</v>
      </c>
      <c r="K1497">
        <v>1223</v>
      </c>
      <c r="L1497">
        <v>788</v>
      </c>
      <c r="M1497">
        <v>435</v>
      </c>
      <c r="N1497">
        <v>0.874</v>
      </c>
      <c r="O1497">
        <v>0.64500000000000002</v>
      </c>
      <c r="P1497">
        <v>0</v>
      </c>
      <c r="Q1497">
        <v>1.353</v>
      </c>
      <c r="R1497">
        <v>0.89100000000000001</v>
      </c>
      <c r="S1497">
        <v>0.57499999999999996</v>
      </c>
      <c r="T1497">
        <v>1</v>
      </c>
      <c r="U1497">
        <v>321.50799999999998</v>
      </c>
      <c r="V1497" t="s">
        <v>58</v>
      </c>
      <c r="W1497">
        <v>0.95099999999999996</v>
      </c>
      <c r="X1497">
        <v>0.93100000000000005</v>
      </c>
      <c r="Y1497">
        <v>0</v>
      </c>
      <c r="Z1497">
        <v>0.89900000000000002</v>
      </c>
      <c r="AA1497" s="19">
        <v>45733.002343564818</v>
      </c>
      <c r="AB1497" t="s">
        <v>1181</v>
      </c>
    </row>
    <row r="1498" spans="1:28" hidden="1" x14ac:dyDescent="0.35">
      <c r="A1498" t="s">
        <v>1147</v>
      </c>
      <c r="B1498" t="s">
        <v>314</v>
      </c>
      <c r="C1498">
        <v>99</v>
      </c>
      <c r="D1498" s="9">
        <v>42410.541666666664</v>
      </c>
      <c r="E1498" s="9">
        <v>42510.4375</v>
      </c>
      <c r="F1498" t="s">
        <v>874</v>
      </c>
      <c r="G1498" t="s">
        <v>874</v>
      </c>
      <c r="H1498">
        <v>64</v>
      </c>
      <c r="I1498">
        <v>92</v>
      </c>
      <c r="J1498">
        <v>1</v>
      </c>
      <c r="K1498" t="s">
        <v>875</v>
      </c>
      <c r="L1498">
        <v>6</v>
      </c>
      <c r="M1498">
        <v>151</v>
      </c>
      <c r="N1498">
        <v>0.9</v>
      </c>
      <c r="O1498">
        <v>1.06</v>
      </c>
      <c r="P1498">
        <v>0</v>
      </c>
      <c r="Q1498">
        <v>4.8000000000000001E-2</v>
      </c>
      <c r="R1498">
        <v>2.4E-2</v>
      </c>
      <c r="S1498">
        <v>0.45900000000000002</v>
      </c>
      <c r="T1498">
        <v>1</v>
      </c>
      <c r="U1498">
        <v>9062.5</v>
      </c>
      <c r="V1498" t="s">
        <v>58</v>
      </c>
      <c r="W1498">
        <v>0.95</v>
      </c>
      <c r="X1498">
        <v>0.83099999999999996</v>
      </c>
      <c r="Y1498">
        <v>0</v>
      </c>
      <c r="Z1498">
        <v>0.748</v>
      </c>
      <c r="AA1498" s="19">
        <v>45733.002354618053</v>
      </c>
      <c r="AB1498" t="s">
        <v>1181</v>
      </c>
    </row>
    <row r="1499" spans="1:28" x14ac:dyDescent="0.35">
      <c r="A1499" t="s">
        <v>1148</v>
      </c>
      <c r="B1499" t="s">
        <v>313</v>
      </c>
      <c r="C1499">
        <v>618</v>
      </c>
      <c r="D1499" s="9">
        <v>41974.393750000003</v>
      </c>
      <c r="E1499" s="9">
        <v>42592.718055555553</v>
      </c>
      <c r="F1499">
        <v>899</v>
      </c>
      <c r="G1499">
        <v>880</v>
      </c>
      <c r="H1499">
        <v>548</v>
      </c>
      <c r="I1499">
        <v>332</v>
      </c>
      <c r="J1499">
        <v>0</v>
      </c>
      <c r="K1499">
        <v>880</v>
      </c>
      <c r="L1499">
        <v>419</v>
      </c>
      <c r="M1499">
        <v>461</v>
      </c>
      <c r="N1499">
        <v>1.004</v>
      </c>
      <c r="O1499">
        <v>0.59299999999999997</v>
      </c>
      <c r="P1499">
        <v>0</v>
      </c>
      <c r="Q1499">
        <v>1.052</v>
      </c>
      <c r="R1499">
        <v>0.65900000000000003</v>
      </c>
      <c r="S1499">
        <v>0.629</v>
      </c>
      <c r="T1499">
        <v>1</v>
      </c>
      <c r="U1499">
        <v>438.21300000000002</v>
      </c>
      <c r="V1499" t="s">
        <v>58</v>
      </c>
      <c r="W1499">
        <v>0.97899999999999998</v>
      </c>
      <c r="X1499">
        <v>0.97399999999999998</v>
      </c>
      <c r="Y1499">
        <v>0</v>
      </c>
      <c r="Z1499">
        <v>0.97</v>
      </c>
      <c r="AA1499" s="19">
        <v>45733.002417974538</v>
      </c>
      <c r="AB1499" t="s">
        <v>1181</v>
      </c>
    </row>
    <row r="1500" spans="1:28" hidden="1" x14ac:dyDescent="0.35">
      <c r="A1500" t="s">
        <v>1148</v>
      </c>
      <c r="B1500" t="s">
        <v>314</v>
      </c>
      <c r="C1500">
        <v>92</v>
      </c>
      <c r="D1500" s="9">
        <v>42499.781944444447</v>
      </c>
      <c r="E1500" s="9">
        <v>42592.718055555553</v>
      </c>
      <c r="F1500" t="s">
        <v>874</v>
      </c>
      <c r="G1500" t="s">
        <v>874</v>
      </c>
      <c r="H1500">
        <v>17</v>
      </c>
      <c r="I1500">
        <v>11</v>
      </c>
      <c r="J1500">
        <v>1</v>
      </c>
      <c r="K1500" t="s">
        <v>875</v>
      </c>
      <c r="L1500">
        <v>3</v>
      </c>
      <c r="M1500">
        <v>24</v>
      </c>
      <c r="N1500">
        <v>0.94199999999999995</v>
      </c>
      <c r="O1500">
        <v>9.9000000000000005E-2</v>
      </c>
      <c r="P1500">
        <v>0</v>
      </c>
      <c r="Q1500">
        <v>7.0999999999999994E-2</v>
      </c>
      <c r="R1500">
        <v>6.8000000000000005E-2</v>
      </c>
      <c r="S1500">
        <v>0.90500000000000003</v>
      </c>
      <c r="T1500">
        <v>1</v>
      </c>
      <c r="U1500">
        <v>6492.9579999999996</v>
      </c>
      <c r="V1500" t="s">
        <v>58</v>
      </c>
      <c r="W1500">
        <v>0.96</v>
      </c>
      <c r="X1500">
        <v>0.63</v>
      </c>
      <c r="Y1500">
        <v>0</v>
      </c>
      <c r="Z1500">
        <v>0.75</v>
      </c>
      <c r="AA1500" s="19">
        <v>45733.002428287036</v>
      </c>
      <c r="AB1500" t="s">
        <v>1181</v>
      </c>
    </row>
    <row r="1501" spans="1:28" x14ac:dyDescent="0.35">
      <c r="A1501" t="s">
        <v>1149</v>
      </c>
      <c r="B1501" t="s">
        <v>313</v>
      </c>
      <c r="C1501">
        <v>231</v>
      </c>
      <c r="D1501" s="9">
        <v>41711.677777777775</v>
      </c>
      <c r="E1501" s="9">
        <v>41943.46597222222</v>
      </c>
      <c r="F1501">
        <v>55</v>
      </c>
      <c r="G1501">
        <v>55</v>
      </c>
      <c r="H1501">
        <v>37</v>
      </c>
      <c r="I1501">
        <v>18</v>
      </c>
      <c r="J1501">
        <v>0</v>
      </c>
      <c r="K1501">
        <v>55</v>
      </c>
      <c r="L1501">
        <v>55</v>
      </c>
      <c r="M1501">
        <v>0</v>
      </c>
      <c r="N1501">
        <v>0.54100000000000004</v>
      </c>
      <c r="O1501">
        <v>0.373</v>
      </c>
      <c r="P1501">
        <v>0</v>
      </c>
      <c r="Q1501">
        <v>0.153</v>
      </c>
      <c r="R1501">
        <v>0.16700000000000001</v>
      </c>
      <c r="S1501">
        <v>0.59199999999999997</v>
      </c>
      <c r="T1501">
        <v>1</v>
      </c>
      <c r="U1501">
        <v>0</v>
      </c>
      <c r="V1501" t="s">
        <v>82</v>
      </c>
      <c r="W1501">
        <v>0.629</v>
      </c>
      <c r="X1501">
        <v>0.96799999999999997</v>
      </c>
      <c r="Y1501">
        <v>0</v>
      </c>
      <c r="Z1501">
        <v>0.61699999999999999</v>
      </c>
      <c r="AA1501" s="19">
        <v>45733.002482997683</v>
      </c>
      <c r="AB1501" t="s">
        <v>1181</v>
      </c>
    </row>
    <row r="1502" spans="1:28" hidden="1" x14ac:dyDescent="0.35">
      <c r="A1502" t="s">
        <v>1149</v>
      </c>
      <c r="B1502" t="s">
        <v>314</v>
      </c>
      <c r="C1502">
        <v>0</v>
      </c>
      <c r="D1502" s="9">
        <v>41943.464583333334</v>
      </c>
      <c r="E1502" s="9">
        <v>41943.46597222222</v>
      </c>
      <c r="F1502" t="s">
        <v>874</v>
      </c>
      <c r="G1502" t="s">
        <v>874</v>
      </c>
      <c r="H1502">
        <v>1</v>
      </c>
      <c r="I1502">
        <v>1</v>
      </c>
      <c r="J1502">
        <v>1</v>
      </c>
      <c r="K1502" t="s">
        <v>875</v>
      </c>
      <c r="L1502">
        <v>11</v>
      </c>
      <c r="M1502">
        <v>-10</v>
      </c>
      <c r="N1502" t="s">
        <v>877</v>
      </c>
      <c r="O1502" t="s">
        <v>877</v>
      </c>
      <c r="P1502">
        <v>0</v>
      </c>
      <c r="Q1502">
        <v>5.5</v>
      </c>
      <c r="R1502" t="s">
        <v>877</v>
      </c>
      <c r="S1502" t="s">
        <v>877</v>
      </c>
      <c r="T1502" t="s">
        <v>877</v>
      </c>
      <c r="U1502" t="s">
        <v>877</v>
      </c>
      <c r="V1502" t="s">
        <v>82</v>
      </c>
      <c r="W1502" t="s">
        <v>877</v>
      </c>
      <c r="X1502" t="s">
        <v>877</v>
      </c>
      <c r="Y1502">
        <v>0</v>
      </c>
      <c r="Z1502">
        <v>0.7</v>
      </c>
      <c r="AA1502" s="19">
        <v>45733.002483009259</v>
      </c>
      <c r="AB1502" t="s">
        <v>1181</v>
      </c>
    </row>
    <row r="1503" spans="1:28" x14ac:dyDescent="0.35">
      <c r="A1503" t="s">
        <v>1150</v>
      </c>
      <c r="B1503" t="s">
        <v>313</v>
      </c>
      <c r="C1503">
        <v>544</v>
      </c>
      <c r="D1503" s="9">
        <v>40150.740277777775</v>
      </c>
      <c r="E1503" s="9">
        <v>40695.703472222223</v>
      </c>
      <c r="F1503">
        <v>199</v>
      </c>
      <c r="G1503">
        <v>199</v>
      </c>
      <c r="H1503">
        <v>145</v>
      </c>
      <c r="I1503">
        <v>54</v>
      </c>
      <c r="J1503">
        <v>0</v>
      </c>
      <c r="K1503">
        <v>199</v>
      </c>
      <c r="L1503">
        <v>196</v>
      </c>
      <c r="M1503">
        <v>3</v>
      </c>
      <c r="N1503">
        <v>0.57099999999999995</v>
      </c>
      <c r="O1503">
        <v>0.20399999999999999</v>
      </c>
      <c r="P1503">
        <v>0</v>
      </c>
      <c r="Q1503">
        <v>0.67100000000000004</v>
      </c>
      <c r="R1503">
        <v>0.86599999999999999</v>
      </c>
      <c r="S1503">
        <v>0.73699999999999999</v>
      </c>
      <c r="T1503">
        <v>1</v>
      </c>
      <c r="U1503">
        <v>4.4710000000000001</v>
      </c>
      <c r="V1503" t="s">
        <v>82</v>
      </c>
      <c r="W1503">
        <v>0.92500000000000004</v>
      </c>
      <c r="X1503">
        <v>0.88</v>
      </c>
      <c r="Y1503">
        <v>0</v>
      </c>
      <c r="Z1503">
        <v>0.85</v>
      </c>
      <c r="AA1503" s="19">
        <v>45733.002539942128</v>
      </c>
      <c r="AB1503" t="s">
        <v>1181</v>
      </c>
    </row>
    <row r="1504" spans="1:28" hidden="1" x14ac:dyDescent="0.35">
      <c r="A1504" t="s">
        <v>1150</v>
      </c>
      <c r="B1504" t="s">
        <v>314</v>
      </c>
      <c r="C1504">
        <v>0</v>
      </c>
      <c r="D1504" s="9">
        <v>40695.703472222223</v>
      </c>
      <c r="E1504" s="9">
        <v>40695.703472222223</v>
      </c>
      <c r="F1504" t="s">
        <v>874</v>
      </c>
      <c r="G1504" t="s">
        <v>874</v>
      </c>
      <c r="H1504">
        <v>1</v>
      </c>
      <c r="I1504">
        <v>1</v>
      </c>
      <c r="J1504">
        <v>1</v>
      </c>
      <c r="K1504" t="s">
        <v>875</v>
      </c>
      <c r="L1504">
        <v>1</v>
      </c>
      <c r="M1504">
        <v>0</v>
      </c>
      <c r="N1504" t="s">
        <v>877</v>
      </c>
      <c r="O1504" t="s">
        <v>877</v>
      </c>
      <c r="P1504">
        <v>0</v>
      </c>
      <c r="Q1504" t="s">
        <v>877</v>
      </c>
      <c r="R1504" t="s">
        <v>877</v>
      </c>
      <c r="S1504" t="s">
        <v>877</v>
      </c>
      <c r="T1504" t="s">
        <v>877</v>
      </c>
      <c r="U1504" t="s">
        <v>877</v>
      </c>
      <c r="V1504" t="s">
        <v>82</v>
      </c>
      <c r="W1504" t="s">
        <v>877</v>
      </c>
      <c r="X1504" t="s">
        <v>877</v>
      </c>
      <c r="Y1504">
        <v>0</v>
      </c>
      <c r="Z1504" t="s">
        <v>877</v>
      </c>
      <c r="AA1504" s="19">
        <v>45733.002539953704</v>
      </c>
      <c r="AB1504" t="s">
        <v>1181</v>
      </c>
    </row>
    <row r="1505" spans="1:28" x14ac:dyDescent="0.35">
      <c r="A1505" t="s">
        <v>1151</v>
      </c>
      <c r="B1505" t="s">
        <v>313</v>
      </c>
      <c r="C1505">
        <v>136</v>
      </c>
      <c r="D1505" s="9">
        <v>42758.570138888892</v>
      </c>
      <c r="E1505" s="9">
        <v>42895.467361111114</v>
      </c>
      <c r="F1505">
        <v>560</v>
      </c>
      <c r="G1505">
        <v>552</v>
      </c>
      <c r="H1505">
        <v>489</v>
      </c>
      <c r="I1505">
        <v>63</v>
      </c>
      <c r="J1505">
        <v>0</v>
      </c>
      <c r="K1505">
        <v>552</v>
      </c>
      <c r="L1505">
        <v>485</v>
      </c>
      <c r="M1505">
        <v>67</v>
      </c>
      <c r="N1505">
        <v>3.3540000000000001</v>
      </c>
      <c r="O1505">
        <v>0.54600000000000004</v>
      </c>
      <c r="P1505">
        <v>0</v>
      </c>
      <c r="Q1505">
        <v>3.605</v>
      </c>
      <c r="R1505">
        <v>0.92400000000000004</v>
      </c>
      <c r="S1505">
        <v>0.86</v>
      </c>
      <c r="T1505">
        <v>1</v>
      </c>
      <c r="U1505">
        <v>18.585000000000001</v>
      </c>
      <c r="V1505" t="s">
        <v>82</v>
      </c>
      <c r="W1505">
        <v>0.98499999999999999</v>
      </c>
      <c r="X1505">
        <v>0.98399999999999999</v>
      </c>
      <c r="Y1505">
        <v>0</v>
      </c>
      <c r="Z1505">
        <v>0.996</v>
      </c>
      <c r="AA1505" s="19">
        <v>45733.002601631946</v>
      </c>
      <c r="AB1505" t="s">
        <v>1181</v>
      </c>
    </row>
    <row r="1506" spans="1:28" hidden="1" x14ac:dyDescent="0.35">
      <c r="A1506" t="s">
        <v>1151</v>
      </c>
      <c r="B1506" t="s">
        <v>314</v>
      </c>
      <c r="C1506">
        <v>99</v>
      </c>
      <c r="D1506" s="9">
        <v>42795.512499999997</v>
      </c>
      <c r="E1506" s="9">
        <v>42895.467361111114</v>
      </c>
      <c r="F1506" t="s">
        <v>874</v>
      </c>
      <c r="G1506" t="s">
        <v>874</v>
      </c>
      <c r="H1506">
        <v>289</v>
      </c>
      <c r="I1506">
        <v>55</v>
      </c>
      <c r="J1506">
        <v>1</v>
      </c>
      <c r="K1506" t="s">
        <v>875</v>
      </c>
      <c r="L1506">
        <v>350</v>
      </c>
      <c r="M1506">
        <v>-7</v>
      </c>
      <c r="N1506">
        <v>3.1019999999999999</v>
      </c>
      <c r="O1506">
        <v>0.59</v>
      </c>
      <c r="P1506">
        <v>0</v>
      </c>
      <c r="Q1506">
        <v>3.665</v>
      </c>
      <c r="R1506">
        <v>0.99299999999999999</v>
      </c>
      <c r="S1506">
        <v>0.84</v>
      </c>
      <c r="T1506">
        <v>1</v>
      </c>
      <c r="U1506">
        <v>18.280999999999999</v>
      </c>
      <c r="V1506" t="s">
        <v>82</v>
      </c>
      <c r="W1506">
        <v>0.995</v>
      </c>
      <c r="X1506">
        <v>0.99099999999999999</v>
      </c>
      <c r="Y1506">
        <v>0</v>
      </c>
      <c r="Z1506">
        <v>0.99399999999999999</v>
      </c>
      <c r="AA1506" s="19">
        <v>45733.002613055556</v>
      </c>
      <c r="AB1506" t="s">
        <v>1181</v>
      </c>
    </row>
    <row r="1507" spans="1:28" x14ac:dyDescent="0.35">
      <c r="A1507" t="s">
        <v>1152</v>
      </c>
      <c r="B1507" t="s">
        <v>313</v>
      </c>
      <c r="C1507">
        <v>113</v>
      </c>
      <c r="D1507" s="9">
        <v>40310.65</v>
      </c>
      <c r="E1507" s="9">
        <v>40424.636111111111</v>
      </c>
      <c r="F1507">
        <v>78</v>
      </c>
      <c r="G1507">
        <v>78</v>
      </c>
      <c r="H1507">
        <v>34</v>
      </c>
      <c r="I1507">
        <v>44</v>
      </c>
      <c r="J1507">
        <v>0</v>
      </c>
      <c r="K1507">
        <v>78</v>
      </c>
      <c r="L1507">
        <v>60</v>
      </c>
      <c r="M1507">
        <v>18</v>
      </c>
      <c r="N1507">
        <v>0.82199999999999995</v>
      </c>
      <c r="O1507">
        <v>0.51400000000000001</v>
      </c>
      <c r="P1507">
        <v>0</v>
      </c>
      <c r="Q1507">
        <v>0.71399999999999997</v>
      </c>
      <c r="R1507">
        <v>0.53400000000000003</v>
      </c>
      <c r="S1507">
        <v>0.61499999999999999</v>
      </c>
      <c r="T1507">
        <v>1</v>
      </c>
      <c r="U1507">
        <v>25.21</v>
      </c>
      <c r="V1507" t="s">
        <v>82</v>
      </c>
      <c r="W1507">
        <v>0.94299999999999995</v>
      </c>
      <c r="X1507">
        <v>0.67800000000000005</v>
      </c>
      <c r="Y1507">
        <v>0</v>
      </c>
      <c r="Z1507">
        <v>0.67600000000000005</v>
      </c>
      <c r="AA1507" s="19">
        <v>45733.002672546296</v>
      </c>
      <c r="AB1507" t="s">
        <v>1181</v>
      </c>
    </row>
    <row r="1508" spans="1:28" hidden="1" x14ac:dyDescent="0.35">
      <c r="A1508" t="s">
        <v>1152</v>
      </c>
      <c r="B1508" t="s">
        <v>314</v>
      </c>
      <c r="C1508">
        <v>99</v>
      </c>
      <c r="D1508" s="9">
        <v>40325.480555555558</v>
      </c>
      <c r="E1508" s="9">
        <v>40424.636111111111</v>
      </c>
      <c r="F1508" t="s">
        <v>874</v>
      </c>
      <c r="G1508" t="s">
        <v>874</v>
      </c>
      <c r="H1508">
        <v>18</v>
      </c>
      <c r="I1508">
        <v>24</v>
      </c>
      <c r="J1508">
        <v>1</v>
      </c>
      <c r="K1508" t="s">
        <v>875</v>
      </c>
      <c r="L1508">
        <v>41</v>
      </c>
      <c r="M1508">
        <v>0</v>
      </c>
      <c r="N1508">
        <v>0.85899999999999999</v>
      </c>
      <c r="O1508">
        <v>0.26400000000000001</v>
      </c>
      <c r="P1508">
        <v>0</v>
      </c>
      <c r="Q1508">
        <v>0.46</v>
      </c>
      <c r="R1508">
        <v>0.41</v>
      </c>
      <c r="S1508">
        <v>0.76500000000000001</v>
      </c>
      <c r="T1508">
        <v>1</v>
      </c>
      <c r="U1508">
        <v>39.130000000000003</v>
      </c>
      <c r="V1508" t="s">
        <v>58</v>
      </c>
      <c r="W1508">
        <v>0.86199999999999999</v>
      </c>
      <c r="X1508">
        <v>0.64700000000000002</v>
      </c>
      <c r="Y1508">
        <v>0</v>
      </c>
      <c r="Z1508">
        <v>0.61199999999999999</v>
      </c>
      <c r="AA1508" s="19">
        <v>45733.002682997685</v>
      </c>
      <c r="AB1508" t="s">
        <v>1181</v>
      </c>
    </row>
    <row r="1509" spans="1:28" x14ac:dyDescent="0.35">
      <c r="A1509" t="s">
        <v>1153</v>
      </c>
      <c r="B1509" t="s">
        <v>313</v>
      </c>
      <c r="C1509">
        <v>448</v>
      </c>
      <c r="D1509" s="9">
        <v>43962.570138888892</v>
      </c>
      <c r="E1509" s="9">
        <v>44411.324999999997</v>
      </c>
      <c r="F1509">
        <v>1846</v>
      </c>
      <c r="G1509">
        <v>1831</v>
      </c>
      <c r="H1509">
        <v>1411</v>
      </c>
      <c r="I1509">
        <v>420</v>
      </c>
      <c r="J1509">
        <v>0</v>
      </c>
      <c r="K1509">
        <v>1831</v>
      </c>
      <c r="L1509">
        <v>1609</v>
      </c>
      <c r="M1509">
        <v>222</v>
      </c>
      <c r="N1509">
        <v>5.6130000000000004</v>
      </c>
      <c r="O1509">
        <v>2.052</v>
      </c>
      <c r="P1509">
        <v>0</v>
      </c>
      <c r="Q1509">
        <v>7.0410000000000004</v>
      </c>
      <c r="R1509">
        <v>0.91900000000000004</v>
      </c>
      <c r="S1509">
        <v>0.73199999999999998</v>
      </c>
      <c r="T1509">
        <v>1</v>
      </c>
      <c r="U1509">
        <v>31.53</v>
      </c>
      <c r="V1509" t="s">
        <v>58</v>
      </c>
      <c r="W1509">
        <v>0.81299999999999994</v>
      </c>
      <c r="X1509">
        <v>0.97099999999999997</v>
      </c>
      <c r="Y1509">
        <v>0</v>
      </c>
      <c r="Z1509">
        <v>0.93300000000000005</v>
      </c>
      <c r="AA1509" s="19">
        <v>45733.002748645835</v>
      </c>
      <c r="AB1509" t="s">
        <v>1181</v>
      </c>
    </row>
    <row r="1510" spans="1:28" hidden="1" x14ac:dyDescent="0.35">
      <c r="A1510" t="s">
        <v>1153</v>
      </c>
      <c r="B1510" t="s">
        <v>314</v>
      </c>
      <c r="C1510">
        <v>38</v>
      </c>
      <c r="D1510" s="9">
        <v>44372.584722222222</v>
      </c>
      <c r="E1510" s="9">
        <v>44411.324999999997</v>
      </c>
      <c r="F1510" t="s">
        <v>874</v>
      </c>
      <c r="G1510" t="s">
        <v>874</v>
      </c>
      <c r="H1510">
        <v>15</v>
      </c>
      <c r="I1510">
        <v>1</v>
      </c>
      <c r="J1510">
        <v>1</v>
      </c>
      <c r="K1510" t="s">
        <v>875</v>
      </c>
      <c r="L1510">
        <v>1</v>
      </c>
      <c r="M1510">
        <v>13</v>
      </c>
      <c r="N1510">
        <v>0.34599999999999997</v>
      </c>
      <c r="O1510" t="s">
        <v>877</v>
      </c>
      <c r="P1510">
        <v>0</v>
      </c>
      <c r="Q1510" t="s">
        <v>877</v>
      </c>
      <c r="R1510" t="s">
        <v>877</v>
      </c>
      <c r="S1510" t="s">
        <v>877</v>
      </c>
      <c r="T1510" t="s">
        <v>877</v>
      </c>
      <c r="U1510" t="s">
        <v>877</v>
      </c>
      <c r="V1510" t="s">
        <v>58</v>
      </c>
      <c r="W1510">
        <v>0.86599999999999999</v>
      </c>
      <c r="X1510" t="s">
        <v>877</v>
      </c>
      <c r="Y1510">
        <v>0</v>
      </c>
      <c r="Z1510" t="s">
        <v>877</v>
      </c>
      <c r="AA1510" s="19">
        <v>45733.00274866898</v>
      </c>
      <c r="AB1510" t="s">
        <v>1181</v>
      </c>
    </row>
    <row r="1511" spans="1:28" x14ac:dyDescent="0.35">
      <c r="A1511" t="s">
        <v>1154</v>
      </c>
      <c r="B1511" t="s">
        <v>313</v>
      </c>
      <c r="C1511">
        <v>89</v>
      </c>
      <c r="D1511" s="9">
        <v>40107.60833333333</v>
      </c>
      <c r="E1511" s="9">
        <v>40197.52847222222</v>
      </c>
      <c r="F1511">
        <v>55</v>
      </c>
      <c r="G1511">
        <v>55</v>
      </c>
      <c r="H1511">
        <v>37</v>
      </c>
      <c r="I1511">
        <v>18</v>
      </c>
      <c r="J1511">
        <v>0</v>
      </c>
      <c r="K1511">
        <v>55</v>
      </c>
      <c r="L1511">
        <v>55</v>
      </c>
      <c r="M1511">
        <v>0</v>
      </c>
      <c r="N1511">
        <v>0.71299999999999997</v>
      </c>
      <c r="O1511">
        <v>0.63700000000000001</v>
      </c>
      <c r="P1511">
        <v>0</v>
      </c>
      <c r="Q1511">
        <v>0.64</v>
      </c>
      <c r="R1511">
        <v>0.47399999999999998</v>
      </c>
      <c r="S1511">
        <v>0.52800000000000002</v>
      </c>
      <c r="T1511">
        <v>1</v>
      </c>
      <c r="U1511">
        <v>0</v>
      </c>
      <c r="V1511" t="s">
        <v>82</v>
      </c>
      <c r="W1511">
        <v>0.92700000000000005</v>
      </c>
      <c r="X1511">
        <v>0.68700000000000006</v>
      </c>
      <c r="Y1511">
        <v>0</v>
      </c>
      <c r="Z1511">
        <v>0.79400000000000004</v>
      </c>
      <c r="AA1511" s="19">
        <v>45733.002807858793</v>
      </c>
      <c r="AB1511" t="s">
        <v>1181</v>
      </c>
    </row>
    <row r="1512" spans="1:28" hidden="1" x14ac:dyDescent="0.35">
      <c r="A1512" t="s">
        <v>1154</v>
      </c>
      <c r="B1512" t="s">
        <v>314</v>
      </c>
      <c r="C1512">
        <v>89</v>
      </c>
      <c r="D1512" s="9">
        <v>40107.60833333333</v>
      </c>
      <c r="E1512" s="9">
        <v>40197.52847222222</v>
      </c>
      <c r="F1512" t="s">
        <v>874</v>
      </c>
      <c r="G1512" t="s">
        <v>874</v>
      </c>
      <c r="H1512">
        <v>37</v>
      </c>
      <c r="I1512">
        <v>18</v>
      </c>
      <c r="J1512">
        <v>1</v>
      </c>
      <c r="K1512" t="s">
        <v>875</v>
      </c>
      <c r="L1512">
        <v>55</v>
      </c>
      <c r="M1512">
        <v>-1</v>
      </c>
      <c r="N1512">
        <v>0.71</v>
      </c>
      <c r="O1512">
        <v>0.623</v>
      </c>
      <c r="P1512">
        <v>0</v>
      </c>
      <c r="Q1512">
        <v>0.63800000000000001</v>
      </c>
      <c r="R1512">
        <v>0.47899999999999998</v>
      </c>
      <c r="S1512">
        <v>0.53300000000000003</v>
      </c>
      <c r="T1512">
        <v>1</v>
      </c>
      <c r="U1512">
        <v>0</v>
      </c>
      <c r="V1512" t="s">
        <v>82</v>
      </c>
      <c r="W1512">
        <v>0.92400000000000004</v>
      </c>
      <c r="X1512">
        <v>0.66500000000000004</v>
      </c>
      <c r="Y1512">
        <v>0</v>
      </c>
      <c r="Z1512">
        <v>0.79700000000000004</v>
      </c>
      <c r="AA1512" s="19">
        <v>45733.002818159723</v>
      </c>
      <c r="AB1512" t="s">
        <v>1181</v>
      </c>
    </row>
    <row r="1513" spans="1:28" x14ac:dyDescent="0.35">
      <c r="A1513" t="s">
        <v>1155</v>
      </c>
      <c r="B1513" t="s">
        <v>313</v>
      </c>
      <c r="C1513">
        <v>64</v>
      </c>
      <c r="D1513" s="9">
        <v>43150.53402777778</v>
      </c>
      <c r="E1513" s="9">
        <v>43215.405555555553</v>
      </c>
      <c r="F1513">
        <v>183</v>
      </c>
      <c r="G1513">
        <v>168</v>
      </c>
      <c r="H1513">
        <v>125</v>
      </c>
      <c r="I1513">
        <v>43</v>
      </c>
      <c r="J1513">
        <v>0</v>
      </c>
      <c r="K1513">
        <v>168</v>
      </c>
      <c r="L1513">
        <v>158</v>
      </c>
      <c r="M1513">
        <v>10</v>
      </c>
      <c r="N1513">
        <v>1.835</v>
      </c>
      <c r="O1513">
        <v>0.86199999999999999</v>
      </c>
      <c r="P1513">
        <v>0</v>
      </c>
      <c r="Q1513">
        <v>3.39</v>
      </c>
      <c r="R1513">
        <v>1.2569999999999999</v>
      </c>
      <c r="S1513">
        <v>0.68</v>
      </c>
      <c r="T1513">
        <v>1</v>
      </c>
      <c r="U1513">
        <v>2.95</v>
      </c>
      <c r="V1513" t="s">
        <v>94</v>
      </c>
      <c r="W1513">
        <v>0.32400000000000001</v>
      </c>
      <c r="X1513">
        <v>0.95899999999999996</v>
      </c>
      <c r="Y1513">
        <v>0</v>
      </c>
      <c r="Z1513">
        <v>0.93500000000000005</v>
      </c>
      <c r="AA1513" s="19">
        <v>45733.002879421299</v>
      </c>
      <c r="AB1513" t="s">
        <v>1181</v>
      </c>
    </row>
    <row r="1514" spans="1:28" hidden="1" x14ac:dyDescent="0.35">
      <c r="A1514" t="s">
        <v>1155</v>
      </c>
      <c r="B1514" t="s">
        <v>314</v>
      </c>
      <c r="C1514">
        <v>64</v>
      </c>
      <c r="D1514" s="9">
        <v>43150.53402777778</v>
      </c>
      <c r="E1514" s="9">
        <v>43215.405555555553</v>
      </c>
      <c r="F1514" t="s">
        <v>874</v>
      </c>
      <c r="G1514" t="s">
        <v>874</v>
      </c>
      <c r="H1514">
        <v>125</v>
      </c>
      <c r="I1514">
        <v>43</v>
      </c>
      <c r="J1514">
        <v>1</v>
      </c>
      <c r="K1514" t="s">
        <v>875</v>
      </c>
      <c r="L1514">
        <v>158</v>
      </c>
      <c r="M1514">
        <v>9</v>
      </c>
      <c r="N1514">
        <v>1.8520000000000001</v>
      </c>
      <c r="O1514">
        <v>0.85299999999999998</v>
      </c>
      <c r="P1514">
        <v>0</v>
      </c>
      <c r="Q1514">
        <v>3.3740000000000001</v>
      </c>
      <c r="R1514">
        <v>1.2470000000000001</v>
      </c>
      <c r="S1514">
        <v>0.68500000000000005</v>
      </c>
      <c r="T1514">
        <v>1</v>
      </c>
      <c r="U1514">
        <v>2.964</v>
      </c>
      <c r="V1514" t="s">
        <v>94</v>
      </c>
      <c r="W1514">
        <v>0.33200000000000002</v>
      </c>
      <c r="X1514">
        <v>0.95699999999999996</v>
      </c>
      <c r="Y1514">
        <v>0</v>
      </c>
      <c r="Z1514">
        <v>0.93400000000000005</v>
      </c>
      <c r="AA1514" s="19">
        <v>45733.00289074074</v>
      </c>
      <c r="AB1514" t="s">
        <v>1181</v>
      </c>
    </row>
    <row r="1515" spans="1:28" x14ac:dyDescent="0.35">
      <c r="A1515" t="s">
        <v>1156</v>
      </c>
      <c r="B1515" t="s">
        <v>313</v>
      </c>
      <c r="C1515">
        <v>30</v>
      </c>
      <c r="D1515" s="9">
        <v>43235.650694444441</v>
      </c>
      <c r="E1515" s="9">
        <v>43266.614583333336</v>
      </c>
      <c r="F1515">
        <v>94</v>
      </c>
      <c r="G1515">
        <v>94</v>
      </c>
      <c r="H1515">
        <v>83</v>
      </c>
      <c r="I1515">
        <v>11</v>
      </c>
      <c r="J1515">
        <v>0</v>
      </c>
      <c r="K1515">
        <v>94</v>
      </c>
      <c r="L1515">
        <v>93</v>
      </c>
      <c r="M1515">
        <v>1</v>
      </c>
      <c r="N1515">
        <v>2.6850000000000001</v>
      </c>
      <c r="O1515">
        <v>0.26500000000000001</v>
      </c>
      <c r="P1515">
        <v>0</v>
      </c>
      <c r="Q1515">
        <v>2.306</v>
      </c>
      <c r="R1515">
        <v>0.78200000000000003</v>
      </c>
      <c r="S1515">
        <v>0.91</v>
      </c>
      <c r="T1515">
        <v>1</v>
      </c>
      <c r="U1515">
        <v>0.434</v>
      </c>
      <c r="V1515" t="s">
        <v>82</v>
      </c>
      <c r="W1515">
        <v>0.83</v>
      </c>
      <c r="X1515">
        <v>0.81599999999999995</v>
      </c>
      <c r="Y1515">
        <v>0</v>
      </c>
      <c r="Z1515">
        <v>0.877</v>
      </c>
      <c r="AA1515" s="19">
        <v>45733.002950231479</v>
      </c>
      <c r="AB1515" t="s">
        <v>1181</v>
      </c>
    </row>
    <row r="1516" spans="1:28" hidden="1" x14ac:dyDescent="0.35">
      <c r="A1516" t="s">
        <v>1156</v>
      </c>
      <c r="B1516" t="s">
        <v>314</v>
      </c>
      <c r="C1516">
        <v>30</v>
      </c>
      <c r="D1516" s="9">
        <v>43235.650694444441</v>
      </c>
      <c r="E1516" s="9">
        <v>43266.614583333336</v>
      </c>
      <c r="F1516" t="s">
        <v>874</v>
      </c>
      <c r="G1516" t="s">
        <v>874</v>
      </c>
      <c r="H1516">
        <v>83</v>
      </c>
      <c r="I1516">
        <v>11</v>
      </c>
      <c r="J1516">
        <v>1</v>
      </c>
      <c r="K1516" t="s">
        <v>875</v>
      </c>
      <c r="L1516">
        <v>93</v>
      </c>
      <c r="M1516">
        <v>0</v>
      </c>
      <c r="N1516">
        <v>2.6850000000000001</v>
      </c>
      <c r="O1516">
        <v>0.253</v>
      </c>
      <c r="P1516">
        <v>0</v>
      </c>
      <c r="Q1516">
        <v>2.2719999999999998</v>
      </c>
      <c r="R1516">
        <v>0.77300000000000002</v>
      </c>
      <c r="S1516">
        <v>0.91400000000000003</v>
      </c>
      <c r="T1516">
        <v>1</v>
      </c>
      <c r="U1516">
        <v>0.44</v>
      </c>
      <c r="V1516" t="s">
        <v>82</v>
      </c>
      <c r="W1516">
        <v>0.83</v>
      </c>
      <c r="X1516">
        <v>0.81399999999999995</v>
      </c>
      <c r="Y1516">
        <v>0</v>
      </c>
      <c r="Z1516">
        <v>0.88</v>
      </c>
      <c r="AA1516" s="19">
        <v>45733.002961180558</v>
      </c>
      <c r="AB1516" t="s">
        <v>1181</v>
      </c>
    </row>
    <row r="1517" spans="1:28" x14ac:dyDescent="0.35">
      <c r="A1517" t="s">
        <v>1157</v>
      </c>
      <c r="B1517" t="s">
        <v>313</v>
      </c>
      <c r="C1517">
        <v>819</v>
      </c>
      <c r="D1517" s="9">
        <v>43417.455555555556</v>
      </c>
      <c r="E1517" s="9">
        <v>44236.706250000003</v>
      </c>
      <c r="F1517">
        <v>64</v>
      </c>
      <c r="G1517">
        <v>64</v>
      </c>
      <c r="H1517">
        <v>51</v>
      </c>
      <c r="I1517">
        <v>13</v>
      </c>
      <c r="J1517">
        <v>0</v>
      </c>
      <c r="K1517">
        <v>64</v>
      </c>
      <c r="L1517">
        <v>57</v>
      </c>
      <c r="M1517">
        <v>7</v>
      </c>
      <c r="N1517">
        <v>6.8000000000000005E-2</v>
      </c>
      <c r="O1517">
        <v>1.6E-2</v>
      </c>
      <c r="P1517">
        <v>0</v>
      </c>
      <c r="Q1517">
        <v>8.4000000000000005E-2</v>
      </c>
      <c r="R1517">
        <v>1</v>
      </c>
      <c r="S1517">
        <v>0.81</v>
      </c>
      <c r="T1517">
        <v>1</v>
      </c>
      <c r="U1517">
        <v>83.332999999999998</v>
      </c>
      <c r="V1517" t="s">
        <v>64</v>
      </c>
      <c r="W1517">
        <v>0.94499999999999995</v>
      </c>
      <c r="X1517">
        <v>0.89300000000000002</v>
      </c>
      <c r="Y1517">
        <v>0</v>
      </c>
      <c r="Z1517">
        <v>0.96</v>
      </c>
      <c r="AA1517" s="19">
        <v>45733.003019722222</v>
      </c>
      <c r="AB1517" t="s">
        <v>1181</v>
      </c>
    </row>
    <row r="1518" spans="1:28" hidden="1" x14ac:dyDescent="0.35">
      <c r="A1518" t="s">
        <v>1157</v>
      </c>
      <c r="B1518" t="s">
        <v>314</v>
      </c>
      <c r="C1518">
        <v>83</v>
      </c>
      <c r="D1518" s="9">
        <v>44153.606249999997</v>
      </c>
      <c r="E1518" s="9">
        <v>44236.706250000003</v>
      </c>
      <c r="F1518" t="s">
        <v>874</v>
      </c>
      <c r="G1518" t="s">
        <v>874</v>
      </c>
      <c r="H1518">
        <v>1</v>
      </c>
      <c r="I1518">
        <v>3</v>
      </c>
      <c r="J1518">
        <v>1</v>
      </c>
      <c r="K1518" t="s">
        <v>875</v>
      </c>
      <c r="L1518">
        <v>2</v>
      </c>
      <c r="M1518">
        <v>2</v>
      </c>
      <c r="N1518" t="s">
        <v>877</v>
      </c>
      <c r="O1518">
        <v>0.02</v>
      </c>
      <c r="P1518">
        <v>0</v>
      </c>
      <c r="Q1518">
        <v>1.2E-2</v>
      </c>
      <c r="R1518" t="s">
        <v>877</v>
      </c>
      <c r="S1518" t="s">
        <v>877</v>
      </c>
      <c r="T1518" t="s">
        <v>877</v>
      </c>
      <c r="U1518" t="s">
        <v>877</v>
      </c>
      <c r="V1518" t="s">
        <v>64</v>
      </c>
      <c r="W1518" t="s">
        <v>877</v>
      </c>
      <c r="X1518">
        <v>0.75</v>
      </c>
      <c r="Y1518">
        <v>0</v>
      </c>
      <c r="Z1518">
        <v>1</v>
      </c>
      <c r="AA1518" s="19">
        <v>45733.003019733798</v>
      </c>
      <c r="AB1518" t="s">
        <v>1181</v>
      </c>
    </row>
    <row r="1519" spans="1:28" x14ac:dyDescent="0.35">
      <c r="A1519" t="s">
        <v>1158</v>
      </c>
      <c r="B1519" t="s">
        <v>313</v>
      </c>
      <c r="C1519">
        <v>222</v>
      </c>
      <c r="D1519" s="9">
        <v>42949.637499999997</v>
      </c>
      <c r="E1519" s="9">
        <v>43171.645138888889</v>
      </c>
      <c r="F1519">
        <v>53</v>
      </c>
      <c r="G1519">
        <v>53</v>
      </c>
      <c r="H1519">
        <v>53</v>
      </c>
      <c r="I1519">
        <v>0</v>
      </c>
      <c r="J1519">
        <v>0</v>
      </c>
      <c r="K1519">
        <v>53</v>
      </c>
      <c r="L1519">
        <v>53</v>
      </c>
      <c r="M1519">
        <v>0</v>
      </c>
      <c r="N1519">
        <v>0.155</v>
      </c>
      <c r="O1519">
        <v>0</v>
      </c>
      <c r="P1519">
        <v>0</v>
      </c>
      <c r="Q1519">
        <v>0.151</v>
      </c>
      <c r="R1519">
        <v>0.97399999999999998</v>
      </c>
      <c r="S1519">
        <v>1</v>
      </c>
      <c r="T1519">
        <v>1</v>
      </c>
      <c r="U1519">
        <v>0</v>
      </c>
      <c r="V1519" t="s">
        <v>82</v>
      </c>
      <c r="W1519">
        <v>0.35</v>
      </c>
      <c r="X1519">
        <v>0</v>
      </c>
      <c r="Y1519">
        <v>0</v>
      </c>
      <c r="Z1519">
        <v>0.35</v>
      </c>
      <c r="AA1519" s="19">
        <v>45733.003075821762</v>
      </c>
      <c r="AB1519" t="s">
        <v>1181</v>
      </c>
    </row>
    <row r="1520" spans="1:28" hidden="1" x14ac:dyDescent="0.35">
      <c r="A1520" t="s">
        <v>1158</v>
      </c>
      <c r="B1520" t="s">
        <v>314</v>
      </c>
      <c r="C1520">
        <v>41</v>
      </c>
      <c r="D1520" s="9">
        <v>43130.575694444444</v>
      </c>
      <c r="E1520" s="9">
        <v>43171.645138888889</v>
      </c>
      <c r="F1520" t="s">
        <v>874</v>
      </c>
      <c r="G1520" t="s">
        <v>874</v>
      </c>
      <c r="H1520">
        <v>47</v>
      </c>
      <c r="I1520">
        <v>1</v>
      </c>
      <c r="J1520">
        <v>1</v>
      </c>
      <c r="K1520" t="s">
        <v>875</v>
      </c>
      <c r="L1520">
        <v>48</v>
      </c>
      <c r="M1520">
        <v>0</v>
      </c>
      <c r="N1520">
        <v>3.0339999999999998</v>
      </c>
      <c r="O1520">
        <v>0</v>
      </c>
      <c r="P1520">
        <v>0</v>
      </c>
      <c r="Q1520">
        <v>1.468</v>
      </c>
      <c r="R1520">
        <v>0.48399999999999999</v>
      </c>
      <c r="S1520">
        <v>1</v>
      </c>
      <c r="T1520">
        <v>1</v>
      </c>
      <c r="U1520">
        <v>0</v>
      </c>
      <c r="V1520" t="s">
        <v>82</v>
      </c>
      <c r="W1520">
        <v>0.72599999999999998</v>
      </c>
      <c r="X1520">
        <v>0</v>
      </c>
      <c r="Y1520">
        <v>0</v>
      </c>
      <c r="Z1520">
        <v>0.71299999999999997</v>
      </c>
      <c r="AA1520" s="19">
        <v>45733.003084965276</v>
      </c>
      <c r="AB1520" t="s">
        <v>1181</v>
      </c>
    </row>
    <row r="1521" spans="1:28" x14ac:dyDescent="0.35">
      <c r="A1521" t="s">
        <v>1159</v>
      </c>
      <c r="B1521" t="s">
        <v>313</v>
      </c>
      <c r="C1521">
        <v>1114</v>
      </c>
      <c r="D1521" s="9">
        <v>40784.489583333336</v>
      </c>
      <c r="E1521" s="9">
        <v>41899.408333333333</v>
      </c>
      <c r="F1521">
        <v>1035</v>
      </c>
      <c r="G1521">
        <v>1035</v>
      </c>
      <c r="H1521">
        <v>410</v>
      </c>
      <c r="I1521">
        <v>625</v>
      </c>
      <c r="J1521">
        <v>0</v>
      </c>
      <c r="K1521">
        <v>1035</v>
      </c>
      <c r="L1521">
        <v>963</v>
      </c>
      <c r="M1521">
        <v>72</v>
      </c>
      <c r="N1521">
        <v>0.56699999999999995</v>
      </c>
      <c r="O1521">
        <v>0.88500000000000001</v>
      </c>
      <c r="P1521">
        <v>0</v>
      </c>
      <c r="Q1521">
        <v>1.0760000000000001</v>
      </c>
      <c r="R1521">
        <v>0.74099999999999999</v>
      </c>
      <c r="S1521">
        <v>0.39</v>
      </c>
      <c r="T1521">
        <v>1</v>
      </c>
      <c r="U1521">
        <v>66.914000000000001</v>
      </c>
      <c r="V1521" t="s">
        <v>58</v>
      </c>
      <c r="W1521">
        <v>0.85399999999999998</v>
      </c>
      <c r="X1521">
        <v>0.82799999999999996</v>
      </c>
      <c r="Y1521">
        <v>0</v>
      </c>
      <c r="Z1521">
        <v>0.78600000000000003</v>
      </c>
      <c r="AA1521" s="19">
        <v>45733.003148229167</v>
      </c>
      <c r="AB1521" t="s">
        <v>1181</v>
      </c>
    </row>
    <row r="1522" spans="1:28" hidden="1" x14ac:dyDescent="0.35">
      <c r="A1522" t="s">
        <v>1159</v>
      </c>
      <c r="B1522" t="s">
        <v>314</v>
      </c>
      <c r="C1522">
        <v>99</v>
      </c>
      <c r="D1522" s="9">
        <v>41800.303472222222</v>
      </c>
      <c r="E1522" s="9">
        <v>41899.408333333333</v>
      </c>
      <c r="F1522" t="s">
        <v>874</v>
      </c>
      <c r="G1522" t="s">
        <v>874</v>
      </c>
      <c r="H1522">
        <v>1</v>
      </c>
      <c r="I1522">
        <v>4</v>
      </c>
      <c r="J1522">
        <v>1</v>
      </c>
      <c r="K1522" t="s">
        <v>875</v>
      </c>
      <c r="L1522">
        <v>23</v>
      </c>
      <c r="M1522">
        <v>-20</v>
      </c>
      <c r="N1522" t="s">
        <v>877</v>
      </c>
      <c r="O1522">
        <v>0.17599999999999999</v>
      </c>
      <c r="P1522">
        <v>0</v>
      </c>
      <c r="Q1522">
        <v>0.129</v>
      </c>
      <c r="R1522" t="s">
        <v>877</v>
      </c>
      <c r="S1522" t="s">
        <v>877</v>
      </c>
      <c r="T1522" t="s">
        <v>877</v>
      </c>
      <c r="U1522" t="s">
        <v>877</v>
      </c>
      <c r="V1522" t="s">
        <v>58</v>
      </c>
      <c r="W1522" t="s">
        <v>877</v>
      </c>
      <c r="X1522">
        <v>0.72</v>
      </c>
      <c r="Y1522">
        <v>0</v>
      </c>
      <c r="Z1522">
        <v>0.52800000000000002</v>
      </c>
      <c r="AA1522" s="19">
        <v>45733.003148252312</v>
      </c>
      <c r="AB1522" t="s">
        <v>1181</v>
      </c>
    </row>
    <row r="1523" spans="1:28" x14ac:dyDescent="0.35">
      <c r="A1523" t="s">
        <v>1160</v>
      </c>
      <c r="B1523" t="s">
        <v>313</v>
      </c>
      <c r="C1523">
        <v>105</v>
      </c>
      <c r="D1523" s="9">
        <v>41284.586805555555</v>
      </c>
      <c r="E1523" s="9">
        <v>41389.874305555553</v>
      </c>
      <c r="F1523">
        <v>343</v>
      </c>
      <c r="G1523">
        <v>343</v>
      </c>
      <c r="H1523">
        <v>149</v>
      </c>
      <c r="I1523">
        <v>194</v>
      </c>
      <c r="J1523">
        <v>0</v>
      </c>
      <c r="K1523">
        <v>343</v>
      </c>
      <c r="L1523">
        <v>343</v>
      </c>
      <c r="M1523">
        <v>0</v>
      </c>
      <c r="N1523">
        <v>0.98499999999999999</v>
      </c>
      <c r="O1523">
        <v>1.95</v>
      </c>
      <c r="P1523">
        <v>0</v>
      </c>
      <c r="Q1523">
        <v>3.351</v>
      </c>
      <c r="R1523">
        <v>1.1419999999999999</v>
      </c>
      <c r="S1523">
        <v>0.33600000000000002</v>
      </c>
      <c r="T1523">
        <v>1</v>
      </c>
      <c r="U1523">
        <v>0</v>
      </c>
      <c r="V1523" t="s">
        <v>94</v>
      </c>
      <c r="W1523">
        <v>0.88800000000000001</v>
      </c>
      <c r="X1523">
        <v>0.79200000000000004</v>
      </c>
      <c r="Y1523">
        <v>0</v>
      </c>
      <c r="Z1523">
        <v>0.83499999999999996</v>
      </c>
      <c r="AA1523" s="19">
        <v>45733.003209421295</v>
      </c>
      <c r="AB1523" t="s">
        <v>1181</v>
      </c>
    </row>
    <row r="1524" spans="1:28" hidden="1" x14ac:dyDescent="0.35">
      <c r="A1524" t="s">
        <v>1160</v>
      </c>
      <c r="B1524" t="s">
        <v>314</v>
      </c>
      <c r="C1524">
        <v>99</v>
      </c>
      <c r="D1524" s="9">
        <v>41290.55972222222</v>
      </c>
      <c r="E1524" s="9">
        <v>41389.874305555553</v>
      </c>
      <c r="F1524" t="s">
        <v>874</v>
      </c>
      <c r="G1524" t="s">
        <v>874</v>
      </c>
      <c r="H1524">
        <v>103</v>
      </c>
      <c r="I1524">
        <v>193</v>
      </c>
      <c r="J1524">
        <v>1</v>
      </c>
      <c r="K1524" t="s">
        <v>875</v>
      </c>
      <c r="L1524">
        <v>342</v>
      </c>
      <c r="M1524">
        <v>-47</v>
      </c>
      <c r="N1524">
        <v>0.80300000000000005</v>
      </c>
      <c r="O1524">
        <v>1.9810000000000001</v>
      </c>
      <c r="P1524">
        <v>0</v>
      </c>
      <c r="Q1524">
        <v>3.3690000000000002</v>
      </c>
      <c r="R1524">
        <v>1.21</v>
      </c>
      <c r="S1524">
        <v>0.28799999999999998</v>
      </c>
      <c r="T1524">
        <v>1</v>
      </c>
      <c r="U1524">
        <v>0</v>
      </c>
      <c r="V1524" t="s">
        <v>94</v>
      </c>
      <c r="W1524">
        <v>0.80600000000000005</v>
      </c>
      <c r="X1524">
        <v>0.79300000000000004</v>
      </c>
      <c r="Y1524">
        <v>0</v>
      </c>
      <c r="Z1524">
        <v>0.83399999999999996</v>
      </c>
      <c r="AA1524" s="19">
        <v>45733.003221041668</v>
      </c>
      <c r="AB1524" t="s">
        <v>1181</v>
      </c>
    </row>
    <row r="1525" spans="1:28" x14ac:dyDescent="0.35">
      <c r="A1525" t="s">
        <v>1161</v>
      </c>
      <c r="B1525" t="s">
        <v>313</v>
      </c>
      <c r="C1525">
        <v>311</v>
      </c>
      <c r="D1525" s="9">
        <v>41568.631249999999</v>
      </c>
      <c r="E1525" s="9">
        <v>41879.881944444445</v>
      </c>
      <c r="F1525">
        <v>315</v>
      </c>
      <c r="G1525">
        <v>315</v>
      </c>
      <c r="H1525">
        <v>266</v>
      </c>
      <c r="I1525">
        <v>49</v>
      </c>
      <c r="J1525">
        <v>0</v>
      </c>
      <c r="K1525">
        <v>315</v>
      </c>
      <c r="L1525">
        <v>315</v>
      </c>
      <c r="M1525">
        <v>0</v>
      </c>
      <c r="N1525">
        <v>0.65100000000000002</v>
      </c>
      <c r="O1525">
        <v>0.123</v>
      </c>
      <c r="P1525">
        <v>0</v>
      </c>
      <c r="Q1525">
        <v>0.84</v>
      </c>
      <c r="R1525">
        <v>1.085</v>
      </c>
      <c r="S1525">
        <v>0.84099999999999997</v>
      </c>
      <c r="T1525">
        <v>1</v>
      </c>
      <c r="U1525">
        <v>0</v>
      </c>
      <c r="V1525" t="s">
        <v>94</v>
      </c>
      <c r="W1525">
        <v>0.86699999999999999</v>
      </c>
      <c r="X1525">
        <v>0.74</v>
      </c>
      <c r="Y1525">
        <v>0</v>
      </c>
      <c r="Z1525">
        <v>0.91500000000000004</v>
      </c>
      <c r="AA1525" s="19">
        <v>45733.003281087964</v>
      </c>
      <c r="AB1525" t="s">
        <v>1181</v>
      </c>
    </row>
    <row r="1526" spans="1:28" hidden="1" x14ac:dyDescent="0.35">
      <c r="A1526" t="s">
        <v>1161</v>
      </c>
      <c r="B1526" t="s">
        <v>314</v>
      </c>
      <c r="C1526">
        <v>91</v>
      </c>
      <c r="D1526" s="9">
        <v>41788.520833333336</v>
      </c>
      <c r="E1526" s="9">
        <v>41879.881944444445</v>
      </c>
      <c r="F1526" t="s">
        <v>874</v>
      </c>
      <c r="G1526" t="s">
        <v>874</v>
      </c>
      <c r="H1526">
        <v>146</v>
      </c>
      <c r="I1526">
        <v>12</v>
      </c>
      <c r="J1526">
        <v>1</v>
      </c>
      <c r="K1526" t="s">
        <v>875</v>
      </c>
      <c r="L1526">
        <v>173</v>
      </c>
      <c r="M1526">
        <v>-16</v>
      </c>
      <c r="N1526">
        <v>3.0310000000000001</v>
      </c>
      <c r="O1526">
        <v>0.09</v>
      </c>
      <c r="P1526">
        <v>0</v>
      </c>
      <c r="Q1526">
        <v>2.323</v>
      </c>
      <c r="R1526">
        <v>0.74399999999999999</v>
      </c>
      <c r="S1526">
        <v>0.97099999999999997</v>
      </c>
      <c r="T1526">
        <v>1</v>
      </c>
      <c r="U1526">
        <v>0</v>
      </c>
      <c r="V1526" t="s">
        <v>82</v>
      </c>
      <c r="W1526">
        <v>0.98299999999999998</v>
      </c>
      <c r="X1526">
        <v>0.77600000000000002</v>
      </c>
      <c r="Y1526">
        <v>0</v>
      </c>
      <c r="Z1526">
        <v>0.96799999999999997</v>
      </c>
      <c r="AA1526" s="19">
        <v>45733.003292164351</v>
      </c>
      <c r="AB1526" t="s">
        <v>1181</v>
      </c>
    </row>
    <row r="1527" spans="1:28" x14ac:dyDescent="0.35">
      <c r="A1527" t="s">
        <v>1162</v>
      </c>
      <c r="B1527" t="s">
        <v>313</v>
      </c>
      <c r="C1527">
        <v>172</v>
      </c>
      <c r="D1527" s="9">
        <v>42447.613194444442</v>
      </c>
      <c r="E1527" s="9">
        <v>42620.40625</v>
      </c>
      <c r="F1527">
        <v>229</v>
      </c>
      <c r="G1527">
        <v>218</v>
      </c>
      <c r="H1527">
        <v>217</v>
      </c>
      <c r="I1527">
        <v>1</v>
      </c>
      <c r="J1527">
        <v>0</v>
      </c>
      <c r="K1527">
        <v>218</v>
      </c>
      <c r="L1527">
        <v>43</v>
      </c>
      <c r="M1527">
        <v>175</v>
      </c>
      <c r="N1527">
        <v>2.6629999999999998</v>
      </c>
      <c r="O1527">
        <v>0</v>
      </c>
      <c r="P1527">
        <v>0</v>
      </c>
      <c r="Q1527">
        <v>0.26900000000000002</v>
      </c>
      <c r="R1527">
        <v>0.10100000000000001</v>
      </c>
      <c r="S1527">
        <v>1</v>
      </c>
      <c r="T1527">
        <v>1</v>
      </c>
      <c r="U1527">
        <v>650.55799999999999</v>
      </c>
      <c r="V1527" t="s">
        <v>58</v>
      </c>
      <c r="W1527">
        <v>0.75700000000000001</v>
      </c>
      <c r="X1527">
        <v>0</v>
      </c>
      <c r="Y1527">
        <v>0</v>
      </c>
      <c r="Z1527">
        <v>0.54900000000000004</v>
      </c>
      <c r="AA1527" s="19">
        <v>45733.00334570602</v>
      </c>
      <c r="AB1527" t="s">
        <v>1181</v>
      </c>
    </row>
    <row r="1528" spans="1:28" hidden="1" x14ac:dyDescent="0.35">
      <c r="A1528" t="s">
        <v>1162</v>
      </c>
      <c r="B1528" t="s">
        <v>314</v>
      </c>
      <c r="C1528">
        <v>0</v>
      </c>
      <c r="D1528" s="9">
        <v>42620.40625</v>
      </c>
      <c r="E1528" s="9">
        <v>42620.40625</v>
      </c>
      <c r="F1528" t="s">
        <v>874</v>
      </c>
      <c r="G1528" t="s">
        <v>874</v>
      </c>
      <c r="H1528">
        <v>1</v>
      </c>
      <c r="I1528">
        <v>1</v>
      </c>
      <c r="J1528">
        <v>1</v>
      </c>
      <c r="K1528" t="s">
        <v>875</v>
      </c>
      <c r="L1528">
        <v>2</v>
      </c>
      <c r="M1528">
        <v>-1</v>
      </c>
      <c r="N1528" t="s">
        <v>877</v>
      </c>
      <c r="O1528" t="s">
        <v>877</v>
      </c>
      <c r="P1528">
        <v>0</v>
      </c>
      <c r="Q1528" t="s">
        <v>877</v>
      </c>
      <c r="R1528" t="s">
        <v>877</v>
      </c>
      <c r="S1528" t="s">
        <v>877</v>
      </c>
      <c r="T1528" t="s">
        <v>877</v>
      </c>
      <c r="U1528" t="s">
        <v>877</v>
      </c>
      <c r="V1528" t="s">
        <v>58</v>
      </c>
      <c r="W1528" t="s">
        <v>877</v>
      </c>
      <c r="X1528" t="s">
        <v>877</v>
      </c>
      <c r="Y1528">
        <v>0</v>
      </c>
      <c r="Z1528" t="s">
        <v>877</v>
      </c>
      <c r="AA1528" s="19">
        <v>45733.003345717596</v>
      </c>
      <c r="AB1528" t="s">
        <v>1181</v>
      </c>
    </row>
    <row r="1529" spans="1:28" x14ac:dyDescent="0.35">
      <c r="A1529" t="s">
        <v>1163</v>
      </c>
      <c r="B1529" t="s">
        <v>313</v>
      </c>
      <c r="C1529">
        <v>145</v>
      </c>
      <c r="D1529" s="9">
        <v>40620.713194444441</v>
      </c>
      <c r="E1529" s="9">
        <v>40766.686111111114</v>
      </c>
      <c r="F1529">
        <v>140</v>
      </c>
      <c r="G1529">
        <v>140</v>
      </c>
      <c r="H1529">
        <v>1</v>
      </c>
      <c r="I1529">
        <v>139</v>
      </c>
      <c r="J1529">
        <v>0</v>
      </c>
      <c r="K1529">
        <v>140</v>
      </c>
      <c r="L1529">
        <v>136</v>
      </c>
      <c r="M1529">
        <v>4</v>
      </c>
      <c r="N1529">
        <v>0</v>
      </c>
      <c r="O1529">
        <v>1.357</v>
      </c>
      <c r="P1529">
        <v>0</v>
      </c>
      <c r="Q1529">
        <v>1.3440000000000001</v>
      </c>
      <c r="R1529">
        <v>0.99</v>
      </c>
      <c r="S1529">
        <v>0</v>
      </c>
      <c r="T1529">
        <v>1</v>
      </c>
      <c r="U1529">
        <v>2.976</v>
      </c>
      <c r="V1529" t="s">
        <v>82</v>
      </c>
      <c r="W1529">
        <v>0</v>
      </c>
      <c r="X1529">
        <v>0.86299999999999999</v>
      </c>
      <c r="Y1529">
        <v>0</v>
      </c>
      <c r="Z1529">
        <v>0.91500000000000004</v>
      </c>
      <c r="AA1529" s="19">
        <v>45733.003402418981</v>
      </c>
      <c r="AB1529" t="s">
        <v>1181</v>
      </c>
    </row>
    <row r="1530" spans="1:28" hidden="1" x14ac:dyDescent="0.35">
      <c r="A1530" t="s">
        <v>1163</v>
      </c>
      <c r="B1530" t="s">
        <v>314</v>
      </c>
      <c r="C1530">
        <v>98</v>
      </c>
      <c r="D1530" s="9">
        <v>40668.04583333333</v>
      </c>
      <c r="E1530" s="9">
        <v>40766.686111111114</v>
      </c>
      <c r="F1530" t="s">
        <v>874</v>
      </c>
      <c r="G1530" t="s">
        <v>874</v>
      </c>
      <c r="H1530">
        <v>1</v>
      </c>
      <c r="I1530">
        <v>36</v>
      </c>
      <c r="J1530">
        <v>1</v>
      </c>
      <c r="K1530" t="s">
        <v>875</v>
      </c>
      <c r="L1530">
        <v>45</v>
      </c>
      <c r="M1530">
        <v>-9</v>
      </c>
      <c r="N1530" t="s">
        <v>877</v>
      </c>
      <c r="O1530">
        <v>0.63300000000000001</v>
      </c>
      <c r="P1530">
        <v>0</v>
      </c>
      <c r="Q1530">
        <v>0.77500000000000002</v>
      </c>
      <c r="R1530" t="s">
        <v>877</v>
      </c>
      <c r="S1530" t="s">
        <v>877</v>
      </c>
      <c r="T1530" t="s">
        <v>877</v>
      </c>
      <c r="U1530" t="s">
        <v>877</v>
      </c>
      <c r="V1530" t="s">
        <v>82</v>
      </c>
      <c r="W1530" t="s">
        <v>877</v>
      </c>
      <c r="X1530">
        <v>0.95499999999999996</v>
      </c>
      <c r="Y1530">
        <v>0</v>
      </c>
      <c r="Z1530">
        <v>0.94699999999999995</v>
      </c>
      <c r="AA1530" s="19">
        <v>45733.003402430557</v>
      </c>
      <c r="AB1530" t="s">
        <v>1181</v>
      </c>
    </row>
    <row r="1531" spans="1:28" x14ac:dyDescent="0.35">
      <c r="A1531" t="s">
        <v>1164</v>
      </c>
      <c r="B1531" t="s">
        <v>313</v>
      </c>
      <c r="C1531">
        <v>115</v>
      </c>
      <c r="D1531" s="9">
        <v>41138.629166666666</v>
      </c>
      <c r="E1531" s="9">
        <v>41254.081944444442</v>
      </c>
      <c r="F1531">
        <v>220</v>
      </c>
      <c r="G1531">
        <v>220</v>
      </c>
      <c r="H1531">
        <v>183</v>
      </c>
      <c r="I1531">
        <v>37</v>
      </c>
      <c r="J1531">
        <v>0</v>
      </c>
      <c r="K1531">
        <v>220</v>
      </c>
      <c r="L1531">
        <v>219</v>
      </c>
      <c r="M1531">
        <v>1</v>
      </c>
      <c r="N1531">
        <v>1.778</v>
      </c>
      <c r="O1531">
        <v>0.58199999999999996</v>
      </c>
      <c r="P1531">
        <v>0</v>
      </c>
      <c r="Q1531">
        <v>2.4740000000000002</v>
      </c>
      <c r="R1531">
        <v>1.048</v>
      </c>
      <c r="S1531">
        <v>0.753</v>
      </c>
      <c r="T1531">
        <v>1</v>
      </c>
      <c r="U1531">
        <v>0.40400000000000003</v>
      </c>
      <c r="V1531" t="s">
        <v>94</v>
      </c>
      <c r="W1531">
        <v>0.89100000000000001</v>
      </c>
      <c r="X1531">
        <v>0.89800000000000002</v>
      </c>
      <c r="Y1531">
        <v>0</v>
      </c>
      <c r="Z1531">
        <v>0.78900000000000003</v>
      </c>
      <c r="AA1531" s="19">
        <v>45733.003464085647</v>
      </c>
      <c r="AB1531" t="s">
        <v>1181</v>
      </c>
    </row>
    <row r="1532" spans="1:28" hidden="1" x14ac:dyDescent="0.35">
      <c r="A1532" t="s">
        <v>1164</v>
      </c>
      <c r="B1532" t="s">
        <v>314</v>
      </c>
      <c r="C1532">
        <v>96</v>
      </c>
      <c r="D1532" s="9">
        <v>41157.384027777778</v>
      </c>
      <c r="E1532" s="9">
        <v>41254.081944444442</v>
      </c>
      <c r="F1532" t="s">
        <v>874</v>
      </c>
      <c r="G1532" t="s">
        <v>874</v>
      </c>
      <c r="H1532">
        <v>155</v>
      </c>
      <c r="I1532">
        <v>37</v>
      </c>
      <c r="J1532">
        <v>1</v>
      </c>
      <c r="K1532" t="s">
        <v>875</v>
      </c>
      <c r="L1532">
        <v>218</v>
      </c>
      <c r="M1532">
        <v>-27</v>
      </c>
      <c r="N1532">
        <v>1.6970000000000001</v>
      </c>
      <c r="O1532">
        <v>0.58399999999999996</v>
      </c>
      <c r="P1532">
        <v>0</v>
      </c>
      <c r="Q1532">
        <v>2.4900000000000002</v>
      </c>
      <c r="R1532">
        <v>1.0920000000000001</v>
      </c>
      <c r="S1532">
        <v>0.74399999999999999</v>
      </c>
      <c r="T1532">
        <v>1</v>
      </c>
      <c r="U1532">
        <v>0.40200000000000002</v>
      </c>
      <c r="V1532" t="s">
        <v>94</v>
      </c>
      <c r="W1532">
        <v>0.82799999999999996</v>
      </c>
      <c r="X1532">
        <v>0.89900000000000002</v>
      </c>
      <c r="Y1532">
        <v>0</v>
      </c>
      <c r="Z1532">
        <v>0.78600000000000003</v>
      </c>
      <c r="AA1532" s="19">
        <v>45733.00347560185</v>
      </c>
      <c r="AB1532" t="s">
        <v>1181</v>
      </c>
    </row>
    <row r="1533" spans="1:28" x14ac:dyDescent="0.35">
      <c r="A1533" t="s">
        <v>1165</v>
      </c>
      <c r="B1533" t="s">
        <v>313</v>
      </c>
      <c r="C1533">
        <v>272</v>
      </c>
      <c r="D1533" s="9">
        <v>42635.563194444447</v>
      </c>
      <c r="E1533" s="9">
        <v>42907.601388888892</v>
      </c>
      <c r="F1533">
        <v>103</v>
      </c>
      <c r="G1533">
        <v>102</v>
      </c>
      <c r="H1533">
        <v>90</v>
      </c>
      <c r="I1533">
        <v>12</v>
      </c>
      <c r="J1533">
        <v>0</v>
      </c>
      <c r="K1533">
        <v>102</v>
      </c>
      <c r="L1533">
        <v>97</v>
      </c>
      <c r="M1533">
        <v>5</v>
      </c>
      <c r="N1533">
        <v>1.502</v>
      </c>
      <c r="O1533">
        <v>0.24299999999999999</v>
      </c>
      <c r="P1533">
        <v>0</v>
      </c>
      <c r="Q1533">
        <v>0.66800000000000004</v>
      </c>
      <c r="R1533">
        <v>0.38300000000000001</v>
      </c>
      <c r="S1533">
        <v>0.86099999999999999</v>
      </c>
      <c r="T1533">
        <v>1</v>
      </c>
      <c r="U1533">
        <v>7.4850000000000003</v>
      </c>
      <c r="V1533" t="s">
        <v>82</v>
      </c>
      <c r="W1533">
        <v>0.95899999999999996</v>
      </c>
      <c r="X1533">
        <v>0.81599999999999995</v>
      </c>
      <c r="Y1533">
        <v>0</v>
      </c>
      <c r="Z1533">
        <v>0.48499999999999999</v>
      </c>
      <c r="AA1533" s="19">
        <v>45733.003532071758</v>
      </c>
      <c r="AB1533" t="s">
        <v>1181</v>
      </c>
    </row>
    <row r="1534" spans="1:28" hidden="1" x14ac:dyDescent="0.35">
      <c r="A1534" t="s">
        <v>1165</v>
      </c>
      <c r="B1534" t="s">
        <v>314</v>
      </c>
      <c r="C1534">
        <v>0</v>
      </c>
      <c r="D1534" s="9">
        <v>42907.601388888892</v>
      </c>
      <c r="E1534" s="9">
        <v>42907.601388888892</v>
      </c>
      <c r="F1534" t="s">
        <v>874</v>
      </c>
      <c r="G1534" t="s">
        <v>874</v>
      </c>
      <c r="H1534">
        <v>1</v>
      </c>
      <c r="I1534">
        <v>1</v>
      </c>
      <c r="J1534">
        <v>1</v>
      </c>
      <c r="K1534" t="s">
        <v>875</v>
      </c>
      <c r="L1534">
        <v>1</v>
      </c>
      <c r="M1534">
        <v>0</v>
      </c>
      <c r="N1534" t="s">
        <v>877</v>
      </c>
      <c r="O1534" t="s">
        <v>877</v>
      </c>
      <c r="P1534">
        <v>0</v>
      </c>
      <c r="Q1534" t="s">
        <v>877</v>
      </c>
      <c r="R1534" t="s">
        <v>877</v>
      </c>
      <c r="S1534" t="s">
        <v>877</v>
      </c>
      <c r="T1534" t="s">
        <v>877</v>
      </c>
      <c r="U1534" t="s">
        <v>877</v>
      </c>
      <c r="V1534" t="s">
        <v>82</v>
      </c>
      <c r="W1534" t="s">
        <v>877</v>
      </c>
      <c r="X1534" t="s">
        <v>877</v>
      </c>
      <c r="Y1534">
        <v>0</v>
      </c>
      <c r="Z1534" t="s">
        <v>877</v>
      </c>
      <c r="AA1534" s="19">
        <v>45733.003532083334</v>
      </c>
      <c r="AB1534" t="s">
        <v>1181</v>
      </c>
    </row>
    <row r="1535" spans="1:28" x14ac:dyDescent="0.35">
      <c r="A1535" t="s">
        <v>1166</v>
      </c>
      <c r="B1535" t="s">
        <v>313</v>
      </c>
      <c r="C1535">
        <v>202</v>
      </c>
      <c r="D1535" s="9">
        <v>41464.605555555558</v>
      </c>
      <c r="E1535" s="9">
        <v>41667.601388888892</v>
      </c>
      <c r="F1535">
        <v>102</v>
      </c>
      <c r="G1535">
        <v>102</v>
      </c>
      <c r="H1535">
        <v>73</v>
      </c>
      <c r="I1535">
        <v>29</v>
      </c>
      <c r="J1535">
        <v>0</v>
      </c>
      <c r="K1535">
        <v>102</v>
      </c>
      <c r="L1535">
        <v>102</v>
      </c>
      <c r="M1535">
        <v>0</v>
      </c>
      <c r="N1535">
        <v>0.627</v>
      </c>
      <c r="O1535">
        <v>0.46899999999999997</v>
      </c>
      <c r="P1535">
        <v>0</v>
      </c>
      <c r="Q1535">
        <v>0.68300000000000005</v>
      </c>
      <c r="R1535">
        <v>0.623</v>
      </c>
      <c r="S1535">
        <v>0.57199999999999995</v>
      </c>
      <c r="T1535">
        <v>1</v>
      </c>
      <c r="U1535">
        <v>0</v>
      </c>
      <c r="V1535" t="s">
        <v>82</v>
      </c>
      <c r="W1535">
        <v>0.91</v>
      </c>
      <c r="X1535">
        <v>0.61899999999999999</v>
      </c>
      <c r="Y1535">
        <v>0</v>
      </c>
      <c r="Z1535">
        <v>0.72799999999999998</v>
      </c>
      <c r="AA1535" s="19">
        <v>45733.003592777779</v>
      </c>
      <c r="AB1535" t="s">
        <v>1181</v>
      </c>
    </row>
    <row r="1536" spans="1:28" hidden="1" x14ac:dyDescent="0.35">
      <c r="A1536" t="s">
        <v>1166</v>
      </c>
      <c r="B1536" t="s">
        <v>314</v>
      </c>
      <c r="C1536">
        <v>94</v>
      </c>
      <c r="D1536" s="9">
        <v>41572.654166666667</v>
      </c>
      <c r="E1536" s="9">
        <v>41667.601388888892</v>
      </c>
      <c r="F1536" t="s">
        <v>874</v>
      </c>
      <c r="G1536" t="s">
        <v>874</v>
      </c>
      <c r="H1536">
        <v>4</v>
      </c>
      <c r="I1536">
        <v>1</v>
      </c>
      <c r="J1536">
        <v>1</v>
      </c>
      <c r="K1536" t="s">
        <v>875</v>
      </c>
      <c r="L1536">
        <v>15</v>
      </c>
      <c r="M1536">
        <v>-12</v>
      </c>
      <c r="N1536">
        <v>0.13600000000000001</v>
      </c>
      <c r="O1536" t="s">
        <v>877</v>
      </c>
      <c r="P1536">
        <v>0</v>
      </c>
      <c r="Q1536">
        <v>8.3000000000000004E-2</v>
      </c>
      <c r="R1536" t="s">
        <v>877</v>
      </c>
      <c r="S1536" t="s">
        <v>877</v>
      </c>
      <c r="T1536" t="s">
        <v>877</v>
      </c>
      <c r="U1536" t="s">
        <v>877</v>
      </c>
      <c r="V1536" t="s">
        <v>82</v>
      </c>
      <c r="W1536">
        <v>0.80300000000000005</v>
      </c>
      <c r="X1536" t="s">
        <v>877</v>
      </c>
      <c r="Y1536">
        <v>0</v>
      </c>
      <c r="Z1536">
        <v>0.72299999999999998</v>
      </c>
      <c r="AA1536" s="19">
        <v>45733.003592800924</v>
      </c>
      <c r="AB1536" t="s">
        <v>1181</v>
      </c>
    </row>
    <row r="1537" spans="1:28" x14ac:dyDescent="0.35">
      <c r="A1537" t="s">
        <v>1167</v>
      </c>
      <c r="B1537" t="s">
        <v>313</v>
      </c>
      <c r="C1537">
        <v>299</v>
      </c>
      <c r="D1537" s="9">
        <v>42468.495833333334</v>
      </c>
      <c r="E1537" s="9">
        <v>42767.595138888886</v>
      </c>
      <c r="F1537">
        <v>543</v>
      </c>
      <c r="G1537">
        <v>524</v>
      </c>
      <c r="H1537">
        <v>350</v>
      </c>
      <c r="I1537">
        <v>174</v>
      </c>
      <c r="J1537">
        <v>0</v>
      </c>
      <c r="K1537">
        <v>524</v>
      </c>
      <c r="L1537">
        <v>504</v>
      </c>
      <c r="M1537">
        <v>20</v>
      </c>
      <c r="N1537">
        <v>2.2530000000000001</v>
      </c>
      <c r="O1537">
        <v>1.41</v>
      </c>
      <c r="P1537">
        <v>0</v>
      </c>
      <c r="Q1537">
        <v>3.673</v>
      </c>
      <c r="R1537">
        <v>1.0029999999999999</v>
      </c>
      <c r="S1537">
        <v>0.61499999999999999</v>
      </c>
      <c r="T1537">
        <v>1</v>
      </c>
      <c r="U1537">
        <v>5.4450000000000003</v>
      </c>
      <c r="V1537" t="s">
        <v>94</v>
      </c>
      <c r="W1537">
        <v>0.88700000000000001</v>
      </c>
      <c r="X1537">
        <v>0.94799999999999995</v>
      </c>
      <c r="Y1537">
        <v>0</v>
      </c>
      <c r="Z1537">
        <v>0.92600000000000005</v>
      </c>
      <c r="AA1537" s="19">
        <v>45733.003655462962</v>
      </c>
      <c r="AB1537" t="s">
        <v>1181</v>
      </c>
    </row>
    <row r="1538" spans="1:28" hidden="1" x14ac:dyDescent="0.35">
      <c r="A1538" t="s">
        <v>1167</v>
      </c>
      <c r="B1538" t="s">
        <v>314</v>
      </c>
      <c r="C1538">
        <v>91</v>
      </c>
      <c r="D1538" s="9">
        <v>42676.532638888886</v>
      </c>
      <c r="E1538" s="9">
        <v>42767.595138888886</v>
      </c>
      <c r="F1538" t="s">
        <v>874</v>
      </c>
      <c r="G1538" t="s">
        <v>874</v>
      </c>
      <c r="H1538">
        <v>2</v>
      </c>
      <c r="I1538">
        <v>1</v>
      </c>
      <c r="J1538">
        <v>1</v>
      </c>
      <c r="K1538" t="s">
        <v>875</v>
      </c>
      <c r="L1538">
        <v>3</v>
      </c>
      <c r="M1538">
        <v>0</v>
      </c>
      <c r="N1538">
        <v>3.5999999999999997E-2</v>
      </c>
      <c r="O1538" t="s">
        <v>877</v>
      </c>
      <c r="P1538">
        <v>0</v>
      </c>
      <c r="Q1538">
        <v>1.6E-2</v>
      </c>
      <c r="R1538" t="s">
        <v>877</v>
      </c>
      <c r="S1538" t="s">
        <v>877</v>
      </c>
      <c r="T1538" t="s">
        <v>877</v>
      </c>
      <c r="U1538" t="s">
        <v>877</v>
      </c>
      <c r="V1538" t="s">
        <v>94</v>
      </c>
      <c r="W1538">
        <v>1</v>
      </c>
      <c r="X1538" t="s">
        <v>877</v>
      </c>
      <c r="Y1538">
        <v>0</v>
      </c>
      <c r="Z1538">
        <v>0.75</v>
      </c>
      <c r="AA1538" s="19">
        <v>45733.003655474538</v>
      </c>
      <c r="AB1538" t="s">
        <v>1181</v>
      </c>
    </row>
    <row r="1539" spans="1:28" x14ac:dyDescent="0.35">
      <c r="A1539" t="s">
        <v>1168</v>
      </c>
      <c r="B1539" t="s">
        <v>313</v>
      </c>
      <c r="C1539">
        <v>1092</v>
      </c>
      <c r="D1539" s="9">
        <v>42501.552083333336</v>
      </c>
      <c r="E1539" s="9">
        <v>43593.579861111109</v>
      </c>
      <c r="F1539">
        <v>1475</v>
      </c>
      <c r="G1539">
        <v>1442</v>
      </c>
      <c r="H1539">
        <v>1086</v>
      </c>
      <c r="I1539">
        <v>356</v>
      </c>
      <c r="J1539">
        <v>0</v>
      </c>
      <c r="K1539">
        <v>1442</v>
      </c>
      <c r="L1539">
        <v>1168</v>
      </c>
      <c r="M1539">
        <v>274</v>
      </c>
      <c r="N1539">
        <v>1.2090000000000001</v>
      </c>
      <c r="O1539">
        <v>0.375</v>
      </c>
      <c r="P1539">
        <v>0</v>
      </c>
      <c r="Q1539">
        <v>1.3149999999999999</v>
      </c>
      <c r="R1539">
        <v>0.83</v>
      </c>
      <c r="S1539">
        <v>0.76300000000000001</v>
      </c>
      <c r="T1539">
        <v>1</v>
      </c>
      <c r="U1539">
        <v>208.36500000000001</v>
      </c>
      <c r="V1539" t="s">
        <v>58</v>
      </c>
      <c r="W1539">
        <v>0.99399999999999999</v>
      </c>
      <c r="X1539">
        <v>0.98899999999999999</v>
      </c>
      <c r="Y1539">
        <v>0</v>
      </c>
      <c r="Z1539">
        <v>0.99299999999999999</v>
      </c>
      <c r="AA1539" s="19">
        <v>45733.003721782407</v>
      </c>
      <c r="AB1539" t="s">
        <v>1181</v>
      </c>
    </row>
    <row r="1540" spans="1:28" hidden="1" x14ac:dyDescent="0.35">
      <c r="A1540" t="s">
        <v>1168</v>
      </c>
      <c r="B1540" t="s">
        <v>314</v>
      </c>
      <c r="C1540">
        <v>99</v>
      </c>
      <c r="D1540" s="9">
        <v>43493.60833333333</v>
      </c>
      <c r="E1540" s="9">
        <v>43593.579861111109</v>
      </c>
      <c r="F1540" t="s">
        <v>874</v>
      </c>
      <c r="G1540" t="s">
        <v>874</v>
      </c>
      <c r="H1540">
        <v>74</v>
      </c>
      <c r="I1540">
        <v>17</v>
      </c>
      <c r="J1540">
        <v>1</v>
      </c>
      <c r="K1540" t="s">
        <v>875</v>
      </c>
      <c r="L1540">
        <v>94</v>
      </c>
      <c r="M1540">
        <v>-4</v>
      </c>
      <c r="N1540">
        <v>0.80500000000000005</v>
      </c>
      <c r="O1540">
        <v>0.183</v>
      </c>
      <c r="P1540">
        <v>0</v>
      </c>
      <c r="Q1540">
        <v>1.292</v>
      </c>
      <c r="R1540">
        <v>1.3080000000000001</v>
      </c>
      <c r="S1540">
        <v>0.81499999999999995</v>
      </c>
      <c r="T1540">
        <v>1</v>
      </c>
      <c r="U1540">
        <v>212.07400000000001</v>
      </c>
      <c r="V1540" t="s">
        <v>64</v>
      </c>
      <c r="W1540">
        <v>0.94499999999999995</v>
      </c>
      <c r="X1540">
        <v>0.86699999999999999</v>
      </c>
      <c r="Y1540">
        <v>0</v>
      </c>
      <c r="Z1540">
        <v>0.91</v>
      </c>
      <c r="AA1540" s="19">
        <v>45733.003732951387</v>
      </c>
      <c r="AB1540" t="s">
        <v>1181</v>
      </c>
    </row>
    <row r="1541" spans="1:28" x14ac:dyDescent="0.35">
      <c r="A1541" t="s">
        <v>1169</v>
      </c>
      <c r="B1541" t="s">
        <v>313</v>
      </c>
      <c r="C1541">
        <v>2764</v>
      </c>
      <c r="D1541" s="9">
        <v>40732.445138888892</v>
      </c>
      <c r="E1541" s="9">
        <v>43496.597916666666</v>
      </c>
      <c r="F1541">
        <v>3702</v>
      </c>
      <c r="G1541">
        <v>3676</v>
      </c>
      <c r="H1541">
        <v>3637</v>
      </c>
      <c r="I1541">
        <v>39</v>
      </c>
      <c r="J1541">
        <v>0</v>
      </c>
      <c r="K1541">
        <v>3676</v>
      </c>
      <c r="L1541">
        <v>3195</v>
      </c>
      <c r="M1541">
        <v>481</v>
      </c>
      <c r="N1541">
        <v>1.6020000000000001</v>
      </c>
      <c r="O1541">
        <v>7.0999999999999994E-2</v>
      </c>
      <c r="P1541">
        <v>0</v>
      </c>
      <c r="Q1541">
        <v>1.407</v>
      </c>
      <c r="R1541">
        <v>0.84099999999999997</v>
      </c>
      <c r="S1541">
        <v>0.95799999999999996</v>
      </c>
      <c r="T1541">
        <v>1</v>
      </c>
      <c r="U1541">
        <v>341.86200000000002</v>
      </c>
      <c r="V1541" t="s">
        <v>58</v>
      </c>
      <c r="W1541">
        <v>0.97799999999999998</v>
      </c>
      <c r="X1541">
        <v>0.97399999999999998</v>
      </c>
      <c r="Y1541">
        <v>0</v>
      </c>
      <c r="Z1541">
        <v>0.98799999999999999</v>
      </c>
      <c r="AA1541" s="19">
        <v>45733.003804143518</v>
      </c>
      <c r="AB1541" t="s">
        <v>1181</v>
      </c>
    </row>
    <row r="1542" spans="1:28" hidden="1" x14ac:dyDescent="0.35">
      <c r="A1542" t="s">
        <v>1169</v>
      </c>
      <c r="B1542" t="s">
        <v>314</v>
      </c>
      <c r="C1542">
        <v>97</v>
      </c>
      <c r="D1542" s="9">
        <v>43398.685416666667</v>
      </c>
      <c r="E1542" s="9">
        <v>43496.597916666666</v>
      </c>
      <c r="F1542" t="s">
        <v>874</v>
      </c>
      <c r="G1542" t="s">
        <v>874</v>
      </c>
      <c r="H1542">
        <v>18</v>
      </c>
      <c r="I1542">
        <v>5</v>
      </c>
      <c r="J1542">
        <v>1</v>
      </c>
      <c r="K1542" t="s">
        <v>875</v>
      </c>
      <c r="L1542">
        <v>25</v>
      </c>
      <c r="M1542">
        <v>-1</v>
      </c>
      <c r="N1542">
        <v>0.16800000000000001</v>
      </c>
      <c r="O1542">
        <v>8.8999999999999996E-2</v>
      </c>
      <c r="P1542">
        <v>0</v>
      </c>
      <c r="Q1542">
        <v>0.34200000000000003</v>
      </c>
      <c r="R1542">
        <v>1.331</v>
      </c>
      <c r="S1542">
        <v>0.65400000000000003</v>
      </c>
      <c r="T1542">
        <v>1</v>
      </c>
      <c r="U1542">
        <v>1406.433</v>
      </c>
      <c r="V1542" t="s">
        <v>64</v>
      </c>
      <c r="W1542">
        <v>0.80700000000000005</v>
      </c>
      <c r="X1542">
        <v>0.68400000000000005</v>
      </c>
      <c r="Y1542">
        <v>0</v>
      </c>
      <c r="Z1542">
        <v>0.84399999999999997</v>
      </c>
      <c r="AA1542" s="19">
        <v>45733.003814884258</v>
      </c>
      <c r="AB1542" t="s">
        <v>1181</v>
      </c>
    </row>
    <row r="1543" spans="1:28" x14ac:dyDescent="0.35">
      <c r="A1543" t="s">
        <v>1170</v>
      </c>
      <c r="B1543" t="s">
        <v>313</v>
      </c>
      <c r="C1543">
        <v>2095</v>
      </c>
      <c r="D1543" s="9">
        <v>41733.674305555556</v>
      </c>
      <c r="E1543" s="9">
        <v>43829.435416666667</v>
      </c>
      <c r="F1543">
        <v>4029</v>
      </c>
      <c r="G1543">
        <v>3940</v>
      </c>
      <c r="H1543">
        <v>3357</v>
      </c>
      <c r="I1543">
        <v>583</v>
      </c>
      <c r="J1543">
        <v>0</v>
      </c>
      <c r="K1543">
        <v>3940</v>
      </c>
      <c r="L1543">
        <v>2337</v>
      </c>
      <c r="M1543">
        <v>1603</v>
      </c>
      <c r="N1543">
        <v>1.9079999999999999</v>
      </c>
      <c r="O1543">
        <v>0.69699999999999995</v>
      </c>
      <c r="P1543">
        <v>0</v>
      </c>
      <c r="Q1543">
        <v>1.6120000000000001</v>
      </c>
      <c r="R1543">
        <v>0.61899999999999999</v>
      </c>
      <c r="S1543">
        <v>0.73199999999999998</v>
      </c>
      <c r="T1543">
        <v>1</v>
      </c>
      <c r="U1543">
        <v>994.41700000000003</v>
      </c>
      <c r="V1543" t="s">
        <v>58</v>
      </c>
      <c r="W1543">
        <v>0.99099999999999999</v>
      </c>
      <c r="X1543">
        <v>0.97599999999999998</v>
      </c>
      <c r="Y1543">
        <v>0</v>
      </c>
      <c r="Z1543">
        <v>0.97399999999999998</v>
      </c>
      <c r="AA1543" s="19">
        <v>45733.003878807867</v>
      </c>
      <c r="AB1543" t="s">
        <v>1181</v>
      </c>
    </row>
    <row r="1544" spans="1:28" hidden="1" x14ac:dyDescent="0.35">
      <c r="A1544" t="s">
        <v>1170</v>
      </c>
      <c r="B1544" t="s">
        <v>314</v>
      </c>
      <c r="C1544">
        <v>96</v>
      </c>
      <c r="D1544" s="9">
        <v>43732.507638888892</v>
      </c>
      <c r="E1544" s="9">
        <v>43829.435416666667</v>
      </c>
      <c r="F1544" t="s">
        <v>874</v>
      </c>
      <c r="G1544" t="s">
        <v>874</v>
      </c>
      <c r="H1544">
        <v>73</v>
      </c>
      <c r="I1544">
        <v>33</v>
      </c>
      <c r="J1544">
        <v>1</v>
      </c>
      <c r="K1544" t="s">
        <v>875</v>
      </c>
      <c r="L1544">
        <v>1</v>
      </c>
      <c r="M1544">
        <v>105</v>
      </c>
      <c r="N1544">
        <v>0.76</v>
      </c>
      <c r="O1544">
        <v>0.376</v>
      </c>
      <c r="P1544">
        <v>0</v>
      </c>
      <c r="Q1544" t="s">
        <v>877</v>
      </c>
      <c r="R1544" t="s">
        <v>877</v>
      </c>
      <c r="S1544" t="s">
        <v>877</v>
      </c>
      <c r="T1544" t="s">
        <v>877</v>
      </c>
      <c r="U1544" t="s">
        <v>877</v>
      </c>
      <c r="V1544" t="s">
        <v>58</v>
      </c>
      <c r="W1544">
        <v>0.98299999999999998</v>
      </c>
      <c r="X1544">
        <v>0.95099999999999996</v>
      </c>
      <c r="Y1544">
        <v>0</v>
      </c>
      <c r="Z1544" t="s">
        <v>877</v>
      </c>
      <c r="AA1544" s="19">
        <v>45733.003878842595</v>
      </c>
      <c r="AB1544" t="s">
        <v>1181</v>
      </c>
    </row>
    <row r="1545" spans="1:28" x14ac:dyDescent="0.35">
      <c r="A1545" t="s">
        <v>1171</v>
      </c>
      <c r="B1545" t="s">
        <v>313</v>
      </c>
      <c r="C1545">
        <v>1522</v>
      </c>
      <c r="D1545" s="9">
        <v>39882.381944444445</v>
      </c>
      <c r="E1545" s="9">
        <v>41404.496527777781</v>
      </c>
      <c r="F1545">
        <v>1097</v>
      </c>
      <c r="G1545">
        <v>1097</v>
      </c>
      <c r="H1545">
        <v>1094</v>
      </c>
      <c r="I1545">
        <v>3</v>
      </c>
      <c r="J1545">
        <v>0</v>
      </c>
      <c r="K1545">
        <v>1097</v>
      </c>
      <c r="L1545">
        <v>1095</v>
      </c>
      <c r="M1545">
        <v>2</v>
      </c>
      <c r="N1545">
        <v>0.77800000000000002</v>
      </c>
      <c r="O1545">
        <v>1E-3</v>
      </c>
      <c r="P1545">
        <v>0</v>
      </c>
      <c r="Q1545">
        <v>0.77500000000000002</v>
      </c>
      <c r="R1545">
        <v>0.995</v>
      </c>
      <c r="S1545">
        <v>0.999</v>
      </c>
      <c r="T1545">
        <v>1</v>
      </c>
      <c r="U1545">
        <v>2.581</v>
      </c>
      <c r="V1545" t="s">
        <v>82</v>
      </c>
      <c r="W1545">
        <v>0.87</v>
      </c>
      <c r="X1545">
        <v>0.76300000000000001</v>
      </c>
      <c r="Y1545">
        <v>0</v>
      </c>
      <c r="Z1545">
        <v>0.86499999999999999</v>
      </c>
      <c r="AA1545" s="19">
        <v>45733.003943298609</v>
      </c>
      <c r="AB1545" t="s">
        <v>1181</v>
      </c>
    </row>
    <row r="1546" spans="1:28" hidden="1" x14ac:dyDescent="0.35">
      <c r="A1546" t="s">
        <v>1171</v>
      </c>
      <c r="B1546" t="s">
        <v>314</v>
      </c>
      <c r="C1546">
        <v>99</v>
      </c>
      <c r="D1546" s="9">
        <v>41305.387499999997</v>
      </c>
      <c r="E1546" s="9">
        <v>41404.496527777781</v>
      </c>
      <c r="F1546" t="s">
        <v>874</v>
      </c>
      <c r="G1546" t="s">
        <v>874</v>
      </c>
      <c r="H1546">
        <v>9</v>
      </c>
      <c r="I1546">
        <v>1</v>
      </c>
      <c r="J1546">
        <v>1</v>
      </c>
      <c r="K1546" t="s">
        <v>875</v>
      </c>
      <c r="L1546">
        <v>29</v>
      </c>
      <c r="M1546">
        <v>-19</v>
      </c>
      <c r="N1546">
        <v>9.5000000000000001E-2</v>
      </c>
      <c r="O1546" t="s">
        <v>877</v>
      </c>
      <c r="P1546">
        <v>0</v>
      </c>
      <c r="Q1546">
        <v>0.191</v>
      </c>
      <c r="R1546" t="s">
        <v>877</v>
      </c>
      <c r="S1546" t="s">
        <v>877</v>
      </c>
      <c r="T1546" t="s">
        <v>877</v>
      </c>
      <c r="U1546" t="s">
        <v>877</v>
      </c>
      <c r="V1546" t="s">
        <v>82</v>
      </c>
      <c r="W1546">
        <v>0.83099999999999996</v>
      </c>
      <c r="X1546" t="s">
        <v>877</v>
      </c>
      <c r="Y1546">
        <v>0</v>
      </c>
      <c r="Z1546">
        <v>0.747</v>
      </c>
      <c r="AA1546" s="19">
        <v>45733.003943310185</v>
      </c>
      <c r="AB1546" t="s">
        <v>1181</v>
      </c>
    </row>
    <row r="1547" spans="1:28" x14ac:dyDescent="0.35">
      <c r="A1547" t="s">
        <v>1172</v>
      </c>
      <c r="B1547" t="s">
        <v>313</v>
      </c>
      <c r="C1547">
        <v>1762</v>
      </c>
      <c r="D1547" s="9">
        <v>40032.581944444442</v>
      </c>
      <c r="E1547" s="9">
        <v>41795.500694444447</v>
      </c>
      <c r="F1547">
        <v>1959</v>
      </c>
      <c r="G1547">
        <v>1959</v>
      </c>
      <c r="H1547">
        <v>1873</v>
      </c>
      <c r="I1547">
        <v>86</v>
      </c>
      <c r="J1547">
        <v>0</v>
      </c>
      <c r="K1547">
        <v>1959</v>
      </c>
      <c r="L1547">
        <v>1959</v>
      </c>
      <c r="M1547">
        <v>0</v>
      </c>
      <c r="N1547">
        <v>1.296</v>
      </c>
      <c r="O1547">
        <v>7.0000000000000007E-2</v>
      </c>
      <c r="P1547">
        <v>0</v>
      </c>
      <c r="Q1547">
        <v>1.202</v>
      </c>
      <c r="R1547">
        <v>0.88</v>
      </c>
      <c r="S1547">
        <v>0.94899999999999995</v>
      </c>
      <c r="T1547">
        <v>1</v>
      </c>
      <c r="U1547">
        <v>0</v>
      </c>
      <c r="V1547" t="s">
        <v>82</v>
      </c>
      <c r="W1547">
        <v>0.75800000000000001</v>
      </c>
      <c r="X1547">
        <v>0.32</v>
      </c>
      <c r="Y1547">
        <v>0</v>
      </c>
      <c r="Z1547">
        <v>0.72499999999999998</v>
      </c>
      <c r="AA1547" s="19">
        <v>45733.00400572917</v>
      </c>
      <c r="AB1547" t="s">
        <v>1181</v>
      </c>
    </row>
    <row r="1548" spans="1:28" hidden="1" x14ac:dyDescent="0.35">
      <c r="A1548" t="s">
        <v>1172</v>
      </c>
      <c r="B1548" t="s">
        <v>314</v>
      </c>
      <c r="C1548">
        <v>51</v>
      </c>
      <c r="D1548" s="9">
        <v>41744.448611111111</v>
      </c>
      <c r="E1548" s="9">
        <v>41795.500694444447</v>
      </c>
      <c r="F1548" t="s">
        <v>874</v>
      </c>
      <c r="G1548" t="s">
        <v>874</v>
      </c>
      <c r="H1548">
        <v>1</v>
      </c>
      <c r="I1548">
        <v>1</v>
      </c>
      <c r="J1548">
        <v>1</v>
      </c>
      <c r="K1548" t="s">
        <v>875</v>
      </c>
      <c r="L1548">
        <v>32</v>
      </c>
      <c r="M1548">
        <v>-31</v>
      </c>
      <c r="N1548" t="s">
        <v>877</v>
      </c>
      <c r="O1548" t="s">
        <v>877</v>
      </c>
      <c r="P1548">
        <v>0</v>
      </c>
      <c r="Q1548">
        <v>0.32800000000000001</v>
      </c>
      <c r="R1548" t="s">
        <v>877</v>
      </c>
      <c r="S1548" t="s">
        <v>877</v>
      </c>
      <c r="T1548" t="s">
        <v>877</v>
      </c>
      <c r="U1548" t="s">
        <v>877</v>
      </c>
      <c r="V1548" t="s">
        <v>82</v>
      </c>
      <c r="W1548" t="s">
        <v>877</v>
      </c>
      <c r="X1548" t="s">
        <v>877</v>
      </c>
      <c r="Y1548">
        <v>0</v>
      </c>
      <c r="Z1548">
        <v>0.56399999999999995</v>
      </c>
      <c r="AA1548" s="19">
        <v>45733.004005740739</v>
      </c>
      <c r="AB1548" t="s">
        <v>1181</v>
      </c>
    </row>
    <row r="1549" spans="1:28" x14ac:dyDescent="0.35">
      <c r="A1549" t="s">
        <v>1173</v>
      </c>
      <c r="B1549" t="s">
        <v>313</v>
      </c>
      <c r="C1549">
        <v>1511</v>
      </c>
      <c r="D1549" s="9">
        <v>40316.526388888888</v>
      </c>
      <c r="E1549" s="9">
        <v>41827.574999999997</v>
      </c>
      <c r="F1549">
        <v>823</v>
      </c>
      <c r="G1549">
        <v>823</v>
      </c>
      <c r="H1549">
        <v>184</v>
      </c>
      <c r="I1549">
        <v>639</v>
      </c>
      <c r="J1549">
        <v>0</v>
      </c>
      <c r="K1549">
        <v>823</v>
      </c>
      <c r="L1549">
        <v>822</v>
      </c>
      <c r="M1549">
        <v>1</v>
      </c>
      <c r="N1549">
        <v>0.151</v>
      </c>
      <c r="O1549">
        <v>0.495</v>
      </c>
      <c r="P1549">
        <v>0</v>
      </c>
      <c r="Q1549">
        <v>0.59599999999999997</v>
      </c>
      <c r="R1549">
        <v>0.92300000000000004</v>
      </c>
      <c r="S1549">
        <v>0.23400000000000001</v>
      </c>
      <c r="T1549">
        <v>1</v>
      </c>
      <c r="U1549">
        <v>1.6779999999999999</v>
      </c>
      <c r="V1549" t="s">
        <v>82</v>
      </c>
      <c r="W1549">
        <v>0.98699999999999999</v>
      </c>
      <c r="X1549">
        <v>0.97499999999999998</v>
      </c>
      <c r="Y1549">
        <v>0</v>
      </c>
      <c r="Z1549">
        <v>0.96899999999999997</v>
      </c>
      <c r="AA1549" s="19">
        <v>45733.004064004628</v>
      </c>
      <c r="AB1549" t="s">
        <v>1181</v>
      </c>
    </row>
    <row r="1550" spans="1:28" hidden="1" x14ac:dyDescent="0.35">
      <c r="A1550" t="s">
        <v>1173</v>
      </c>
      <c r="B1550" t="s">
        <v>314</v>
      </c>
      <c r="C1550">
        <v>83</v>
      </c>
      <c r="D1550" s="9">
        <v>41744.447916666664</v>
      </c>
      <c r="E1550" s="9">
        <v>41827.574999999997</v>
      </c>
      <c r="F1550" t="s">
        <v>874</v>
      </c>
      <c r="G1550" t="s">
        <v>874</v>
      </c>
      <c r="H1550">
        <v>1</v>
      </c>
      <c r="I1550">
        <v>1</v>
      </c>
      <c r="J1550">
        <v>1</v>
      </c>
      <c r="K1550" t="s">
        <v>875</v>
      </c>
      <c r="L1550">
        <v>37</v>
      </c>
      <c r="M1550">
        <v>-36</v>
      </c>
      <c r="N1550" t="s">
        <v>877</v>
      </c>
      <c r="O1550" t="s">
        <v>877</v>
      </c>
      <c r="P1550">
        <v>0</v>
      </c>
      <c r="Q1550">
        <v>0.25600000000000001</v>
      </c>
      <c r="R1550" t="s">
        <v>877</v>
      </c>
      <c r="S1550" t="s">
        <v>877</v>
      </c>
      <c r="T1550" t="s">
        <v>877</v>
      </c>
      <c r="U1550" t="s">
        <v>877</v>
      </c>
      <c r="V1550" t="s">
        <v>82</v>
      </c>
      <c r="W1550" t="s">
        <v>877</v>
      </c>
      <c r="X1550" t="s">
        <v>877</v>
      </c>
      <c r="Y1550">
        <v>0</v>
      </c>
      <c r="Z1550">
        <v>0.19700000000000001</v>
      </c>
      <c r="AA1550" s="19">
        <v>45733.00406402778</v>
      </c>
      <c r="AB1550" t="s">
        <v>1181</v>
      </c>
    </row>
    <row r="1551" spans="1:28" x14ac:dyDescent="0.35">
      <c r="A1551" t="s">
        <v>1174</v>
      </c>
      <c r="B1551" t="s">
        <v>313</v>
      </c>
      <c r="C1551">
        <v>528</v>
      </c>
      <c r="D1551" s="9">
        <v>42576.424305555556</v>
      </c>
      <c r="E1551" s="9">
        <v>43104.525694444441</v>
      </c>
      <c r="F1551">
        <v>820</v>
      </c>
      <c r="G1551">
        <v>797</v>
      </c>
      <c r="H1551">
        <v>496</v>
      </c>
      <c r="I1551">
        <v>301</v>
      </c>
      <c r="J1551">
        <v>0</v>
      </c>
      <c r="K1551">
        <v>797</v>
      </c>
      <c r="L1551">
        <v>554</v>
      </c>
      <c r="M1551">
        <v>243</v>
      </c>
      <c r="N1551">
        <v>1.1890000000000001</v>
      </c>
      <c r="O1551">
        <v>0.89900000000000002</v>
      </c>
      <c r="P1551">
        <v>0</v>
      </c>
      <c r="Q1551">
        <v>1.427</v>
      </c>
      <c r="R1551">
        <v>0.68300000000000005</v>
      </c>
      <c r="S1551">
        <v>0.56899999999999995</v>
      </c>
      <c r="T1551">
        <v>1</v>
      </c>
      <c r="U1551">
        <v>170.28700000000001</v>
      </c>
      <c r="V1551" t="s">
        <v>58</v>
      </c>
      <c r="W1551">
        <v>0.99</v>
      </c>
      <c r="X1551">
        <v>0.996</v>
      </c>
      <c r="Y1551">
        <v>0</v>
      </c>
      <c r="Z1551">
        <v>0.99099999999999999</v>
      </c>
      <c r="AA1551" s="19">
        <v>45733.004124467596</v>
      </c>
      <c r="AB1551" t="s">
        <v>1181</v>
      </c>
    </row>
    <row r="1552" spans="1:28" hidden="1" x14ac:dyDescent="0.35">
      <c r="A1552" t="s">
        <v>1174</v>
      </c>
      <c r="B1552" t="s">
        <v>314</v>
      </c>
      <c r="C1552">
        <v>0</v>
      </c>
      <c r="D1552" s="9">
        <v>43104.525694444441</v>
      </c>
      <c r="E1552" s="9">
        <v>43104.525694444441</v>
      </c>
      <c r="F1552" t="s">
        <v>874</v>
      </c>
      <c r="G1552" t="s">
        <v>874</v>
      </c>
      <c r="H1552">
        <v>1</v>
      </c>
      <c r="I1552">
        <v>1</v>
      </c>
      <c r="J1552">
        <v>1</v>
      </c>
      <c r="K1552" t="s">
        <v>875</v>
      </c>
      <c r="L1552">
        <v>1</v>
      </c>
      <c r="M1552">
        <v>0</v>
      </c>
      <c r="N1552" t="s">
        <v>877</v>
      </c>
      <c r="O1552" t="s">
        <v>877</v>
      </c>
      <c r="P1552">
        <v>0</v>
      </c>
      <c r="Q1552" t="s">
        <v>877</v>
      </c>
      <c r="R1552" t="s">
        <v>877</v>
      </c>
      <c r="S1552" t="s">
        <v>877</v>
      </c>
      <c r="T1552" t="s">
        <v>877</v>
      </c>
      <c r="U1552" t="s">
        <v>877</v>
      </c>
      <c r="V1552" t="s">
        <v>58</v>
      </c>
      <c r="W1552" t="s">
        <v>877</v>
      </c>
      <c r="X1552" t="s">
        <v>877</v>
      </c>
      <c r="Y1552">
        <v>0</v>
      </c>
      <c r="Z1552" t="s">
        <v>877</v>
      </c>
      <c r="AA1552" s="19">
        <v>45733.004124479165</v>
      </c>
      <c r="AB1552" t="s">
        <v>1181</v>
      </c>
    </row>
    <row r="1553" spans="1:28" x14ac:dyDescent="0.35">
      <c r="A1553" t="s">
        <v>1175</v>
      </c>
      <c r="B1553" t="s">
        <v>313</v>
      </c>
      <c r="C1553">
        <v>786</v>
      </c>
      <c r="D1553" s="9">
        <v>43109.65</v>
      </c>
      <c r="E1553" s="9">
        <v>43896.460416666669</v>
      </c>
      <c r="F1553">
        <v>3184</v>
      </c>
      <c r="G1553">
        <v>3155</v>
      </c>
      <c r="H1553">
        <v>2549</v>
      </c>
      <c r="I1553">
        <v>606</v>
      </c>
      <c r="J1553">
        <v>0</v>
      </c>
      <c r="K1553">
        <v>3155</v>
      </c>
      <c r="L1553">
        <v>2660</v>
      </c>
      <c r="M1553">
        <v>495</v>
      </c>
      <c r="N1553">
        <v>3.36</v>
      </c>
      <c r="O1553">
        <v>0.86499999999999999</v>
      </c>
      <c r="P1553">
        <v>0</v>
      </c>
      <c r="Q1553">
        <v>3.5369999999999999</v>
      </c>
      <c r="R1553">
        <v>0.83699999999999997</v>
      </c>
      <c r="S1553">
        <v>0.79500000000000004</v>
      </c>
      <c r="T1553">
        <v>1</v>
      </c>
      <c r="U1553">
        <v>139.94900000000001</v>
      </c>
      <c r="V1553" t="s">
        <v>58</v>
      </c>
      <c r="W1553">
        <v>0.96199999999999997</v>
      </c>
      <c r="X1553">
        <v>0.998</v>
      </c>
      <c r="Y1553">
        <v>0</v>
      </c>
      <c r="Z1553">
        <v>0.92800000000000005</v>
      </c>
      <c r="AA1553" s="19">
        <v>45733.004193043984</v>
      </c>
      <c r="AB1553" t="s">
        <v>1181</v>
      </c>
    </row>
    <row r="1554" spans="1:28" hidden="1" x14ac:dyDescent="0.35">
      <c r="A1554" t="s">
        <v>1175</v>
      </c>
      <c r="B1554" t="s">
        <v>314</v>
      </c>
      <c r="C1554">
        <v>99</v>
      </c>
      <c r="D1554" s="9">
        <v>43796.472222222219</v>
      </c>
      <c r="E1554" s="9">
        <v>43896.460416666669</v>
      </c>
      <c r="F1554" t="s">
        <v>874</v>
      </c>
      <c r="G1554" t="s">
        <v>874</v>
      </c>
      <c r="H1554">
        <v>194</v>
      </c>
      <c r="I1554">
        <v>70</v>
      </c>
      <c r="J1554">
        <v>1</v>
      </c>
      <c r="K1554" t="s">
        <v>875</v>
      </c>
      <c r="L1554">
        <v>25</v>
      </c>
      <c r="M1554">
        <v>238</v>
      </c>
      <c r="N1554">
        <v>1.8380000000000001</v>
      </c>
      <c r="O1554">
        <v>0.69499999999999995</v>
      </c>
      <c r="P1554">
        <v>0</v>
      </c>
      <c r="Q1554">
        <v>0.224</v>
      </c>
      <c r="R1554">
        <v>8.7999999999999995E-2</v>
      </c>
      <c r="S1554">
        <v>0.72599999999999998</v>
      </c>
      <c r="T1554">
        <v>1</v>
      </c>
      <c r="U1554">
        <v>2209.8209999999999</v>
      </c>
      <c r="V1554" t="s">
        <v>58</v>
      </c>
      <c r="W1554">
        <v>0.99399999999999999</v>
      </c>
      <c r="X1554">
        <v>0.99099999999999999</v>
      </c>
      <c r="Y1554">
        <v>0</v>
      </c>
      <c r="Z1554">
        <v>0.94799999999999995</v>
      </c>
      <c r="AA1554" s="19">
        <v>45733.004204236109</v>
      </c>
      <c r="AB1554" t="s">
        <v>1181</v>
      </c>
    </row>
    <row r="1555" spans="1:28" x14ac:dyDescent="0.35">
      <c r="A1555" t="s">
        <v>1176</v>
      </c>
      <c r="B1555" t="s">
        <v>313</v>
      </c>
      <c r="C1555">
        <v>540</v>
      </c>
      <c r="D1555" s="9">
        <v>42851.355555555558</v>
      </c>
      <c r="E1555" s="9">
        <v>43391.429166666669</v>
      </c>
      <c r="F1555">
        <v>882</v>
      </c>
      <c r="G1555">
        <v>866</v>
      </c>
      <c r="H1555">
        <v>723</v>
      </c>
      <c r="I1555">
        <v>143</v>
      </c>
      <c r="J1555">
        <v>0</v>
      </c>
      <c r="K1555">
        <v>866</v>
      </c>
      <c r="L1555">
        <v>771</v>
      </c>
      <c r="M1555">
        <v>95</v>
      </c>
      <c r="N1555">
        <v>1.619</v>
      </c>
      <c r="O1555">
        <v>0.373</v>
      </c>
      <c r="P1555">
        <v>0</v>
      </c>
      <c r="Q1555">
        <v>1.5780000000000001</v>
      </c>
      <c r="R1555">
        <v>0.79200000000000004</v>
      </c>
      <c r="S1555">
        <v>0.81299999999999994</v>
      </c>
      <c r="T1555">
        <v>1</v>
      </c>
      <c r="U1555">
        <v>60.203000000000003</v>
      </c>
      <c r="V1555" t="s">
        <v>58</v>
      </c>
      <c r="W1555">
        <v>0.90600000000000003</v>
      </c>
      <c r="X1555">
        <v>0.84</v>
      </c>
      <c r="Y1555">
        <v>0</v>
      </c>
      <c r="Z1555">
        <v>0.90900000000000003</v>
      </c>
      <c r="AA1555" s="19">
        <v>45733.004267812503</v>
      </c>
      <c r="AB1555" t="s">
        <v>1181</v>
      </c>
    </row>
    <row r="1556" spans="1:28" hidden="1" x14ac:dyDescent="0.35">
      <c r="A1556" t="s">
        <v>1176</v>
      </c>
      <c r="B1556" t="s">
        <v>314</v>
      </c>
      <c r="C1556">
        <v>97</v>
      </c>
      <c r="D1556" s="9">
        <v>43293.682638888888</v>
      </c>
      <c r="E1556" s="9">
        <v>43391.429166666669</v>
      </c>
      <c r="F1556" t="s">
        <v>874</v>
      </c>
      <c r="G1556" t="s">
        <v>874</v>
      </c>
      <c r="H1556">
        <v>17</v>
      </c>
      <c r="I1556">
        <v>6</v>
      </c>
      <c r="J1556">
        <v>1</v>
      </c>
      <c r="K1556" t="s">
        <v>875</v>
      </c>
      <c r="L1556">
        <v>12</v>
      </c>
      <c r="M1556">
        <v>10</v>
      </c>
      <c r="N1556">
        <v>0.128</v>
      </c>
      <c r="O1556">
        <v>0.40899999999999997</v>
      </c>
      <c r="P1556">
        <v>0</v>
      </c>
      <c r="Q1556">
        <v>0.14299999999999999</v>
      </c>
      <c r="R1556">
        <v>0.26600000000000001</v>
      </c>
      <c r="S1556">
        <v>0.23799999999999999</v>
      </c>
      <c r="T1556">
        <v>1</v>
      </c>
      <c r="U1556">
        <v>664.33600000000001</v>
      </c>
      <c r="V1556" t="s">
        <v>58</v>
      </c>
      <c r="W1556">
        <v>0.56599999999999995</v>
      </c>
      <c r="X1556">
        <v>0.61899999999999999</v>
      </c>
      <c r="Y1556">
        <v>0</v>
      </c>
      <c r="Z1556">
        <v>0.23100000000000001</v>
      </c>
      <c r="AA1556" s="19">
        <v>45733.004278321758</v>
      </c>
      <c r="AB1556" t="s">
        <v>1181</v>
      </c>
    </row>
    <row r="1557" spans="1:28" x14ac:dyDescent="0.35">
      <c r="A1557" t="s">
        <v>1177</v>
      </c>
      <c r="B1557" t="s">
        <v>313</v>
      </c>
      <c r="C1557">
        <v>780</v>
      </c>
      <c r="D1557" s="9">
        <v>42464.521527777775</v>
      </c>
      <c r="E1557" s="9">
        <v>43244.708333333336</v>
      </c>
      <c r="F1557">
        <v>1327</v>
      </c>
      <c r="G1557">
        <v>1302</v>
      </c>
      <c r="H1557">
        <v>760</v>
      </c>
      <c r="I1557">
        <v>542</v>
      </c>
      <c r="J1557">
        <v>0</v>
      </c>
      <c r="K1557">
        <v>1302</v>
      </c>
      <c r="L1557">
        <v>1188</v>
      </c>
      <c r="M1557">
        <v>114</v>
      </c>
      <c r="N1557">
        <v>1.944</v>
      </c>
      <c r="O1557">
        <v>2.6309999999999998</v>
      </c>
      <c r="P1557">
        <v>0</v>
      </c>
      <c r="Q1557">
        <v>3.4340000000000002</v>
      </c>
      <c r="R1557">
        <v>0.751</v>
      </c>
      <c r="S1557">
        <v>0.42499999999999999</v>
      </c>
      <c r="T1557">
        <v>1</v>
      </c>
      <c r="U1557">
        <v>33.197000000000003</v>
      </c>
      <c r="V1557" t="s">
        <v>58</v>
      </c>
      <c r="W1557">
        <v>0.69899999999999995</v>
      </c>
      <c r="X1557">
        <v>0.90200000000000002</v>
      </c>
      <c r="Y1557">
        <v>0</v>
      </c>
      <c r="Z1557">
        <v>0.67400000000000004</v>
      </c>
      <c r="AA1557" s="19">
        <v>45733.004343564811</v>
      </c>
      <c r="AB1557" t="s">
        <v>1181</v>
      </c>
    </row>
    <row r="1558" spans="1:28" hidden="1" x14ac:dyDescent="0.35">
      <c r="A1558" t="s">
        <v>1177</v>
      </c>
      <c r="B1558" t="s">
        <v>314</v>
      </c>
      <c r="C1558">
        <v>99</v>
      </c>
      <c r="D1558" s="9">
        <v>43145.35833333333</v>
      </c>
      <c r="E1558" s="9">
        <v>43244.708333333336</v>
      </c>
      <c r="F1558" t="s">
        <v>874</v>
      </c>
      <c r="G1558" t="s">
        <v>874</v>
      </c>
      <c r="H1558">
        <v>44</v>
      </c>
      <c r="I1558">
        <v>62</v>
      </c>
      <c r="J1558">
        <v>1</v>
      </c>
      <c r="K1558" t="s">
        <v>875</v>
      </c>
      <c r="L1558">
        <v>126</v>
      </c>
      <c r="M1558">
        <v>-21</v>
      </c>
      <c r="N1558">
        <v>0.434</v>
      </c>
      <c r="O1558">
        <v>0.86299999999999999</v>
      </c>
      <c r="P1558">
        <v>0</v>
      </c>
      <c r="Q1558">
        <v>2.4990000000000001</v>
      </c>
      <c r="R1558">
        <v>1.927</v>
      </c>
      <c r="S1558">
        <v>0.33500000000000002</v>
      </c>
      <c r="T1558">
        <v>1</v>
      </c>
      <c r="U1558">
        <v>45.618000000000002</v>
      </c>
      <c r="V1558" t="s">
        <v>64</v>
      </c>
      <c r="W1558">
        <v>0.84199999999999997</v>
      </c>
      <c r="X1558">
        <v>0.71099999999999997</v>
      </c>
      <c r="Y1558">
        <v>0</v>
      </c>
      <c r="Z1558">
        <v>0.83399999999999996</v>
      </c>
      <c r="AA1558" s="19">
        <v>45733.004354756944</v>
      </c>
      <c r="AB1558" t="s">
        <v>1181</v>
      </c>
    </row>
    <row r="1559" spans="1:28" x14ac:dyDescent="0.35">
      <c r="A1559" t="s">
        <v>1178</v>
      </c>
      <c r="B1559" t="s">
        <v>313</v>
      </c>
      <c r="C1559">
        <v>436</v>
      </c>
      <c r="D1559" s="9">
        <v>41982.109722222223</v>
      </c>
      <c r="E1559" s="9">
        <v>42418.475694444445</v>
      </c>
      <c r="F1559">
        <v>804</v>
      </c>
      <c r="G1559">
        <v>804</v>
      </c>
      <c r="H1559">
        <v>467</v>
      </c>
      <c r="I1559">
        <v>337</v>
      </c>
      <c r="J1559">
        <v>0</v>
      </c>
      <c r="K1559">
        <v>804</v>
      </c>
      <c r="L1559">
        <v>489</v>
      </c>
      <c r="M1559">
        <v>315</v>
      </c>
      <c r="N1559">
        <v>2.3460000000000001</v>
      </c>
      <c r="O1559">
        <v>1.319</v>
      </c>
      <c r="P1559">
        <v>0</v>
      </c>
      <c r="Q1559">
        <v>3.1179999999999999</v>
      </c>
      <c r="R1559">
        <v>0.85099999999999998</v>
      </c>
      <c r="S1559">
        <v>0.64</v>
      </c>
      <c r="T1559">
        <v>1</v>
      </c>
      <c r="U1559">
        <v>101.026</v>
      </c>
      <c r="V1559" t="s">
        <v>58</v>
      </c>
      <c r="W1559">
        <v>0.59799999999999998</v>
      </c>
      <c r="X1559">
        <v>0.69</v>
      </c>
      <c r="Y1559">
        <v>0</v>
      </c>
      <c r="Z1559">
        <v>0.90200000000000002</v>
      </c>
      <c r="AA1559" s="19">
        <v>45733.004411724534</v>
      </c>
      <c r="AB1559" t="s">
        <v>1181</v>
      </c>
    </row>
    <row r="1560" spans="1:28" hidden="1" x14ac:dyDescent="0.35">
      <c r="A1560" t="s">
        <v>1178</v>
      </c>
      <c r="B1560" t="s">
        <v>314</v>
      </c>
      <c r="C1560">
        <v>40</v>
      </c>
      <c r="D1560" s="9">
        <v>42377.572222222225</v>
      </c>
      <c r="E1560" s="9">
        <v>42418.475694444445</v>
      </c>
      <c r="F1560" t="s">
        <v>874</v>
      </c>
      <c r="G1560" t="s">
        <v>874</v>
      </c>
      <c r="H1560">
        <v>3</v>
      </c>
      <c r="I1560">
        <v>8</v>
      </c>
      <c r="J1560">
        <v>1</v>
      </c>
      <c r="K1560" t="s">
        <v>875</v>
      </c>
      <c r="L1560">
        <v>1</v>
      </c>
      <c r="M1560">
        <v>10</v>
      </c>
      <c r="N1560" t="s">
        <v>877</v>
      </c>
      <c r="O1560">
        <v>9.8000000000000004E-2</v>
      </c>
      <c r="P1560">
        <v>0</v>
      </c>
      <c r="Q1560" t="s">
        <v>877</v>
      </c>
      <c r="R1560" t="s">
        <v>877</v>
      </c>
      <c r="S1560" t="s">
        <v>877</v>
      </c>
      <c r="T1560" t="s">
        <v>877</v>
      </c>
      <c r="U1560" t="s">
        <v>877</v>
      </c>
      <c r="V1560" t="s">
        <v>58</v>
      </c>
      <c r="W1560" t="s">
        <v>877</v>
      </c>
      <c r="X1560">
        <v>0.33300000000000002</v>
      </c>
      <c r="Y1560">
        <v>0</v>
      </c>
      <c r="Z1560" t="s">
        <v>877</v>
      </c>
      <c r="AA1560" s="19">
        <v>45733.004411747686</v>
      </c>
      <c r="AB1560" t="s">
        <v>1181</v>
      </c>
    </row>
    <row r="1561" spans="1:28" x14ac:dyDescent="0.35">
      <c r="A1561" t="s">
        <v>1179</v>
      </c>
      <c r="B1561" t="s">
        <v>313</v>
      </c>
      <c r="C1561">
        <v>660</v>
      </c>
      <c r="D1561" s="9">
        <v>42972.675000000003</v>
      </c>
      <c r="E1561" s="9">
        <v>43633.478472222225</v>
      </c>
      <c r="F1561">
        <v>2431</v>
      </c>
      <c r="G1561">
        <v>2394</v>
      </c>
      <c r="H1561">
        <v>1688</v>
      </c>
      <c r="I1561">
        <v>706</v>
      </c>
      <c r="J1561">
        <v>0</v>
      </c>
      <c r="K1561">
        <v>2394</v>
      </c>
      <c r="L1561">
        <v>1771</v>
      </c>
      <c r="M1561">
        <v>623</v>
      </c>
      <c r="N1561">
        <v>2.5110000000000001</v>
      </c>
      <c r="O1561">
        <v>0.96499999999999997</v>
      </c>
      <c r="P1561">
        <v>0</v>
      </c>
      <c r="Q1561">
        <v>2.3719999999999999</v>
      </c>
      <c r="R1561">
        <v>0.68200000000000005</v>
      </c>
      <c r="S1561">
        <v>0.72199999999999998</v>
      </c>
      <c r="T1561">
        <v>1</v>
      </c>
      <c r="U1561">
        <v>262.64800000000002</v>
      </c>
      <c r="V1561" t="s">
        <v>58</v>
      </c>
      <c r="W1561">
        <v>0.95299999999999996</v>
      </c>
      <c r="X1561">
        <v>0.96299999999999997</v>
      </c>
      <c r="Y1561">
        <v>0</v>
      </c>
      <c r="Z1561">
        <v>0.95399999999999996</v>
      </c>
      <c r="AA1561" s="19">
        <v>45733.004479907409</v>
      </c>
      <c r="AB1561" t="s">
        <v>1181</v>
      </c>
    </row>
    <row r="1562" spans="1:28" hidden="1" x14ac:dyDescent="0.35">
      <c r="A1562" t="s">
        <v>1179</v>
      </c>
      <c r="B1562" t="s">
        <v>314</v>
      </c>
      <c r="C1562">
        <v>98</v>
      </c>
      <c r="D1562" s="9">
        <v>43534.865277777775</v>
      </c>
      <c r="E1562" s="9">
        <v>43633.478472222225</v>
      </c>
      <c r="F1562" t="s">
        <v>874</v>
      </c>
      <c r="G1562" t="s">
        <v>874</v>
      </c>
      <c r="H1562">
        <v>316</v>
      </c>
      <c r="I1562">
        <v>216</v>
      </c>
      <c r="J1562">
        <v>1</v>
      </c>
      <c r="K1562" t="s">
        <v>875</v>
      </c>
      <c r="L1562">
        <v>502</v>
      </c>
      <c r="M1562">
        <v>29</v>
      </c>
      <c r="N1562">
        <v>4.3869999999999996</v>
      </c>
      <c r="O1562">
        <v>2.718</v>
      </c>
      <c r="P1562">
        <v>0</v>
      </c>
      <c r="Q1562">
        <v>5.8979999999999997</v>
      </c>
      <c r="R1562">
        <v>0.83</v>
      </c>
      <c r="S1562">
        <v>0.61699999999999999</v>
      </c>
      <c r="T1562">
        <v>1</v>
      </c>
      <c r="U1562">
        <v>105.629</v>
      </c>
      <c r="V1562" t="s">
        <v>58</v>
      </c>
      <c r="W1562">
        <v>0.97599999999999998</v>
      </c>
      <c r="X1562">
        <v>0.98799999999999999</v>
      </c>
      <c r="Y1562">
        <v>0</v>
      </c>
      <c r="Z1562">
        <v>0.98899999999999999</v>
      </c>
      <c r="AA1562" s="19">
        <v>45733.004492222222</v>
      </c>
      <c r="AB1562" t="s">
        <v>1181</v>
      </c>
    </row>
    <row r="1563" spans="1:28" x14ac:dyDescent="0.35">
      <c r="A1563" t="s">
        <v>1180</v>
      </c>
      <c r="B1563" t="s">
        <v>313</v>
      </c>
      <c r="C1563">
        <v>1933</v>
      </c>
      <c r="D1563" s="9">
        <v>42017.613888888889</v>
      </c>
      <c r="E1563" s="9">
        <v>43951.609027777777</v>
      </c>
      <c r="F1563">
        <v>11507</v>
      </c>
      <c r="G1563">
        <v>11439</v>
      </c>
      <c r="H1563">
        <v>6017</v>
      </c>
      <c r="I1563">
        <v>5422</v>
      </c>
      <c r="J1563">
        <v>0</v>
      </c>
      <c r="K1563">
        <v>11439</v>
      </c>
      <c r="L1563">
        <v>11110</v>
      </c>
      <c r="M1563">
        <v>329</v>
      </c>
      <c r="N1563">
        <v>2.9380000000000002</v>
      </c>
      <c r="O1563">
        <v>3.294</v>
      </c>
      <c r="P1563">
        <v>0</v>
      </c>
      <c r="Q1563">
        <v>6.0380000000000003</v>
      </c>
      <c r="R1563">
        <v>0.96899999999999997</v>
      </c>
      <c r="S1563">
        <v>0.47099999999999997</v>
      </c>
      <c r="T1563">
        <v>1</v>
      </c>
      <c r="U1563">
        <v>54.488</v>
      </c>
      <c r="V1563" t="s">
        <v>58</v>
      </c>
      <c r="W1563">
        <v>0.95099999999999996</v>
      </c>
      <c r="X1563">
        <v>0.92500000000000004</v>
      </c>
      <c r="Y1563">
        <v>0</v>
      </c>
      <c r="Z1563">
        <v>0.93799999999999994</v>
      </c>
      <c r="AA1563" s="19">
        <v>45733.004579872686</v>
      </c>
      <c r="AB1563" t="s">
        <v>1181</v>
      </c>
    </row>
    <row r="1564" spans="1:28" hidden="1" x14ac:dyDescent="0.35">
      <c r="A1564" t="s">
        <v>1180</v>
      </c>
      <c r="B1564" t="s">
        <v>314</v>
      </c>
      <c r="C1564">
        <v>99</v>
      </c>
      <c r="D1564" s="9">
        <v>43851.703472222223</v>
      </c>
      <c r="E1564" s="9">
        <v>43951.609027777777</v>
      </c>
      <c r="F1564" t="s">
        <v>874</v>
      </c>
      <c r="G1564" t="s">
        <v>874</v>
      </c>
      <c r="H1564">
        <v>36</v>
      </c>
      <c r="I1564">
        <v>14</v>
      </c>
      <c r="J1564">
        <v>1</v>
      </c>
      <c r="K1564" t="s">
        <v>875</v>
      </c>
      <c r="L1564">
        <v>69</v>
      </c>
      <c r="M1564">
        <v>-18</v>
      </c>
      <c r="N1564">
        <v>0.48099999999999998</v>
      </c>
      <c r="O1564">
        <v>0.17499999999999999</v>
      </c>
      <c r="P1564">
        <v>0</v>
      </c>
      <c r="Q1564">
        <v>0.72099999999999997</v>
      </c>
      <c r="R1564">
        <v>1.099</v>
      </c>
      <c r="S1564">
        <v>0.73299999999999998</v>
      </c>
      <c r="T1564">
        <v>1</v>
      </c>
      <c r="U1564">
        <v>456.31099999999998</v>
      </c>
      <c r="V1564" t="s">
        <v>64</v>
      </c>
      <c r="W1564">
        <v>0.73499999999999999</v>
      </c>
      <c r="X1564">
        <v>0.85399999999999998</v>
      </c>
      <c r="Y1564">
        <v>0</v>
      </c>
      <c r="Z1564">
        <v>0.91100000000000003</v>
      </c>
      <c r="AA1564" s="19">
        <v>45733.004590590281</v>
      </c>
      <c r="AB1564" t="s">
        <v>1181</v>
      </c>
    </row>
    <row r="1565" spans="1:28" x14ac:dyDescent="0.35">
      <c r="A1565" t="s">
        <v>1182</v>
      </c>
      <c r="B1565" t="s">
        <v>313</v>
      </c>
      <c r="C1565">
        <v>271</v>
      </c>
      <c r="D1565" s="9">
        <v>43600.835972222223</v>
      </c>
      <c r="E1565" s="9">
        <v>43872.649421296293</v>
      </c>
      <c r="F1565">
        <v>53</v>
      </c>
      <c r="G1565">
        <v>53</v>
      </c>
      <c r="H1565">
        <v>53</v>
      </c>
      <c r="I1565">
        <v>0</v>
      </c>
      <c r="J1565">
        <v>0</v>
      </c>
      <c r="K1565">
        <v>53</v>
      </c>
      <c r="L1565">
        <v>20</v>
      </c>
      <c r="M1565">
        <v>33</v>
      </c>
      <c r="N1565">
        <v>0.24</v>
      </c>
      <c r="O1565">
        <v>0</v>
      </c>
      <c r="P1565">
        <v>0</v>
      </c>
      <c r="Q1565">
        <v>7.0999999999999994E-2</v>
      </c>
      <c r="R1565">
        <v>0.29599999999999999</v>
      </c>
      <c r="S1565">
        <v>1</v>
      </c>
      <c r="T1565">
        <v>1</v>
      </c>
      <c r="U1565">
        <v>464.78899999999999</v>
      </c>
      <c r="V1565" t="s">
        <v>58</v>
      </c>
      <c r="W1565">
        <v>0.40799999999999997</v>
      </c>
      <c r="X1565">
        <v>0</v>
      </c>
      <c r="Y1565">
        <v>0</v>
      </c>
      <c r="Z1565">
        <v>0.55600000000000005</v>
      </c>
      <c r="AA1565" s="19">
        <v>45733.802902222225</v>
      </c>
      <c r="AB1565" t="s">
        <v>1200</v>
      </c>
    </row>
    <row r="1566" spans="1:28" hidden="1" x14ac:dyDescent="0.35">
      <c r="A1566" t="s">
        <v>1182</v>
      </c>
      <c r="B1566" t="s">
        <v>314</v>
      </c>
      <c r="C1566">
        <v>69</v>
      </c>
      <c r="D1566" s="9">
        <v>43802.792256944442</v>
      </c>
      <c r="E1566" s="9">
        <v>43872.649421296293</v>
      </c>
      <c r="F1566" t="s">
        <v>874</v>
      </c>
      <c r="G1566" t="s">
        <v>874</v>
      </c>
      <c r="H1566">
        <v>1</v>
      </c>
      <c r="I1566">
        <v>1</v>
      </c>
      <c r="J1566">
        <v>1</v>
      </c>
      <c r="K1566" t="s">
        <v>875</v>
      </c>
      <c r="L1566">
        <v>1</v>
      </c>
      <c r="M1566">
        <v>-1</v>
      </c>
      <c r="N1566" t="s">
        <v>877</v>
      </c>
      <c r="O1566">
        <v>0</v>
      </c>
      <c r="P1566">
        <v>0</v>
      </c>
      <c r="Q1566" t="s">
        <v>877</v>
      </c>
      <c r="R1566" t="s">
        <v>877</v>
      </c>
      <c r="S1566" t="s">
        <v>877</v>
      </c>
      <c r="T1566" t="s">
        <v>877</v>
      </c>
      <c r="U1566" t="s">
        <v>877</v>
      </c>
      <c r="V1566" t="s">
        <v>58</v>
      </c>
      <c r="W1566" t="s">
        <v>877</v>
      </c>
      <c r="X1566">
        <v>0</v>
      </c>
      <c r="Y1566">
        <v>0</v>
      </c>
      <c r="Z1566" t="s">
        <v>877</v>
      </c>
      <c r="AA1566" s="19">
        <v>45733.802902222225</v>
      </c>
      <c r="AB1566" t="s">
        <v>1200</v>
      </c>
    </row>
    <row r="1567" spans="1:28" x14ac:dyDescent="0.35">
      <c r="A1567" t="s">
        <v>1183</v>
      </c>
      <c r="B1567" t="s">
        <v>313</v>
      </c>
      <c r="C1567">
        <v>1771</v>
      </c>
      <c r="D1567" s="9">
        <v>42569.709687499999</v>
      </c>
      <c r="E1567" s="9">
        <v>44340.848773148151</v>
      </c>
      <c r="F1567">
        <v>1572</v>
      </c>
      <c r="G1567">
        <v>1572</v>
      </c>
      <c r="H1567">
        <v>1254</v>
      </c>
      <c r="I1567">
        <v>318</v>
      </c>
      <c r="J1567">
        <v>0</v>
      </c>
      <c r="K1567">
        <v>1572</v>
      </c>
      <c r="L1567">
        <v>1168</v>
      </c>
      <c r="M1567">
        <v>404</v>
      </c>
      <c r="N1567">
        <v>1.3720000000000001</v>
      </c>
      <c r="O1567">
        <v>0.30099999999999999</v>
      </c>
      <c r="P1567">
        <v>0</v>
      </c>
      <c r="Q1567">
        <v>0.83299999999999996</v>
      </c>
      <c r="R1567">
        <v>0.498</v>
      </c>
      <c r="S1567">
        <v>0.82</v>
      </c>
      <c r="T1567">
        <v>1</v>
      </c>
      <c r="U1567">
        <v>484.99400000000003</v>
      </c>
      <c r="V1567" t="s">
        <v>58</v>
      </c>
      <c r="W1567">
        <v>0.85699999999999998</v>
      </c>
      <c r="X1567">
        <v>0.94299999999999995</v>
      </c>
      <c r="Y1567">
        <v>0</v>
      </c>
      <c r="Z1567">
        <v>0.76600000000000001</v>
      </c>
      <c r="AA1567" s="19">
        <v>45733.802964479168</v>
      </c>
      <c r="AB1567" t="s">
        <v>1200</v>
      </c>
    </row>
    <row r="1568" spans="1:28" hidden="1" x14ac:dyDescent="0.35">
      <c r="A1568" t="s">
        <v>1183</v>
      </c>
      <c r="B1568" t="s">
        <v>314</v>
      </c>
      <c r="C1568">
        <v>84</v>
      </c>
      <c r="D1568" s="9">
        <v>44256.826053240744</v>
      </c>
      <c r="E1568" s="9">
        <v>44340.848773148151</v>
      </c>
      <c r="F1568" t="s">
        <v>874</v>
      </c>
      <c r="G1568" t="s">
        <v>874</v>
      </c>
      <c r="H1568">
        <v>1</v>
      </c>
      <c r="I1568">
        <v>1</v>
      </c>
      <c r="J1568">
        <v>1</v>
      </c>
      <c r="K1568" t="s">
        <v>875</v>
      </c>
      <c r="L1568">
        <v>74</v>
      </c>
      <c r="M1568">
        <v>-73</v>
      </c>
      <c r="N1568" t="s">
        <v>877</v>
      </c>
      <c r="O1568" t="s">
        <v>877</v>
      </c>
      <c r="P1568">
        <v>0</v>
      </c>
      <c r="Q1568">
        <v>0.62</v>
      </c>
      <c r="R1568" t="s">
        <v>877</v>
      </c>
      <c r="S1568" t="s">
        <v>877</v>
      </c>
      <c r="T1568" t="s">
        <v>877</v>
      </c>
      <c r="U1568" t="s">
        <v>877</v>
      </c>
      <c r="V1568" t="s">
        <v>58</v>
      </c>
      <c r="W1568" t="s">
        <v>877</v>
      </c>
      <c r="X1568" t="s">
        <v>877</v>
      </c>
      <c r="Y1568">
        <v>0</v>
      </c>
      <c r="Z1568">
        <v>0.48599999999999999</v>
      </c>
      <c r="AA1568" s="19">
        <v>45733.802964479168</v>
      </c>
      <c r="AB1568" t="s">
        <v>1200</v>
      </c>
    </row>
    <row r="1569" spans="1:28" x14ac:dyDescent="0.35">
      <c r="A1569" t="s">
        <v>1082</v>
      </c>
      <c r="B1569" t="s">
        <v>313</v>
      </c>
      <c r="C1569">
        <v>1303</v>
      </c>
      <c r="D1569" s="9">
        <v>42879.929791666669</v>
      </c>
      <c r="E1569" s="9">
        <v>44183.755543981482</v>
      </c>
      <c r="F1569">
        <v>1451</v>
      </c>
      <c r="G1569">
        <v>1451</v>
      </c>
      <c r="H1569">
        <v>1050</v>
      </c>
      <c r="I1569">
        <v>401</v>
      </c>
      <c r="J1569">
        <v>158</v>
      </c>
      <c r="K1569">
        <v>1293</v>
      </c>
      <c r="L1569">
        <v>1077</v>
      </c>
      <c r="M1569">
        <v>216</v>
      </c>
      <c r="N1569">
        <v>0.99299999999999999</v>
      </c>
      <c r="O1569">
        <v>0.36899999999999999</v>
      </c>
      <c r="P1569">
        <v>0.378</v>
      </c>
      <c r="Q1569">
        <v>1.044</v>
      </c>
      <c r="R1569">
        <v>1.0609999999999999</v>
      </c>
      <c r="S1569">
        <v>0.72899999999999998</v>
      </c>
      <c r="T1569">
        <v>0.72199999999999998</v>
      </c>
      <c r="U1569">
        <v>206.89699999999999</v>
      </c>
      <c r="V1569" t="s">
        <v>64</v>
      </c>
      <c r="W1569">
        <v>0.96299999999999997</v>
      </c>
      <c r="X1569">
        <v>0.96599999999999997</v>
      </c>
      <c r="Y1569">
        <v>0.78900000000000003</v>
      </c>
      <c r="Z1569">
        <v>0.97799999999999998</v>
      </c>
      <c r="AA1569" s="19">
        <v>45733.803031967589</v>
      </c>
      <c r="AB1569" t="s">
        <v>1200</v>
      </c>
    </row>
    <row r="1570" spans="1:28" hidden="1" x14ac:dyDescent="0.35">
      <c r="A1570" t="s">
        <v>1082</v>
      </c>
      <c r="B1570" t="s">
        <v>314</v>
      </c>
      <c r="C1570">
        <v>91</v>
      </c>
      <c r="D1570" s="9">
        <v>44092.017199074071</v>
      </c>
      <c r="E1570" s="9">
        <v>44183.755543981482</v>
      </c>
      <c r="F1570" t="s">
        <v>874</v>
      </c>
      <c r="G1570" t="s">
        <v>874</v>
      </c>
      <c r="H1570">
        <v>1</v>
      </c>
      <c r="I1570">
        <v>6</v>
      </c>
      <c r="J1570">
        <v>1</v>
      </c>
      <c r="K1570" t="s">
        <v>875</v>
      </c>
      <c r="L1570">
        <v>1</v>
      </c>
      <c r="M1570">
        <v>5</v>
      </c>
      <c r="N1570" t="s">
        <v>877</v>
      </c>
      <c r="O1570">
        <v>4.8000000000000001E-2</v>
      </c>
      <c r="P1570" t="s">
        <v>877</v>
      </c>
      <c r="Q1570" t="s">
        <v>877</v>
      </c>
      <c r="R1570" t="s">
        <v>877</v>
      </c>
      <c r="S1570" t="s">
        <v>877</v>
      </c>
      <c r="T1570" t="s">
        <v>877</v>
      </c>
      <c r="U1570" t="s">
        <v>877</v>
      </c>
      <c r="V1570" t="s">
        <v>64</v>
      </c>
      <c r="W1570" t="s">
        <v>877</v>
      </c>
      <c r="X1570">
        <v>0.72699999999999998</v>
      </c>
      <c r="Y1570" t="s">
        <v>877</v>
      </c>
      <c r="Z1570" t="s">
        <v>877</v>
      </c>
      <c r="AA1570" s="19">
        <v>45733.803032175929</v>
      </c>
      <c r="AB1570" t="s">
        <v>1200</v>
      </c>
    </row>
    <row r="1571" spans="1:28" x14ac:dyDescent="0.35">
      <c r="A1571" t="s">
        <v>151</v>
      </c>
      <c r="B1571" t="s">
        <v>313</v>
      </c>
      <c r="C1571">
        <v>1083</v>
      </c>
      <c r="D1571" s="9">
        <v>43423.726284722223</v>
      </c>
      <c r="E1571" s="9">
        <v>44507.088379629633</v>
      </c>
      <c r="F1571">
        <v>1058</v>
      </c>
      <c r="G1571">
        <v>1058</v>
      </c>
      <c r="H1571">
        <v>899</v>
      </c>
      <c r="I1571">
        <v>159</v>
      </c>
      <c r="J1571">
        <v>0</v>
      </c>
      <c r="K1571">
        <v>1058</v>
      </c>
      <c r="L1571">
        <v>529</v>
      </c>
      <c r="M1571">
        <v>529</v>
      </c>
      <c r="N1571">
        <v>0.77300000000000002</v>
      </c>
      <c r="O1571">
        <v>0.13</v>
      </c>
      <c r="P1571">
        <v>0</v>
      </c>
      <c r="Q1571">
        <v>0.45300000000000001</v>
      </c>
      <c r="R1571">
        <v>0.502</v>
      </c>
      <c r="S1571">
        <v>0.85599999999999998</v>
      </c>
      <c r="T1571">
        <v>1</v>
      </c>
      <c r="U1571">
        <v>1167.77</v>
      </c>
      <c r="V1571" t="s">
        <v>58</v>
      </c>
      <c r="W1571">
        <v>0.94</v>
      </c>
      <c r="X1571">
        <v>0.93799999999999994</v>
      </c>
      <c r="Y1571">
        <v>0</v>
      </c>
      <c r="Z1571">
        <v>0.93899999999999995</v>
      </c>
      <c r="AA1571" s="19">
        <v>45733.803090578702</v>
      </c>
      <c r="AB1571" t="s">
        <v>1200</v>
      </c>
    </row>
    <row r="1572" spans="1:28" hidden="1" x14ac:dyDescent="0.35">
      <c r="A1572" t="s">
        <v>151</v>
      </c>
      <c r="B1572" t="s">
        <v>314</v>
      </c>
      <c r="C1572">
        <v>0</v>
      </c>
      <c r="D1572" s="9">
        <v>44507.073680555557</v>
      </c>
      <c r="E1572" s="9">
        <v>44507.088379629633</v>
      </c>
      <c r="F1572" t="s">
        <v>874</v>
      </c>
      <c r="G1572" t="s">
        <v>874</v>
      </c>
      <c r="H1572">
        <v>1</v>
      </c>
      <c r="I1572">
        <v>2</v>
      </c>
      <c r="J1572">
        <v>1</v>
      </c>
      <c r="K1572" t="s">
        <v>875</v>
      </c>
      <c r="L1572">
        <v>1</v>
      </c>
      <c r="M1572">
        <v>1</v>
      </c>
      <c r="N1572" t="s">
        <v>877</v>
      </c>
      <c r="O1572">
        <v>1</v>
      </c>
      <c r="P1572">
        <v>0</v>
      </c>
      <c r="Q1572" t="s">
        <v>877</v>
      </c>
      <c r="R1572" t="s">
        <v>877</v>
      </c>
      <c r="S1572" t="s">
        <v>877</v>
      </c>
      <c r="T1572" t="s">
        <v>877</v>
      </c>
      <c r="U1572" t="s">
        <v>877</v>
      </c>
      <c r="V1572" t="s">
        <v>58</v>
      </c>
      <c r="W1572" t="s">
        <v>877</v>
      </c>
      <c r="X1572">
        <v>1</v>
      </c>
      <c r="Y1572">
        <v>0</v>
      </c>
      <c r="Z1572" t="s">
        <v>877</v>
      </c>
      <c r="AA1572" s="19">
        <v>45733.803090763889</v>
      </c>
      <c r="AB1572" t="s">
        <v>1200</v>
      </c>
    </row>
    <row r="1573" spans="1:28" x14ac:dyDescent="0.35">
      <c r="A1573" t="s">
        <v>1184</v>
      </c>
      <c r="B1573" t="s">
        <v>313</v>
      </c>
      <c r="C1573">
        <v>1316</v>
      </c>
      <c r="D1573" s="9">
        <v>42844.028564814813</v>
      </c>
      <c r="E1573" s="9">
        <v>44160.040763888886</v>
      </c>
      <c r="F1573">
        <v>2164</v>
      </c>
      <c r="G1573">
        <v>2164</v>
      </c>
      <c r="H1573">
        <v>1338</v>
      </c>
      <c r="I1573">
        <v>826</v>
      </c>
      <c r="J1573">
        <v>526</v>
      </c>
      <c r="K1573">
        <v>1638</v>
      </c>
      <c r="L1573">
        <v>1319</v>
      </c>
      <c r="M1573">
        <v>319</v>
      </c>
      <c r="N1573">
        <v>1.335</v>
      </c>
      <c r="O1573">
        <v>0.88200000000000001</v>
      </c>
      <c r="P1573">
        <v>1.3720000000000001</v>
      </c>
      <c r="Q1573">
        <v>3.1989999999999998</v>
      </c>
      <c r="R1573">
        <v>3.786</v>
      </c>
      <c r="S1573">
        <v>0.60199999999999998</v>
      </c>
      <c r="T1573">
        <v>0.38100000000000001</v>
      </c>
      <c r="U1573">
        <v>99.718999999999994</v>
      </c>
      <c r="V1573" t="s">
        <v>64</v>
      </c>
      <c r="W1573">
        <v>0.95799999999999996</v>
      </c>
      <c r="X1573">
        <v>0.91500000000000004</v>
      </c>
      <c r="Y1573">
        <v>0.59399999999999997</v>
      </c>
      <c r="Z1573">
        <v>0.48399999999999999</v>
      </c>
      <c r="AA1573" s="19">
        <v>45733.803155914349</v>
      </c>
      <c r="AB1573" t="s">
        <v>1200</v>
      </c>
    </row>
    <row r="1574" spans="1:28" hidden="1" x14ac:dyDescent="0.35">
      <c r="A1574" t="s">
        <v>1184</v>
      </c>
      <c r="B1574" t="s">
        <v>314</v>
      </c>
      <c r="C1574">
        <v>0</v>
      </c>
      <c r="D1574" s="9">
        <v>44160.040763888886</v>
      </c>
      <c r="E1574" s="9">
        <v>44160.040763888886</v>
      </c>
      <c r="F1574" t="s">
        <v>874</v>
      </c>
      <c r="G1574" t="s">
        <v>874</v>
      </c>
      <c r="H1574">
        <v>1</v>
      </c>
      <c r="I1574">
        <v>1</v>
      </c>
      <c r="J1574">
        <v>1</v>
      </c>
      <c r="K1574" t="s">
        <v>875</v>
      </c>
      <c r="L1574">
        <v>1</v>
      </c>
      <c r="M1574">
        <v>0</v>
      </c>
      <c r="N1574" t="s">
        <v>877</v>
      </c>
      <c r="O1574" t="s">
        <v>877</v>
      </c>
      <c r="P1574" t="s">
        <v>877</v>
      </c>
      <c r="Q1574" t="s">
        <v>877</v>
      </c>
      <c r="R1574" t="s">
        <v>877</v>
      </c>
      <c r="S1574" t="s">
        <v>877</v>
      </c>
      <c r="T1574" t="s">
        <v>877</v>
      </c>
      <c r="U1574" t="s">
        <v>877</v>
      </c>
      <c r="V1574" t="s">
        <v>64</v>
      </c>
      <c r="W1574" t="s">
        <v>877</v>
      </c>
      <c r="X1574" t="s">
        <v>877</v>
      </c>
      <c r="Y1574" t="s">
        <v>877</v>
      </c>
      <c r="Z1574" t="s">
        <v>877</v>
      </c>
      <c r="AA1574" s="19">
        <v>45733.803155960646</v>
      </c>
      <c r="AB1574" t="s">
        <v>1200</v>
      </c>
    </row>
    <row r="1575" spans="1:28" x14ac:dyDescent="0.35">
      <c r="A1575" t="s">
        <v>1066</v>
      </c>
      <c r="B1575" t="s">
        <v>313</v>
      </c>
      <c r="C1575">
        <v>777</v>
      </c>
      <c r="D1575" s="9">
        <v>42949.394016203703</v>
      </c>
      <c r="E1575" s="9">
        <v>43726.64806712963</v>
      </c>
      <c r="F1575">
        <v>46</v>
      </c>
      <c r="G1575">
        <v>46</v>
      </c>
      <c r="H1575">
        <v>45</v>
      </c>
      <c r="I1575">
        <v>1</v>
      </c>
      <c r="J1575">
        <v>21</v>
      </c>
      <c r="K1575">
        <v>25</v>
      </c>
      <c r="L1575">
        <v>2</v>
      </c>
      <c r="M1575">
        <v>23</v>
      </c>
      <c r="N1575">
        <v>0.105</v>
      </c>
      <c r="O1575">
        <v>0</v>
      </c>
      <c r="P1575">
        <v>6.0999999999999999E-2</v>
      </c>
      <c r="Q1575">
        <v>0</v>
      </c>
      <c r="R1575">
        <v>0</v>
      </c>
      <c r="S1575">
        <v>1</v>
      </c>
      <c r="T1575">
        <v>0.41899999999999998</v>
      </c>
      <c r="U1575" t="s">
        <v>877</v>
      </c>
      <c r="V1575" t="s">
        <v>878</v>
      </c>
      <c r="W1575">
        <v>0.69599999999999995</v>
      </c>
      <c r="X1575">
        <v>0</v>
      </c>
      <c r="Y1575">
        <v>0.46400000000000002</v>
      </c>
      <c r="Z1575">
        <v>0</v>
      </c>
      <c r="AA1575" s="19">
        <v>45733.803210243059</v>
      </c>
      <c r="AB1575" t="s">
        <v>1200</v>
      </c>
    </row>
    <row r="1576" spans="1:28" hidden="1" x14ac:dyDescent="0.35">
      <c r="A1576" t="s">
        <v>1066</v>
      </c>
      <c r="B1576" t="s">
        <v>314</v>
      </c>
      <c r="C1576">
        <v>0</v>
      </c>
      <c r="D1576" s="9">
        <v>43726.611284722225</v>
      </c>
      <c r="E1576" s="9">
        <v>43726.64806712963</v>
      </c>
      <c r="F1576" t="s">
        <v>874</v>
      </c>
      <c r="G1576" t="s">
        <v>874</v>
      </c>
      <c r="H1576">
        <v>1</v>
      </c>
      <c r="I1576">
        <v>1</v>
      </c>
      <c r="J1576">
        <v>17</v>
      </c>
      <c r="K1576" t="s">
        <v>875</v>
      </c>
      <c r="L1576">
        <v>2</v>
      </c>
      <c r="M1576">
        <v>-18</v>
      </c>
      <c r="N1576" t="s">
        <v>877</v>
      </c>
      <c r="O1576" t="s">
        <v>877</v>
      </c>
      <c r="P1576" t="s">
        <v>877</v>
      </c>
      <c r="Q1576" t="s">
        <v>877</v>
      </c>
      <c r="R1576" t="s">
        <v>877</v>
      </c>
      <c r="S1576" t="s">
        <v>877</v>
      </c>
      <c r="T1576" t="s">
        <v>877</v>
      </c>
      <c r="U1576" t="s">
        <v>877</v>
      </c>
      <c r="V1576" t="s">
        <v>878</v>
      </c>
      <c r="W1576" t="s">
        <v>877</v>
      </c>
      <c r="X1576" t="s">
        <v>877</v>
      </c>
      <c r="Y1576" t="s">
        <v>877</v>
      </c>
      <c r="Z1576" t="s">
        <v>877</v>
      </c>
      <c r="AA1576" s="19">
        <v>45733.803210243059</v>
      </c>
      <c r="AB1576" t="s">
        <v>1200</v>
      </c>
    </row>
    <row r="1577" spans="1:28" x14ac:dyDescent="0.35">
      <c r="A1577" t="s">
        <v>1185</v>
      </c>
      <c r="B1577" t="s">
        <v>313</v>
      </c>
      <c r="C1577">
        <v>635</v>
      </c>
      <c r="D1577" s="9">
        <v>43494.806192129632</v>
      </c>
      <c r="E1577" s="9">
        <v>44130.55908564815</v>
      </c>
      <c r="F1577">
        <v>87</v>
      </c>
      <c r="G1577">
        <v>87</v>
      </c>
      <c r="H1577">
        <v>75</v>
      </c>
      <c r="I1577">
        <v>12</v>
      </c>
      <c r="J1577">
        <v>0</v>
      </c>
      <c r="K1577">
        <v>87</v>
      </c>
      <c r="L1577">
        <v>55</v>
      </c>
      <c r="M1577">
        <v>32</v>
      </c>
      <c r="N1577">
        <v>0.56699999999999995</v>
      </c>
      <c r="O1577">
        <v>1.6E-2</v>
      </c>
      <c r="P1577">
        <v>0</v>
      </c>
      <c r="Q1577">
        <v>0.32400000000000001</v>
      </c>
      <c r="R1577">
        <v>0.55600000000000005</v>
      </c>
      <c r="S1577">
        <v>0.97299999999999998</v>
      </c>
      <c r="T1577">
        <v>1</v>
      </c>
      <c r="U1577">
        <v>98.765000000000001</v>
      </c>
      <c r="V1577" t="s">
        <v>58</v>
      </c>
      <c r="W1577">
        <v>0.65400000000000003</v>
      </c>
      <c r="X1577">
        <v>0.42299999999999999</v>
      </c>
      <c r="Y1577">
        <v>0</v>
      </c>
      <c r="Z1577">
        <v>0.84399999999999997</v>
      </c>
      <c r="AA1577" s="19">
        <v>45733.803266423609</v>
      </c>
      <c r="AB1577" t="s">
        <v>1200</v>
      </c>
    </row>
    <row r="1578" spans="1:28" hidden="1" x14ac:dyDescent="0.35">
      <c r="A1578" t="s">
        <v>1185</v>
      </c>
      <c r="B1578" t="s">
        <v>314</v>
      </c>
      <c r="C1578">
        <v>0</v>
      </c>
      <c r="D1578" s="9">
        <v>44130.55908564815</v>
      </c>
      <c r="E1578" s="9">
        <v>44130.55908564815</v>
      </c>
      <c r="F1578" t="s">
        <v>874</v>
      </c>
      <c r="G1578" t="s">
        <v>874</v>
      </c>
      <c r="H1578">
        <v>1</v>
      </c>
      <c r="I1578">
        <v>1</v>
      </c>
      <c r="J1578">
        <v>1</v>
      </c>
      <c r="K1578" t="s">
        <v>875</v>
      </c>
      <c r="L1578">
        <v>1</v>
      </c>
      <c r="M1578">
        <v>0</v>
      </c>
      <c r="N1578" t="s">
        <v>877</v>
      </c>
      <c r="O1578" t="s">
        <v>877</v>
      </c>
      <c r="P1578">
        <v>0</v>
      </c>
      <c r="Q1578" t="s">
        <v>877</v>
      </c>
      <c r="R1578" t="s">
        <v>877</v>
      </c>
      <c r="S1578" t="s">
        <v>877</v>
      </c>
      <c r="T1578" t="s">
        <v>877</v>
      </c>
      <c r="U1578" t="s">
        <v>877</v>
      </c>
      <c r="V1578" t="s">
        <v>58</v>
      </c>
      <c r="W1578" t="s">
        <v>877</v>
      </c>
      <c r="X1578" t="s">
        <v>877</v>
      </c>
      <c r="Y1578">
        <v>0</v>
      </c>
      <c r="Z1578" t="s">
        <v>877</v>
      </c>
      <c r="AA1578" s="19">
        <v>45733.803266504627</v>
      </c>
      <c r="AB1578" t="s">
        <v>1200</v>
      </c>
    </row>
    <row r="1579" spans="1:28" x14ac:dyDescent="0.35">
      <c r="A1579" t="s">
        <v>1186</v>
      </c>
      <c r="B1579" t="s">
        <v>313</v>
      </c>
      <c r="C1579">
        <v>919</v>
      </c>
      <c r="D1579" s="9">
        <v>43515.662187499998</v>
      </c>
      <c r="E1579" s="9">
        <v>44435.56890046296</v>
      </c>
      <c r="F1579">
        <v>108</v>
      </c>
      <c r="G1579">
        <v>108</v>
      </c>
      <c r="H1579">
        <v>69</v>
      </c>
      <c r="I1579">
        <v>39</v>
      </c>
      <c r="J1579">
        <v>29</v>
      </c>
      <c r="K1579">
        <v>79</v>
      </c>
      <c r="L1579">
        <v>71</v>
      </c>
      <c r="M1579">
        <v>8</v>
      </c>
      <c r="N1579">
        <v>9.5000000000000001E-2</v>
      </c>
      <c r="O1579">
        <v>0.04</v>
      </c>
      <c r="P1579">
        <v>0.04</v>
      </c>
      <c r="Q1579">
        <v>7.9000000000000001E-2</v>
      </c>
      <c r="R1579">
        <v>0.83199999999999996</v>
      </c>
      <c r="S1579">
        <v>0.70399999999999996</v>
      </c>
      <c r="T1579">
        <v>0.70399999999999996</v>
      </c>
      <c r="U1579">
        <v>101.26600000000001</v>
      </c>
      <c r="V1579" t="s">
        <v>58</v>
      </c>
      <c r="W1579">
        <v>0.91800000000000004</v>
      </c>
      <c r="X1579">
        <v>0.93100000000000005</v>
      </c>
      <c r="Y1579">
        <v>0.91600000000000004</v>
      </c>
      <c r="Z1579">
        <v>0.90100000000000002</v>
      </c>
      <c r="AA1579" s="19">
        <v>45733.803329745373</v>
      </c>
      <c r="AB1579" t="s">
        <v>1200</v>
      </c>
    </row>
    <row r="1580" spans="1:28" hidden="1" x14ac:dyDescent="0.35">
      <c r="A1580" t="s">
        <v>1186</v>
      </c>
      <c r="B1580" t="s">
        <v>314</v>
      </c>
      <c r="C1580">
        <v>99</v>
      </c>
      <c r="D1580" s="9">
        <v>44335.640520833331</v>
      </c>
      <c r="E1580" s="9">
        <v>44435.56890046296</v>
      </c>
      <c r="F1580" t="s">
        <v>874</v>
      </c>
      <c r="G1580" t="s">
        <v>874</v>
      </c>
      <c r="H1580">
        <v>1</v>
      </c>
      <c r="I1580">
        <v>3</v>
      </c>
      <c r="J1580">
        <v>1</v>
      </c>
      <c r="K1580" t="s">
        <v>875</v>
      </c>
      <c r="L1580">
        <v>4</v>
      </c>
      <c r="M1580">
        <v>0</v>
      </c>
      <c r="N1580" t="s">
        <v>877</v>
      </c>
      <c r="O1580">
        <v>2.1000000000000001E-2</v>
      </c>
      <c r="P1580" t="s">
        <v>877</v>
      </c>
      <c r="Q1580">
        <v>2.8000000000000001E-2</v>
      </c>
      <c r="R1580" t="s">
        <v>877</v>
      </c>
      <c r="S1580" t="s">
        <v>877</v>
      </c>
      <c r="T1580" t="s">
        <v>877</v>
      </c>
      <c r="U1580" t="s">
        <v>877</v>
      </c>
      <c r="V1580" t="s">
        <v>58</v>
      </c>
      <c r="W1580" t="s">
        <v>877</v>
      </c>
      <c r="X1580">
        <v>0.78</v>
      </c>
      <c r="Y1580" t="s">
        <v>877</v>
      </c>
      <c r="Z1580">
        <v>0.82699999999999996</v>
      </c>
      <c r="AA1580" s="19">
        <v>45733.803330092589</v>
      </c>
      <c r="AB1580" t="s">
        <v>1200</v>
      </c>
    </row>
    <row r="1581" spans="1:28" x14ac:dyDescent="0.35">
      <c r="A1581" t="s">
        <v>1187</v>
      </c>
      <c r="B1581" t="s">
        <v>313</v>
      </c>
      <c r="C1581">
        <v>1461</v>
      </c>
      <c r="D1581" s="9">
        <v>42651.360081018516</v>
      </c>
      <c r="E1581" s="9">
        <v>44113.304710648146</v>
      </c>
      <c r="F1581">
        <v>215</v>
      </c>
      <c r="G1581">
        <v>215</v>
      </c>
      <c r="H1581">
        <v>190</v>
      </c>
      <c r="I1581">
        <v>25</v>
      </c>
      <c r="J1581">
        <v>8</v>
      </c>
      <c r="K1581">
        <v>207</v>
      </c>
      <c r="L1581">
        <v>197</v>
      </c>
      <c r="M1581">
        <v>10</v>
      </c>
      <c r="N1581">
        <v>0.14299999999999999</v>
      </c>
      <c r="O1581">
        <v>2.8000000000000001E-2</v>
      </c>
      <c r="P1581">
        <v>1.2E-2</v>
      </c>
      <c r="Q1581">
        <v>0.156</v>
      </c>
      <c r="R1581">
        <v>0.98099999999999998</v>
      </c>
      <c r="S1581">
        <v>0.83599999999999997</v>
      </c>
      <c r="T1581">
        <v>0.93</v>
      </c>
      <c r="U1581">
        <v>64.102999999999994</v>
      </c>
      <c r="V1581" t="s">
        <v>58</v>
      </c>
      <c r="W1581">
        <v>0.97299999999999998</v>
      </c>
      <c r="X1581">
        <v>0.91200000000000003</v>
      </c>
      <c r="Y1581">
        <v>0.77900000000000003</v>
      </c>
      <c r="Z1581">
        <v>0.96899999999999997</v>
      </c>
      <c r="AA1581" s="19">
        <v>45733.803388206019</v>
      </c>
      <c r="AB1581" t="s">
        <v>1200</v>
      </c>
    </row>
    <row r="1582" spans="1:28" hidden="1" x14ac:dyDescent="0.35">
      <c r="A1582" t="s">
        <v>1187</v>
      </c>
      <c r="B1582" t="s">
        <v>314</v>
      </c>
      <c r="C1582">
        <v>0</v>
      </c>
      <c r="D1582" s="9">
        <v>44113.304710648146</v>
      </c>
      <c r="E1582" s="9">
        <v>44113.304710648146</v>
      </c>
      <c r="F1582" t="s">
        <v>874</v>
      </c>
      <c r="G1582" t="s">
        <v>874</v>
      </c>
      <c r="H1582">
        <v>1</v>
      </c>
      <c r="I1582">
        <v>1</v>
      </c>
      <c r="J1582">
        <v>1</v>
      </c>
      <c r="K1582" t="s">
        <v>875</v>
      </c>
      <c r="L1582">
        <v>1</v>
      </c>
      <c r="M1582">
        <v>0</v>
      </c>
      <c r="N1582" t="s">
        <v>877</v>
      </c>
      <c r="O1582" t="s">
        <v>877</v>
      </c>
      <c r="P1582" t="s">
        <v>877</v>
      </c>
      <c r="Q1582" t="s">
        <v>877</v>
      </c>
      <c r="R1582" t="s">
        <v>877</v>
      </c>
      <c r="S1582" t="s">
        <v>877</v>
      </c>
      <c r="T1582" t="s">
        <v>877</v>
      </c>
      <c r="U1582" t="s">
        <v>877</v>
      </c>
      <c r="V1582" t="s">
        <v>58</v>
      </c>
      <c r="W1582" t="s">
        <v>877</v>
      </c>
      <c r="X1582" t="s">
        <v>877</v>
      </c>
      <c r="Y1582" t="s">
        <v>877</v>
      </c>
      <c r="Z1582" t="s">
        <v>877</v>
      </c>
      <c r="AA1582" s="19">
        <v>45733.803388402775</v>
      </c>
      <c r="AB1582" t="s">
        <v>1200</v>
      </c>
    </row>
    <row r="1583" spans="1:28" x14ac:dyDescent="0.35">
      <c r="A1583" t="s">
        <v>1188</v>
      </c>
      <c r="B1583" t="s">
        <v>313</v>
      </c>
      <c r="C1583">
        <v>1849</v>
      </c>
      <c r="D1583" s="9">
        <v>42592.829722222225</v>
      </c>
      <c r="E1583" s="9">
        <v>44442.547997685186</v>
      </c>
      <c r="F1583">
        <v>1478</v>
      </c>
      <c r="G1583">
        <v>1478</v>
      </c>
      <c r="H1583">
        <v>665</v>
      </c>
      <c r="I1583">
        <v>813</v>
      </c>
      <c r="J1583">
        <v>351</v>
      </c>
      <c r="K1583">
        <v>1127</v>
      </c>
      <c r="L1583">
        <v>1115</v>
      </c>
      <c r="M1583">
        <v>12</v>
      </c>
      <c r="N1583">
        <v>0.42399999999999999</v>
      </c>
      <c r="O1583">
        <v>0.52500000000000002</v>
      </c>
      <c r="P1583">
        <v>0.34799999999999998</v>
      </c>
      <c r="Q1583">
        <v>0.69299999999999995</v>
      </c>
      <c r="R1583">
        <v>1.153</v>
      </c>
      <c r="S1583">
        <v>0.44700000000000001</v>
      </c>
      <c r="T1583">
        <v>0.63300000000000001</v>
      </c>
      <c r="U1583">
        <v>17.315999999999999</v>
      </c>
      <c r="V1583" t="s">
        <v>94</v>
      </c>
      <c r="W1583">
        <v>0.98699999999999999</v>
      </c>
      <c r="X1583">
        <v>0.98299999999999998</v>
      </c>
      <c r="Y1583">
        <v>0.96399999999999997</v>
      </c>
      <c r="Z1583">
        <v>0.97699999999999998</v>
      </c>
      <c r="AA1583" s="19">
        <v>45733.803455648151</v>
      </c>
      <c r="AB1583" t="s">
        <v>1200</v>
      </c>
    </row>
    <row r="1584" spans="1:28" hidden="1" x14ac:dyDescent="0.35">
      <c r="A1584" t="s">
        <v>1188</v>
      </c>
      <c r="B1584" t="s">
        <v>314</v>
      </c>
      <c r="C1584">
        <v>92</v>
      </c>
      <c r="D1584" s="9">
        <v>44349.567210648151</v>
      </c>
      <c r="E1584" s="9">
        <v>44442.547997685186</v>
      </c>
      <c r="F1584" t="s">
        <v>874</v>
      </c>
      <c r="G1584" t="s">
        <v>874</v>
      </c>
      <c r="H1584">
        <v>4</v>
      </c>
      <c r="I1584">
        <v>5</v>
      </c>
      <c r="J1584">
        <v>9</v>
      </c>
      <c r="K1584" t="s">
        <v>875</v>
      </c>
      <c r="L1584">
        <v>12</v>
      </c>
      <c r="M1584">
        <v>-13</v>
      </c>
      <c r="N1584">
        <v>5.8999999999999997E-2</v>
      </c>
      <c r="O1584">
        <v>9.8000000000000004E-2</v>
      </c>
      <c r="P1584">
        <v>9.2999999999999999E-2</v>
      </c>
      <c r="Q1584">
        <v>9.5000000000000001E-2</v>
      </c>
      <c r="R1584">
        <v>1.484</v>
      </c>
      <c r="S1584">
        <v>0.376</v>
      </c>
      <c r="T1584">
        <v>0.40799999999999997</v>
      </c>
      <c r="U1584">
        <v>126.316</v>
      </c>
      <c r="V1584" t="s">
        <v>64</v>
      </c>
      <c r="W1584">
        <v>0.84399999999999997</v>
      </c>
      <c r="X1584">
        <v>0.874</v>
      </c>
      <c r="Y1584">
        <v>0.58399999999999996</v>
      </c>
      <c r="Z1584">
        <v>0.872</v>
      </c>
      <c r="AA1584" s="19">
        <v>45733.803468449078</v>
      </c>
      <c r="AB1584" t="s">
        <v>1200</v>
      </c>
    </row>
    <row r="1585" spans="1:28" x14ac:dyDescent="0.35">
      <c r="A1585" t="s">
        <v>1189</v>
      </c>
      <c r="B1585" t="s">
        <v>313</v>
      </c>
      <c r="C1585">
        <v>1780</v>
      </c>
      <c r="D1585" s="9">
        <v>42654.074374999997</v>
      </c>
      <c r="E1585" s="9">
        <v>44434.613807870373</v>
      </c>
      <c r="F1585">
        <v>458</v>
      </c>
      <c r="G1585">
        <v>458</v>
      </c>
      <c r="H1585">
        <v>292</v>
      </c>
      <c r="I1585">
        <v>166</v>
      </c>
      <c r="J1585">
        <v>82</v>
      </c>
      <c r="K1585">
        <v>376</v>
      </c>
      <c r="L1585">
        <v>360</v>
      </c>
      <c r="M1585">
        <v>16</v>
      </c>
      <c r="N1585">
        <v>0.20100000000000001</v>
      </c>
      <c r="O1585">
        <v>0.112</v>
      </c>
      <c r="P1585">
        <v>7.4999999999999997E-2</v>
      </c>
      <c r="Q1585">
        <v>0.26</v>
      </c>
      <c r="R1585">
        <v>1.0920000000000001</v>
      </c>
      <c r="S1585">
        <v>0.64200000000000002</v>
      </c>
      <c r="T1585">
        <v>0.76</v>
      </c>
      <c r="U1585">
        <v>61.537999999999997</v>
      </c>
      <c r="V1585" t="s">
        <v>64</v>
      </c>
      <c r="W1585">
        <v>0.93899999999999995</v>
      </c>
      <c r="X1585">
        <v>0.96099999999999997</v>
      </c>
      <c r="Y1585">
        <v>0.94899999999999995</v>
      </c>
      <c r="Z1585">
        <v>0.88500000000000001</v>
      </c>
      <c r="AA1585" s="19">
        <v>45733.803532905091</v>
      </c>
      <c r="AB1585" t="s">
        <v>1200</v>
      </c>
    </row>
    <row r="1586" spans="1:28" hidden="1" x14ac:dyDescent="0.35">
      <c r="A1586" t="s">
        <v>1189</v>
      </c>
      <c r="B1586" t="s">
        <v>314</v>
      </c>
      <c r="C1586">
        <v>97</v>
      </c>
      <c r="D1586" s="9">
        <v>44337.378969907404</v>
      </c>
      <c r="E1586" s="9">
        <v>44434.613807870373</v>
      </c>
      <c r="F1586" t="s">
        <v>874</v>
      </c>
      <c r="G1586" t="s">
        <v>874</v>
      </c>
      <c r="H1586">
        <v>1</v>
      </c>
      <c r="I1586">
        <v>1</v>
      </c>
      <c r="J1586">
        <v>4</v>
      </c>
      <c r="K1586" t="s">
        <v>875</v>
      </c>
      <c r="L1586">
        <v>2</v>
      </c>
      <c r="M1586">
        <v>-4</v>
      </c>
      <c r="N1586" t="s">
        <v>877</v>
      </c>
      <c r="O1586" t="s">
        <v>877</v>
      </c>
      <c r="P1586">
        <v>7.3999999999999996E-2</v>
      </c>
      <c r="Q1586">
        <v>1</v>
      </c>
      <c r="R1586" t="s">
        <v>877</v>
      </c>
      <c r="S1586" t="s">
        <v>877</v>
      </c>
      <c r="T1586" t="s">
        <v>877</v>
      </c>
      <c r="U1586" t="s">
        <v>877</v>
      </c>
      <c r="V1586" t="s">
        <v>64</v>
      </c>
      <c r="W1586" t="s">
        <v>877</v>
      </c>
      <c r="X1586" t="s">
        <v>877</v>
      </c>
      <c r="Y1586">
        <v>0.6</v>
      </c>
      <c r="Z1586">
        <v>1</v>
      </c>
      <c r="AA1586" s="19">
        <v>45733.803532905091</v>
      </c>
      <c r="AB1586" t="s">
        <v>1200</v>
      </c>
    </row>
    <row r="1587" spans="1:28" x14ac:dyDescent="0.35">
      <c r="A1587" t="s">
        <v>1190</v>
      </c>
      <c r="B1587" t="s">
        <v>313</v>
      </c>
      <c r="C1587">
        <v>1711</v>
      </c>
      <c r="D1587" s="9">
        <v>42628.622557870367</v>
      </c>
      <c r="E1587" s="9">
        <v>44339.678611111114</v>
      </c>
      <c r="F1587">
        <v>936</v>
      </c>
      <c r="G1587">
        <v>936</v>
      </c>
      <c r="H1587">
        <v>695</v>
      </c>
      <c r="I1587">
        <v>241</v>
      </c>
      <c r="J1587">
        <v>31</v>
      </c>
      <c r="K1587">
        <v>905</v>
      </c>
      <c r="L1587">
        <v>804</v>
      </c>
      <c r="M1587">
        <v>101</v>
      </c>
      <c r="N1587">
        <v>0.58199999999999996</v>
      </c>
      <c r="O1587">
        <v>0.188</v>
      </c>
      <c r="P1587">
        <v>0.03</v>
      </c>
      <c r="Q1587">
        <v>0.68799999999999994</v>
      </c>
      <c r="R1587">
        <v>0.93</v>
      </c>
      <c r="S1587">
        <v>0.75600000000000001</v>
      </c>
      <c r="T1587">
        <v>0.96099999999999997</v>
      </c>
      <c r="U1587">
        <v>146.80199999999999</v>
      </c>
      <c r="V1587" t="s">
        <v>58</v>
      </c>
      <c r="W1587">
        <v>0.83299999999999996</v>
      </c>
      <c r="X1587">
        <v>0.879</v>
      </c>
      <c r="Y1587">
        <v>0.94799999999999995</v>
      </c>
      <c r="Z1587">
        <v>0.81499999999999995</v>
      </c>
      <c r="AA1587" s="19">
        <v>45733.803599675928</v>
      </c>
      <c r="AB1587" t="s">
        <v>1200</v>
      </c>
    </row>
    <row r="1588" spans="1:28" hidden="1" x14ac:dyDescent="0.35">
      <c r="A1588" t="s">
        <v>1190</v>
      </c>
      <c r="B1588" t="s">
        <v>314</v>
      </c>
      <c r="C1588">
        <v>87</v>
      </c>
      <c r="D1588" s="9">
        <v>44251.88144675926</v>
      </c>
      <c r="E1588" s="9">
        <v>44339.678611111114</v>
      </c>
      <c r="F1588" t="s">
        <v>874</v>
      </c>
      <c r="G1588" t="s">
        <v>874</v>
      </c>
      <c r="H1588">
        <v>1</v>
      </c>
      <c r="I1588">
        <v>6</v>
      </c>
      <c r="J1588">
        <v>1</v>
      </c>
      <c r="K1588" t="s">
        <v>875</v>
      </c>
      <c r="L1588">
        <v>1</v>
      </c>
      <c r="M1588">
        <v>5</v>
      </c>
      <c r="N1588" t="s">
        <v>877</v>
      </c>
      <c r="O1588">
        <v>5.0999999999999997E-2</v>
      </c>
      <c r="P1588" t="s">
        <v>877</v>
      </c>
      <c r="Q1588" t="s">
        <v>877</v>
      </c>
      <c r="R1588" t="s">
        <v>877</v>
      </c>
      <c r="S1588" t="s">
        <v>877</v>
      </c>
      <c r="T1588" t="s">
        <v>877</v>
      </c>
      <c r="U1588" t="s">
        <v>877</v>
      </c>
      <c r="V1588" t="s">
        <v>58</v>
      </c>
      <c r="W1588" t="s">
        <v>877</v>
      </c>
      <c r="X1588">
        <v>0.90900000000000003</v>
      </c>
      <c r="Y1588" t="s">
        <v>877</v>
      </c>
      <c r="Z1588" t="s">
        <v>877</v>
      </c>
      <c r="AA1588" s="19">
        <v>45733.803599826388</v>
      </c>
      <c r="AB1588" t="s">
        <v>1200</v>
      </c>
    </row>
    <row r="1589" spans="1:28" x14ac:dyDescent="0.35">
      <c r="A1589" t="s">
        <v>1191</v>
      </c>
      <c r="B1589" t="s">
        <v>313</v>
      </c>
      <c r="C1589">
        <v>1207</v>
      </c>
      <c r="D1589" s="9">
        <v>42770.584293981483</v>
      </c>
      <c r="E1589" s="9">
        <v>43977.779189814813</v>
      </c>
      <c r="F1589">
        <v>50</v>
      </c>
      <c r="G1589">
        <v>50</v>
      </c>
      <c r="H1589">
        <v>29</v>
      </c>
      <c r="I1589">
        <v>21</v>
      </c>
      <c r="J1589">
        <v>3</v>
      </c>
      <c r="K1589">
        <v>47</v>
      </c>
      <c r="L1589">
        <v>28</v>
      </c>
      <c r="M1589">
        <v>19</v>
      </c>
      <c r="N1589">
        <v>2.8000000000000001E-2</v>
      </c>
      <c r="O1589">
        <v>2.1999999999999999E-2</v>
      </c>
      <c r="P1589">
        <v>3.0000000000000001E-3</v>
      </c>
      <c r="Q1589">
        <v>2.8000000000000001E-2</v>
      </c>
      <c r="R1589">
        <v>0.59599999999999997</v>
      </c>
      <c r="S1589">
        <v>0.56000000000000005</v>
      </c>
      <c r="T1589">
        <v>0.94</v>
      </c>
      <c r="U1589">
        <v>678.57100000000003</v>
      </c>
      <c r="V1589" t="s">
        <v>58</v>
      </c>
      <c r="W1589">
        <v>0.71499999999999997</v>
      </c>
      <c r="X1589">
        <v>0.91400000000000003</v>
      </c>
      <c r="Y1589">
        <v>0.75</v>
      </c>
      <c r="Z1589">
        <v>0.745</v>
      </c>
      <c r="AA1589" s="19">
        <v>45733.803662881946</v>
      </c>
      <c r="AB1589" t="s">
        <v>1200</v>
      </c>
    </row>
    <row r="1590" spans="1:28" hidden="1" x14ac:dyDescent="0.35">
      <c r="A1590" t="s">
        <v>1191</v>
      </c>
      <c r="B1590" t="s">
        <v>314</v>
      </c>
      <c r="C1590">
        <v>0</v>
      </c>
      <c r="D1590" s="9">
        <v>43977.761273148149</v>
      </c>
      <c r="E1590" s="9">
        <v>43977.779189814813</v>
      </c>
      <c r="F1590" t="s">
        <v>874</v>
      </c>
      <c r="G1590" t="s">
        <v>874</v>
      </c>
      <c r="H1590">
        <v>1</v>
      </c>
      <c r="I1590">
        <v>1</v>
      </c>
      <c r="J1590">
        <v>1</v>
      </c>
      <c r="K1590" t="s">
        <v>875</v>
      </c>
      <c r="L1590">
        <v>1</v>
      </c>
      <c r="M1590">
        <v>-1</v>
      </c>
      <c r="N1590" t="s">
        <v>877</v>
      </c>
      <c r="O1590" t="s">
        <v>877</v>
      </c>
      <c r="P1590" t="s">
        <v>877</v>
      </c>
      <c r="Q1590" t="s">
        <v>877</v>
      </c>
      <c r="R1590" t="s">
        <v>877</v>
      </c>
      <c r="S1590" t="s">
        <v>877</v>
      </c>
      <c r="T1590" t="s">
        <v>877</v>
      </c>
      <c r="U1590" t="s">
        <v>877</v>
      </c>
      <c r="V1590" t="s">
        <v>58</v>
      </c>
      <c r="W1590" t="s">
        <v>877</v>
      </c>
      <c r="X1590" t="s">
        <v>877</v>
      </c>
      <c r="Y1590" t="s">
        <v>877</v>
      </c>
      <c r="Z1590" t="s">
        <v>877</v>
      </c>
      <c r="AA1590" s="19">
        <v>45733.803663067127</v>
      </c>
      <c r="AB1590" t="s">
        <v>1200</v>
      </c>
    </row>
    <row r="1591" spans="1:28" x14ac:dyDescent="0.35">
      <c r="A1591" t="s">
        <v>1192</v>
      </c>
      <c r="B1591" t="s">
        <v>313</v>
      </c>
      <c r="C1591">
        <v>1140</v>
      </c>
      <c r="D1591" s="9">
        <v>43312.913842592592</v>
      </c>
      <c r="E1591" s="9">
        <v>44453.351226851853</v>
      </c>
      <c r="F1591">
        <v>112</v>
      </c>
      <c r="G1591">
        <v>112</v>
      </c>
      <c r="H1591">
        <v>59</v>
      </c>
      <c r="I1591">
        <v>53</v>
      </c>
      <c r="J1591">
        <v>38</v>
      </c>
      <c r="K1591">
        <v>74</v>
      </c>
      <c r="L1591">
        <v>53</v>
      </c>
      <c r="M1591">
        <v>21</v>
      </c>
      <c r="N1591">
        <v>8.2000000000000003E-2</v>
      </c>
      <c r="O1591">
        <v>6.7000000000000004E-2</v>
      </c>
      <c r="P1591">
        <v>6.3E-2</v>
      </c>
      <c r="Q1591">
        <v>0.111</v>
      </c>
      <c r="R1591">
        <v>1.2909999999999999</v>
      </c>
      <c r="S1591">
        <v>0.55000000000000004</v>
      </c>
      <c r="T1591">
        <v>0.57699999999999996</v>
      </c>
      <c r="U1591">
        <v>189.18899999999999</v>
      </c>
      <c r="V1591" t="s">
        <v>64</v>
      </c>
      <c r="W1591">
        <v>0.91</v>
      </c>
      <c r="X1591">
        <v>0.92600000000000005</v>
      </c>
      <c r="Y1591">
        <v>0.89300000000000002</v>
      </c>
      <c r="Z1591">
        <v>0.95699999999999996</v>
      </c>
      <c r="AA1591" s="19">
        <v>45733.803726099541</v>
      </c>
      <c r="AB1591" t="s">
        <v>1200</v>
      </c>
    </row>
    <row r="1592" spans="1:28" hidden="1" x14ac:dyDescent="0.35">
      <c r="A1592" t="s">
        <v>1192</v>
      </c>
      <c r="B1592" t="s">
        <v>314</v>
      </c>
      <c r="C1592">
        <v>97</v>
      </c>
      <c r="D1592" s="9">
        <v>44355.504999999997</v>
      </c>
      <c r="E1592" s="9">
        <v>44453.351226851853</v>
      </c>
      <c r="F1592" t="s">
        <v>874</v>
      </c>
      <c r="G1592" t="s">
        <v>874</v>
      </c>
      <c r="H1592">
        <v>1</v>
      </c>
      <c r="I1592">
        <v>1</v>
      </c>
      <c r="J1592">
        <v>2</v>
      </c>
      <c r="K1592" t="s">
        <v>875</v>
      </c>
      <c r="L1592">
        <v>1</v>
      </c>
      <c r="M1592">
        <v>-1</v>
      </c>
      <c r="N1592" t="s">
        <v>877</v>
      </c>
      <c r="O1592" t="s">
        <v>877</v>
      </c>
      <c r="P1592">
        <v>2.3E-2</v>
      </c>
      <c r="Q1592" t="s">
        <v>877</v>
      </c>
      <c r="R1592" t="s">
        <v>877</v>
      </c>
      <c r="S1592" t="s">
        <v>877</v>
      </c>
      <c r="T1592" t="s">
        <v>877</v>
      </c>
      <c r="U1592" t="s">
        <v>877</v>
      </c>
      <c r="V1592" t="s">
        <v>64</v>
      </c>
      <c r="W1592" t="s">
        <v>877</v>
      </c>
      <c r="X1592" t="s">
        <v>877</v>
      </c>
      <c r="Y1592">
        <v>1</v>
      </c>
      <c r="Z1592" t="s">
        <v>877</v>
      </c>
      <c r="AA1592" s="19">
        <v>45733.803726273145</v>
      </c>
      <c r="AB1592" t="s">
        <v>1200</v>
      </c>
    </row>
    <row r="1593" spans="1:28" x14ac:dyDescent="0.35">
      <c r="A1593" t="s">
        <v>1193</v>
      </c>
      <c r="B1593" t="s">
        <v>313</v>
      </c>
      <c r="C1593">
        <v>972</v>
      </c>
      <c r="D1593" s="9">
        <v>43312.834074074075</v>
      </c>
      <c r="E1593" s="9">
        <v>44285.415891203702</v>
      </c>
      <c r="F1593">
        <v>64</v>
      </c>
      <c r="G1593">
        <v>64</v>
      </c>
      <c r="H1593">
        <v>41</v>
      </c>
      <c r="I1593">
        <v>23</v>
      </c>
      <c r="J1593">
        <v>15</v>
      </c>
      <c r="K1593">
        <v>49</v>
      </c>
      <c r="L1593">
        <v>37</v>
      </c>
      <c r="M1593">
        <v>12</v>
      </c>
      <c r="N1593">
        <v>5.8000000000000003E-2</v>
      </c>
      <c r="O1593">
        <v>3.5999999999999997E-2</v>
      </c>
      <c r="P1593">
        <v>2.5000000000000001E-2</v>
      </c>
      <c r="Q1593">
        <v>6.7000000000000004E-2</v>
      </c>
      <c r="R1593">
        <v>0.97099999999999997</v>
      </c>
      <c r="S1593">
        <v>0.61699999999999999</v>
      </c>
      <c r="T1593">
        <v>0.73399999999999999</v>
      </c>
      <c r="U1593">
        <v>179.10400000000001</v>
      </c>
      <c r="V1593" t="s">
        <v>58</v>
      </c>
      <c r="W1593">
        <v>0.86299999999999999</v>
      </c>
      <c r="X1593">
        <v>0.98899999999999999</v>
      </c>
      <c r="Y1593">
        <v>0.53100000000000003</v>
      </c>
      <c r="Z1593">
        <v>0.93500000000000005</v>
      </c>
      <c r="AA1593" s="19">
        <v>45733.803788969904</v>
      </c>
      <c r="AB1593" t="s">
        <v>1200</v>
      </c>
    </row>
    <row r="1594" spans="1:28" hidden="1" x14ac:dyDescent="0.35">
      <c r="A1594" t="s">
        <v>1193</v>
      </c>
      <c r="B1594" t="s">
        <v>314</v>
      </c>
      <c r="C1594">
        <v>97</v>
      </c>
      <c r="D1594" s="9">
        <v>44188.337465277778</v>
      </c>
      <c r="E1594" s="9">
        <v>44285.415891203702</v>
      </c>
      <c r="F1594" t="s">
        <v>874</v>
      </c>
      <c r="G1594" t="s">
        <v>874</v>
      </c>
      <c r="H1594">
        <v>1</v>
      </c>
      <c r="I1594">
        <v>2</v>
      </c>
      <c r="J1594">
        <v>1</v>
      </c>
      <c r="K1594" t="s">
        <v>875</v>
      </c>
      <c r="L1594">
        <v>5</v>
      </c>
      <c r="M1594">
        <v>-4</v>
      </c>
      <c r="N1594" t="s">
        <v>877</v>
      </c>
      <c r="O1594">
        <v>1.4E-2</v>
      </c>
      <c r="P1594" t="s">
        <v>877</v>
      </c>
      <c r="Q1594">
        <v>3.7999999999999999E-2</v>
      </c>
      <c r="R1594" t="s">
        <v>877</v>
      </c>
      <c r="S1594" t="s">
        <v>877</v>
      </c>
      <c r="T1594" t="s">
        <v>877</v>
      </c>
      <c r="U1594" t="s">
        <v>877</v>
      </c>
      <c r="V1594" t="s">
        <v>58</v>
      </c>
      <c r="W1594" t="s">
        <v>877</v>
      </c>
      <c r="X1594">
        <v>1</v>
      </c>
      <c r="Y1594" t="s">
        <v>877</v>
      </c>
      <c r="Z1594">
        <v>0.82199999999999995</v>
      </c>
      <c r="AA1594" s="19">
        <v>45733.803789062498</v>
      </c>
      <c r="AB1594" t="s">
        <v>1200</v>
      </c>
    </row>
    <row r="1595" spans="1:28" x14ac:dyDescent="0.35">
      <c r="A1595" t="s">
        <v>1194</v>
      </c>
      <c r="B1595" t="s">
        <v>313</v>
      </c>
      <c r="C1595">
        <v>629</v>
      </c>
      <c r="D1595" s="9">
        <v>43601.843645833331</v>
      </c>
      <c r="E1595" s="9">
        <v>44231.409143518518</v>
      </c>
      <c r="F1595">
        <v>31</v>
      </c>
      <c r="G1595">
        <v>31</v>
      </c>
      <c r="H1595">
        <v>23</v>
      </c>
      <c r="I1595">
        <v>8</v>
      </c>
      <c r="J1595">
        <v>9</v>
      </c>
      <c r="K1595">
        <v>22</v>
      </c>
      <c r="L1595">
        <v>19</v>
      </c>
      <c r="M1595">
        <v>3</v>
      </c>
      <c r="N1595">
        <v>4.9000000000000002E-2</v>
      </c>
      <c r="O1595">
        <v>1.2999999999999999E-2</v>
      </c>
      <c r="P1595">
        <v>0</v>
      </c>
      <c r="Q1595">
        <v>3.6999999999999998E-2</v>
      </c>
      <c r="R1595">
        <v>0.59699999999999998</v>
      </c>
      <c r="S1595">
        <v>0.79</v>
      </c>
      <c r="T1595">
        <v>1</v>
      </c>
      <c r="U1595">
        <v>81.081000000000003</v>
      </c>
      <c r="V1595" t="s">
        <v>58</v>
      </c>
      <c r="W1595">
        <v>0.56599999999999995</v>
      </c>
      <c r="X1595">
        <v>0.71399999999999997</v>
      </c>
      <c r="Y1595">
        <v>0</v>
      </c>
      <c r="Z1595">
        <v>0.70599999999999996</v>
      </c>
      <c r="AA1595" s="19">
        <v>45733.803850763892</v>
      </c>
      <c r="AB1595" t="s">
        <v>1200</v>
      </c>
    </row>
    <row r="1596" spans="1:28" hidden="1" x14ac:dyDescent="0.35">
      <c r="A1596" t="s">
        <v>1194</v>
      </c>
      <c r="B1596" t="s">
        <v>314</v>
      </c>
      <c r="C1596">
        <v>93</v>
      </c>
      <c r="D1596" s="9">
        <v>44138.393229166664</v>
      </c>
      <c r="E1596" s="9">
        <v>44231.409143518518</v>
      </c>
      <c r="F1596" t="s">
        <v>874</v>
      </c>
      <c r="G1596" t="s">
        <v>874</v>
      </c>
      <c r="H1596">
        <v>1</v>
      </c>
      <c r="I1596">
        <v>1</v>
      </c>
      <c r="J1596">
        <v>9</v>
      </c>
      <c r="K1596" t="s">
        <v>875</v>
      </c>
      <c r="L1596">
        <v>2</v>
      </c>
      <c r="M1596">
        <v>-8</v>
      </c>
      <c r="N1596" t="s">
        <v>877</v>
      </c>
      <c r="O1596" t="s">
        <v>877</v>
      </c>
      <c r="P1596" t="s">
        <v>877</v>
      </c>
      <c r="Q1596">
        <v>1.6E-2</v>
      </c>
      <c r="R1596" t="s">
        <v>877</v>
      </c>
      <c r="S1596" t="s">
        <v>877</v>
      </c>
      <c r="T1596" t="s">
        <v>877</v>
      </c>
      <c r="U1596" t="s">
        <v>877</v>
      </c>
      <c r="V1596" t="s">
        <v>58</v>
      </c>
      <c r="W1596" t="s">
        <v>877</v>
      </c>
      <c r="X1596" t="s">
        <v>877</v>
      </c>
      <c r="Y1596" t="s">
        <v>877</v>
      </c>
      <c r="Z1596">
        <v>1</v>
      </c>
      <c r="AA1596" s="19">
        <v>45733.803850763892</v>
      </c>
      <c r="AB1596" t="s">
        <v>1200</v>
      </c>
    </row>
    <row r="1597" spans="1:28" x14ac:dyDescent="0.35">
      <c r="A1597" t="s">
        <v>1195</v>
      </c>
      <c r="B1597" t="s">
        <v>313</v>
      </c>
      <c r="C1597">
        <v>1835</v>
      </c>
      <c r="D1597" s="9">
        <v>42592.74113425926</v>
      </c>
      <c r="E1597" s="9">
        <v>44428.429340277777</v>
      </c>
      <c r="F1597">
        <v>806</v>
      </c>
      <c r="G1597">
        <v>806</v>
      </c>
      <c r="H1597">
        <v>474</v>
      </c>
      <c r="I1597">
        <v>332</v>
      </c>
      <c r="J1597">
        <v>119</v>
      </c>
      <c r="K1597">
        <v>687</v>
      </c>
      <c r="L1597">
        <v>574</v>
      </c>
      <c r="M1597">
        <v>113</v>
      </c>
      <c r="N1597">
        <v>0.36499999999999999</v>
      </c>
      <c r="O1597">
        <v>0.248</v>
      </c>
      <c r="P1597">
        <v>0.13900000000000001</v>
      </c>
      <c r="Q1597">
        <v>0.47799999999999998</v>
      </c>
      <c r="R1597">
        <v>1.008</v>
      </c>
      <c r="S1597">
        <v>0.59499999999999997</v>
      </c>
      <c r="T1597">
        <v>0.77300000000000002</v>
      </c>
      <c r="U1597">
        <v>236.40199999999999</v>
      </c>
      <c r="V1597" t="s">
        <v>64</v>
      </c>
      <c r="W1597">
        <v>0.92900000000000005</v>
      </c>
      <c r="X1597">
        <v>0.86099999999999999</v>
      </c>
      <c r="Y1597">
        <v>0.753</v>
      </c>
      <c r="Z1597">
        <v>0.89800000000000002</v>
      </c>
      <c r="AA1597" s="19">
        <v>45733.803915370372</v>
      </c>
      <c r="AB1597" t="s">
        <v>1200</v>
      </c>
    </row>
    <row r="1598" spans="1:28" hidden="1" x14ac:dyDescent="0.35">
      <c r="A1598" t="s">
        <v>1195</v>
      </c>
      <c r="B1598" t="s">
        <v>314</v>
      </c>
      <c r="C1598">
        <v>63</v>
      </c>
      <c r="D1598" s="9">
        <v>44365.234247685185</v>
      </c>
      <c r="E1598" s="9">
        <v>44428.429340277777</v>
      </c>
      <c r="F1598" t="s">
        <v>874</v>
      </c>
      <c r="G1598" t="s">
        <v>874</v>
      </c>
      <c r="H1598">
        <v>1</v>
      </c>
      <c r="I1598">
        <v>2</v>
      </c>
      <c r="J1598">
        <v>1</v>
      </c>
      <c r="K1598" t="s">
        <v>875</v>
      </c>
      <c r="L1598">
        <v>1</v>
      </c>
      <c r="M1598">
        <v>0</v>
      </c>
      <c r="N1598" t="s">
        <v>877</v>
      </c>
      <c r="O1598">
        <v>5.8999999999999997E-2</v>
      </c>
      <c r="P1598" t="s">
        <v>877</v>
      </c>
      <c r="Q1598" t="s">
        <v>877</v>
      </c>
      <c r="R1598" t="s">
        <v>877</v>
      </c>
      <c r="S1598" t="s">
        <v>877</v>
      </c>
      <c r="T1598" t="s">
        <v>877</v>
      </c>
      <c r="U1598" t="s">
        <v>877</v>
      </c>
      <c r="V1598" t="s">
        <v>64</v>
      </c>
      <c r="W1598" t="s">
        <v>877</v>
      </c>
      <c r="X1598">
        <v>1</v>
      </c>
      <c r="Y1598" t="s">
        <v>877</v>
      </c>
      <c r="Z1598" t="s">
        <v>877</v>
      </c>
      <c r="AA1598" s="19">
        <v>45733.803915532408</v>
      </c>
      <c r="AB1598" t="s">
        <v>1200</v>
      </c>
    </row>
    <row r="1599" spans="1:28" x14ac:dyDescent="0.35">
      <c r="A1599" t="s">
        <v>1196</v>
      </c>
      <c r="B1599" t="s">
        <v>313</v>
      </c>
      <c r="C1599">
        <v>1577</v>
      </c>
      <c r="D1599" s="9">
        <v>42633.548761574071</v>
      </c>
      <c r="E1599" s="9">
        <v>44210.810266203705</v>
      </c>
      <c r="F1599">
        <v>118</v>
      </c>
      <c r="G1599">
        <v>118</v>
      </c>
      <c r="H1599">
        <v>74</v>
      </c>
      <c r="I1599">
        <v>44</v>
      </c>
      <c r="J1599">
        <v>17</v>
      </c>
      <c r="K1599">
        <v>101</v>
      </c>
      <c r="L1599">
        <v>97</v>
      </c>
      <c r="M1599">
        <v>4</v>
      </c>
      <c r="N1599">
        <v>7.0000000000000007E-2</v>
      </c>
      <c r="O1599">
        <v>3.1E-2</v>
      </c>
      <c r="P1599">
        <v>1.4999999999999999E-2</v>
      </c>
      <c r="Q1599">
        <v>7.5999999999999998E-2</v>
      </c>
      <c r="R1599">
        <v>0.88400000000000001</v>
      </c>
      <c r="S1599">
        <v>0.69299999999999995</v>
      </c>
      <c r="T1599">
        <v>0.85099999999999998</v>
      </c>
      <c r="U1599">
        <v>52.631999999999998</v>
      </c>
      <c r="V1599" t="s">
        <v>58</v>
      </c>
      <c r="W1599">
        <v>0.95699999999999996</v>
      </c>
      <c r="X1599">
        <v>0.94599999999999995</v>
      </c>
      <c r="Y1599">
        <v>0.93100000000000005</v>
      </c>
      <c r="Z1599">
        <v>0.98299999999999998</v>
      </c>
      <c r="AA1599" s="19">
        <v>45733.803975092589</v>
      </c>
      <c r="AB1599" t="s">
        <v>1200</v>
      </c>
    </row>
    <row r="1600" spans="1:28" hidden="1" x14ac:dyDescent="0.35">
      <c r="A1600" t="s">
        <v>1196</v>
      </c>
      <c r="B1600" t="s">
        <v>314</v>
      </c>
      <c r="C1600">
        <v>0</v>
      </c>
      <c r="D1600" s="9">
        <v>44210.809513888889</v>
      </c>
      <c r="E1600" s="9">
        <v>44210.810266203705</v>
      </c>
      <c r="F1600" t="s">
        <v>874</v>
      </c>
      <c r="G1600" t="s">
        <v>874</v>
      </c>
      <c r="H1600">
        <v>1</v>
      </c>
      <c r="I1600">
        <v>1</v>
      </c>
      <c r="J1600">
        <v>6</v>
      </c>
      <c r="K1600" t="s">
        <v>875</v>
      </c>
      <c r="L1600">
        <v>1</v>
      </c>
      <c r="M1600">
        <v>-5</v>
      </c>
      <c r="N1600" t="s">
        <v>877</v>
      </c>
      <c r="O1600" t="s">
        <v>877</v>
      </c>
      <c r="P1600">
        <v>3</v>
      </c>
      <c r="Q1600" t="s">
        <v>877</v>
      </c>
      <c r="R1600" t="s">
        <v>877</v>
      </c>
      <c r="S1600" t="s">
        <v>877</v>
      </c>
      <c r="T1600" t="s">
        <v>877</v>
      </c>
      <c r="U1600" t="s">
        <v>877</v>
      </c>
      <c r="V1600" t="s">
        <v>58</v>
      </c>
      <c r="W1600" t="s">
        <v>877</v>
      </c>
      <c r="X1600" t="s">
        <v>877</v>
      </c>
      <c r="Y1600">
        <v>0.42899999999999999</v>
      </c>
      <c r="Z1600" t="s">
        <v>877</v>
      </c>
      <c r="AA1600" s="19">
        <v>45733.803975173614</v>
      </c>
      <c r="AB1600" t="s">
        <v>1200</v>
      </c>
    </row>
    <row r="1601" spans="1:28" x14ac:dyDescent="0.35">
      <c r="A1601" t="s">
        <v>1197</v>
      </c>
      <c r="B1601" t="s">
        <v>313</v>
      </c>
      <c r="C1601">
        <v>1967</v>
      </c>
      <c r="D1601" s="9">
        <v>42579.236134259256</v>
      </c>
      <c r="E1601" s="9">
        <v>44546.678923611114</v>
      </c>
      <c r="F1601">
        <v>9912</v>
      </c>
      <c r="G1601">
        <v>9912</v>
      </c>
      <c r="H1601">
        <v>6241</v>
      </c>
      <c r="I1601">
        <v>3671</v>
      </c>
      <c r="J1601">
        <v>2136</v>
      </c>
      <c r="K1601">
        <v>7776</v>
      </c>
      <c r="L1601">
        <v>7219</v>
      </c>
      <c r="M1601">
        <v>557</v>
      </c>
      <c r="N1601">
        <v>4.423</v>
      </c>
      <c r="O1601">
        <v>2.6349999999999998</v>
      </c>
      <c r="P1601">
        <v>2.3969999999999998</v>
      </c>
      <c r="Q1601">
        <v>5.3390000000000004</v>
      </c>
      <c r="R1601">
        <v>1.145</v>
      </c>
      <c r="S1601">
        <v>0.627</v>
      </c>
      <c r="T1601">
        <v>0.66</v>
      </c>
      <c r="U1601">
        <v>104.327</v>
      </c>
      <c r="V1601" t="s">
        <v>64</v>
      </c>
      <c r="W1601">
        <v>0.98599999999999999</v>
      </c>
      <c r="X1601">
        <v>0.97</v>
      </c>
      <c r="Y1601">
        <v>0.93400000000000005</v>
      </c>
      <c r="Z1601">
        <v>0.98</v>
      </c>
      <c r="AA1601" s="19">
        <v>45733.804058368056</v>
      </c>
      <c r="AB1601" t="s">
        <v>1200</v>
      </c>
    </row>
    <row r="1602" spans="1:28" hidden="1" x14ac:dyDescent="0.35">
      <c r="A1602" t="s">
        <v>1197</v>
      </c>
      <c r="B1602" t="s">
        <v>314</v>
      </c>
      <c r="C1602">
        <v>85</v>
      </c>
      <c r="D1602" s="9">
        <v>44461.017604166664</v>
      </c>
      <c r="E1602" s="9">
        <v>44546.678923611114</v>
      </c>
      <c r="F1602" t="s">
        <v>874</v>
      </c>
      <c r="G1602" t="s">
        <v>874</v>
      </c>
      <c r="H1602">
        <v>1</v>
      </c>
      <c r="I1602">
        <v>1</v>
      </c>
      <c r="J1602">
        <v>2</v>
      </c>
      <c r="K1602" t="s">
        <v>875</v>
      </c>
      <c r="L1602">
        <v>3</v>
      </c>
      <c r="M1602">
        <v>-4</v>
      </c>
      <c r="N1602" t="s">
        <v>877</v>
      </c>
      <c r="O1602" t="s">
        <v>877</v>
      </c>
      <c r="P1602">
        <v>3.1E-2</v>
      </c>
      <c r="Q1602">
        <v>2.8000000000000001E-2</v>
      </c>
      <c r="R1602" t="s">
        <v>877</v>
      </c>
      <c r="S1602" t="s">
        <v>877</v>
      </c>
      <c r="T1602" t="s">
        <v>877</v>
      </c>
      <c r="U1602" t="s">
        <v>877</v>
      </c>
      <c r="V1602" t="s">
        <v>64</v>
      </c>
      <c r="W1602" t="s">
        <v>877</v>
      </c>
      <c r="X1602" t="s">
        <v>877</v>
      </c>
      <c r="Y1602">
        <v>1</v>
      </c>
      <c r="Z1602">
        <v>0.75</v>
      </c>
      <c r="AA1602" s="19">
        <v>45733.804058506947</v>
      </c>
      <c r="AB1602" t="s">
        <v>1200</v>
      </c>
    </row>
    <row r="1603" spans="1:28" x14ac:dyDescent="0.35">
      <c r="A1603" t="s">
        <v>933</v>
      </c>
      <c r="B1603" t="s">
        <v>313</v>
      </c>
      <c r="C1603">
        <v>1339</v>
      </c>
      <c r="D1603" s="9">
        <v>42747.071134259262</v>
      </c>
      <c r="E1603" s="9">
        <v>44086.325937499998</v>
      </c>
      <c r="F1603">
        <v>572</v>
      </c>
      <c r="G1603">
        <v>572</v>
      </c>
      <c r="H1603">
        <v>367</v>
      </c>
      <c r="I1603">
        <v>205</v>
      </c>
      <c r="J1603">
        <v>0</v>
      </c>
      <c r="K1603">
        <v>572</v>
      </c>
      <c r="L1603">
        <v>520</v>
      </c>
      <c r="M1603">
        <v>52</v>
      </c>
      <c r="N1603">
        <v>0.375</v>
      </c>
      <c r="O1603">
        <v>0.24299999999999999</v>
      </c>
      <c r="P1603">
        <v>0</v>
      </c>
      <c r="Q1603">
        <v>0.58299999999999996</v>
      </c>
      <c r="R1603">
        <v>0.94299999999999995</v>
      </c>
      <c r="S1603">
        <v>0.60699999999999998</v>
      </c>
      <c r="T1603">
        <v>1</v>
      </c>
      <c r="U1603">
        <v>89.194000000000003</v>
      </c>
      <c r="V1603" t="s">
        <v>58</v>
      </c>
      <c r="W1603">
        <v>0.997</v>
      </c>
      <c r="X1603">
        <v>0.96399999999999997</v>
      </c>
      <c r="Y1603">
        <v>0</v>
      </c>
      <c r="Z1603">
        <v>0.99199999999999999</v>
      </c>
      <c r="AA1603" s="19">
        <v>45733.80411675926</v>
      </c>
      <c r="AB1603" t="s">
        <v>1200</v>
      </c>
    </row>
    <row r="1604" spans="1:28" hidden="1" x14ac:dyDescent="0.35">
      <c r="A1604" t="s">
        <v>933</v>
      </c>
      <c r="B1604" t="s">
        <v>314</v>
      </c>
      <c r="C1604">
        <v>0</v>
      </c>
      <c r="D1604" s="9">
        <v>44086.325937499998</v>
      </c>
      <c r="E1604" s="9">
        <v>44086.325937499998</v>
      </c>
      <c r="F1604" t="s">
        <v>874</v>
      </c>
      <c r="G1604" t="s">
        <v>874</v>
      </c>
      <c r="H1604">
        <v>1</v>
      </c>
      <c r="I1604">
        <v>1</v>
      </c>
      <c r="J1604">
        <v>1</v>
      </c>
      <c r="K1604" t="s">
        <v>875</v>
      </c>
      <c r="L1604">
        <v>1</v>
      </c>
      <c r="M1604">
        <v>0</v>
      </c>
      <c r="N1604" t="s">
        <v>877</v>
      </c>
      <c r="O1604" t="s">
        <v>877</v>
      </c>
      <c r="P1604">
        <v>0</v>
      </c>
      <c r="Q1604" t="s">
        <v>877</v>
      </c>
      <c r="R1604" t="s">
        <v>877</v>
      </c>
      <c r="S1604" t="s">
        <v>877</v>
      </c>
      <c r="T1604" t="s">
        <v>877</v>
      </c>
      <c r="U1604" t="s">
        <v>877</v>
      </c>
      <c r="V1604" t="s">
        <v>58</v>
      </c>
      <c r="W1604" t="s">
        <v>877</v>
      </c>
      <c r="X1604" t="s">
        <v>877</v>
      </c>
      <c r="Y1604">
        <v>0</v>
      </c>
      <c r="Z1604" t="s">
        <v>877</v>
      </c>
      <c r="AA1604" s="19">
        <v>45733.804116944448</v>
      </c>
      <c r="AB1604" t="s">
        <v>1200</v>
      </c>
    </row>
    <row r="1605" spans="1:28" x14ac:dyDescent="0.35">
      <c r="A1605" t="s">
        <v>1198</v>
      </c>
      <c r="B1605" t="s">
        <v>313</v>
      </c>
      <c r="C1605">
        <v>143</v>
      </c>
      <c r="D1605" s="9">
        <v>43772.908506944441</v>
      </c>
      <c r="E1605" s="9">
        <v>43916.901400462964</v>
      </c>
      <c r="F1605">
        <v>196</v>
      </c>
      <c r="G1605">
        <v>196</v>
      </c>
      <c r="H1605">
        <v>154</v>
      </c>
      <c r="I1605">
        <v>42</v>
      </c>
      <c r="J1605">
        <v>0</v>
      </c>
      <c r="K1605">
        <v>196</v>
      </c>
      <c r="L1605">
        <v>196</v>
      </c>
      <c r="M1605">
        <v>0</v>
      </c>
      <c r="N1605">
        <v>1.3080000000000001</v>
      </c>
      <c r="O1605">
        <v>0.34300000000000003</v>
      </c>
      <c r="P1605">
        <v>0</v>
      </c>
      <c r="Q1605">
        <v>1.1599999999999999</v>
      </c>
      <c r="R1605">
        <v>0.70299999999999996</v>
      </c>
      <c r="S1605">
        <v>0.79200000000000004</v>
      </c>
      <c r="T1605">
        <v>1</v>
      </c>
      <c r="U1605">
        <v>0</v>
      </c>
      <c r="V1605" t="s">
        <v>82</v>
      </c>
      <c r="W1605">
        <v>0.69399999999999995</v>
      </c>
      <c r="X1605">
        <v>0.92600000000000005</v>
      </c>
      <c r="Y1605">
        <v>0</v>
      </c>
      <c r="Z1605">
        <v>0.60699999999999998</v>
      </c>
      <c r="AA1605" s="19">
        <v>45733.804180601852</v>
      </c>
      <c r="AB1605" t="s">
        <v>1200</v>
      </c>
    </row>
    <row r="1606" spans="1:28" hidden="1" x14ac:dyDescent="0.35">
      <c r="A1606" t="s">
        <v>1198</v>
      </c>
      <c r="B1606" t="s">
        <v>314</v>
      </c>
      <c r="C1606">
        <v>99</v>
      </c>
      <c r="D1606" s="9">
        <v>43817.36210648148</v>
      </c>
      <c r="E1606" s="9">
        <v>43916.901400462964</v>
      </c>
      <c r="F1606" t="s">
        <v>874</v>
      </c>
      <c r="G1606" t="s">
        <v>874</v>
      </c>
      <c r="H1606">
        <v>26</v>
      </c>
      <c r="I1606">
        <v>14</v>
      </c>
      <c r="J1606">
        <v>1</v>
      </c>
      <c r="K1606" t="s">
        <v>875</v>
      </c>
      <c r="L1606">
        <v>175</v>
      </c>
      <c r="M1606">
        <v>-136</v>
      </c>
      <c r="N1606">
        <v>0.36099999999999999</v>
      </c>
      <c r="O1606">
        <v>0.248</v>
      </c>
      <c r="P1606">
        <v>0</v>
      </c>
      <c r="Q1606">
        <v>1.8839999999999999</v>
      </c>
      <c r="R1606">
        <v>3.0939999999999999</v>
      </c>
      <c r="S1606">
        <v>0.59299999999999997</v>
      </c>
      <c r="T1606">
        <v>1</v>
      </c>
      <c r="U1606">
        <v>0</v>
      </c>
      <c r="V1606" t="s">
        <v>94</v>
      </c>
      <c r="W1606">
        <v>0.879</v>
      </c>
      <c r="X1606">
        <v>0.92300000000000004</v>
      </c>
      <c r="Y1606">
        <v>0</v>
      </c>
      <c r="Z1606">
        <v>0.56000000000000005</v>
      </c>
      <c r="AA1606" s="19">
        <v>45733.8041930787</v>
      </c>
      <c r="AB1606" t="s">
        <v>1200</v>
      </c>
    </row>
    <row r="1607" spans="1:28" x14ac:dyDescent="0.35">
      <c r="A1607" t="s">
        <v>1199</v>
      </c>
      <c r="B1607" t="s">
        <v>313</v>
      </c>
      <c r="C1607">
        <v>1912</v>
      </c>
      <c r="D1607" s="9">
        <v>42645.486793981479</v>
      </c>
      <c r="E1607" s="9">
        <v>44557.569675925923</v>
      </c>
      <c r="F1607">
        <v>735</v>
      </c>
      <c r="G1607">
        <v>735</v>
      </c>
      <c r="H1607">
        <v>544</v>
      </c>
      <c r="I1607">
        <v>191</v>
      </c>
      <c r="J1607">
        <v>0</v>
      </c>
      <c r="K1607">
        <v>735</v>
      </c>
      <c r="L1607">
        <v>690</v>
      </c>
      <c r="M1607">
        <v>45</v>
      </c>
      <c r="N1607">
        <v>0.45700000000000002</v>
      </c>
      <c r="O1607">
        <v>0.127</v>
      </c>
      <c r="P1607">
        <v>0</v>
      </c>
      <c r="Q1607">
        <v>0.57399999999999995</v>
      </c>
      <c r="R1607">
        <v>0.98299999999999998</v>
      </c>
      <c r="S1607">
        <v>0.78300000000000003</v>
      </c>
      <c r="T1607">
        <v>1</v>
      </c>
      <c r="U1607">
        <v>78.397000000000006</v>
      </c>
      <c r="V1607" t="s">
        <v>58</v>
      </c>
      <c r="W1607">
        <v>0.876</v>
      </c>
      <c r="X1607">
        <v>0.95499999999999996</v>
      </c>
      <c r="Y1607">
        <v>0</v>
      </c>
      <c r="Z1607">
        <v>0.91200000000000003</v>
      </c>
      <c r="AA1607" s="19">
        <v>45733.804252581016</v>
      </c>
      <c r="AB1607" t="s">
        <v>1200</v>
      </c>
    </row>
    <row r="1608" spans="1:28" hidden="1" x14ac:dyDescent="0.35">
      <c r="A1608" t="s">
        <v>1199</v>
      </c>
      <c r="B1608" t="s">
        <v>314</v>
      </c>
      <c r="C1608">
        <v>77</v>
      </c>
      <c r="D1608" s="9">
        <v>44480.320185185185</v>
      </c>
      <c r="E1608" s="9">
        <v>44557.569675925923</v>
      </c>
      <c r="F1608" t="s">
        <v>874</v>
      </c>
      <c r="G1608" t="s">
        <v>874</v>
      </c>
      <c r="H1608">
        <v>1</v>
      </c>
      <c r="I1608">
        <v>3</v>
      </c>
      <c r="J1608">
        <v>1</v>
      </c>
      <c r="K1608" t="s">
        <v>875</v>
      </c>
      <c r="L1608">
        <v>1</v>
      </c>
      <c r="M1608">
        <v>3</v>
      </c>
      <c r="N1608" t="s">
        <v>877</v>
      </c>
      <c r="O1608">
        <v>2.5000000000000001E-2</v>
      </c>
      <c r="P1608">
        <v>0</v>
      </c>
      <c r="Q1608" t="s">
        <v>877</v>
      </c>
      <c r="R1608" t="s">
        <v>877</v>
      </c>
      <c r="S1608" t="s">
        <v>877</v>
      </c>
      <c r="T1608" t="s">
        <v>877</v>
      </c>
      <c r="U1608" t="s">
        <v>877</v>
      </c>
      <c r="V1608" t="s">
        <v>58</v>
      </c>
      <c r="W1608" t="s">
        <v>877</v>
      </c>
      <c r="X1608">
        <v>0.95099999999999996</v>
      </c>
      <c r="Y1608">
        <v>0</v>
      </c>
      <c r="Z1608" t="s">
        <v>877</v>
      </c>
      <c r="AA1608" s="19">
        <v>45733.804252581016</v>
      </c>
      <c r="AB1608" t="s">
        <v>1200</v>
      </c>
    </row>
    <row r="1609" spans="1:28" x14ac:dyDescent="0.35">
      <c r="A1609" t="s">
        <v>1201</v>
      </c>
      <c r="B1609" t="s">
        <v>313</v>
      </c>
      <c r="C1609">
        <v>2358</v>
      </c>
      <c r="D1609" s="9">
        <v>42205.770729166667</v>
      </c>
      <c r="E1609" s="9">
        <v>44564.442291666666</v>
      </c>
      <c r="F1609">
        <v>8007</v>
      </c>
      <c r="G1609">
        <v>8007</v>
      </c>
      <c r="H1609">
        <v>4728</v>
      </c>
      <c r="I1609">
        <v>3279</v>
      </c>
      <c r="J1609">
        <v>0</v>
      </c>
      <c r="K1609">
        <v>8007</v>
      </c>
      <c r="L1609">
        <v>0</v>
      </c>
      <c r="M1609">
        <v>8007</v>
      </c>
      <c r="N1609">
        <v>2.778</v>
      </c>
      <c r="O1609">
        <v>2.0790000000000002</v>
      </c>
      <c r="P1609">
        <v>0</v>
      </c>
      <c r="Q1609">
        <v>0</v>
      </c>
      <c r="R1609">
        <v>0</v>
      </c>
      <c r="S1609">
        <v>0.57199999999999995</v>
      </c>
      <c r="T1609">
        <v>1</v>
      </c>
      <c r="U1609" t="s">
        <v>877</v>
      </c>
      <c r="V1609" t="s">
        <v>878</v>
      </c>
      <c r="W1609">
        <v>0.96399999999999997</v>
      </c>
      <c r="X1609">
        <v>0.91700000000000004</v>
      </c>
      <c r="Y1609">
        <v>0</v>
      </c>
      <c r="Z1609">
        <v>0</v>
      </c>
      <c r="AA1609" s="19">
        <v>45733.729514976854</v>
      </c>
      <c r="AB1609" t="s">
        <v>1203</v>
      </c>
    </row>
    <row r="1610" spans="1:28" hidden="1" x14ac:dyDescent="0.35">
      <c r="A1610" t="s">
        <v>1201</v>
      </c>
      <c r="B1610" t="s">
        <v>314</v>
      </c>
      <c r="C1610">
        <v>99</v>
      </c>
      <c r="D1610" s="9">
        <v>44464.865277777775</v>
      </c>
      <c r="E1610" s="9">
        <v>44564.442291666666</v>
      </c>
      <c r="F1610" t="s">
        <v>874</v>
      </c>
      <c r="G1610" t="s">
        <v>874</v>
      </c>
      <c r="H1610">
        <v>334</v>
      </c>
      <c r="I1610">
        <v>416</v>
      </c>
      <c r="J1610">
        <v>1</v>
      </c>
      <c r="K1610" t="s">
        <v>875</v>
      </c>
      <c r="L1610">
        <v>1</v>
      </c>
      <c r="M1610">
        <v>749</v>
      </c>
      <c r="N1610">
        <v>2.8220000000000001</v>
      </c>
      <c r="O1610">
        <v>4.6609999999999996</v>
      </c>
      <c r="P1610">
        <v>0</v>
      </c>
      <c r="Q1610" t="s">
        <v>877</v>
      </c>
      <c r="R1610" t="s">
        <v>877</v>
      </c>
      <c r="S1610" t="s">
        <v>877</v>
      </c>
      <c r="T1610" t="s">
        <v>877</v>
      </c>
      <c r="U1610" t="s">
        <v>877</v>
      </c>
      <c r="V1610" t="s">
        <v>878</v>
      </c>
      <c r="W1610">
        <v>0.92300000000000004</v>
      </c>
      <c r="X1610">
        <v>0.99299999999999999</v>
      </c>
      <c r="Y1610">
        <v>0</v>
      </c>
      <c r="Z1610" t="s">
        <v>877</v>
      </c>
      <c r="AA1610" s="19">
        <v>45733.729515358798</v>
      </c>
      <c r="AB1610" t="s">
        <v>1203</v>
      </c>
    </row>
    <row r="1611" spans="1:28" x14ac:dyDescent="0.35">
      <c r="A1611" t="s">
        <v>1202</v>
      </c>
      <c r="B1611" t="s">
        <v>313</v>
      </c>
      <c r="C1611">
        <v>2047</v>
      </c>
      <c r="D1611" s="9">
        <v>42468.326608796298</v>
      </c>
      <c r="E1611" s="9">
        <v>44515.919166666667</v>
      </c>
      <c r="F1611">
        <v>912</v>
      </c>
      <c r="G1611">
        <v>912</v>
      </c>
      <c r="H1611">
        <v>575</v>
      </c>
      <c r="I1611">
        <v>337</v>
      </c>
      <c r="J1611">
        <v>0</v>
      </c>
      <c r="K1611">
        <v>912</v>
      </c>
      <c r="L1611">
        <v>0</v>
      </c>
      <c r="M1611">
        <v>912</v>
      </c>
      <c r="N1611">
        <v>0.34899999999999998</v>
      </c>
      <c r="O1611">
        <v>0.2</v>
      </c>
      <c r="P1611">
        <v>0</v>
      </c>
      <c r="Q1611">
        <v>0</v>
      </c>
      <c r="R1611">
        <v>0</v>
      </c>
      <c r="S1611">
        <v>0.63600000000000001</v>
      </c>
      <c r="T1611">
        <v>1</v>
      </c>
      <c r="U1611" t="s">
        <v>877</v>
      </c>
      <c r="V1611" t="s">
        <v>878</v>
      </c>
      <c r="W1611">
        <v>0.96899999999999997</v>
      </c>
      <c r="X1611">
        <v>0.98799999999999999</v>
      </c>
      <c r="Y1611">
        <v>0</v>
      </c>
      <c r="Z1611">
        <v>0</v>
      </c>
      <c r="AA1611" s="19">
        <v>45733.729579537037</v>
      </c>
      <c r="AB1611" t="s">
        <v>1203</v>
      </c>
    </row>
    <row r="1612" spans="1:28" hidden="1" x14ac:dyDescent="0.35">
      <c r="A1612" t="s">
        <v>1202</v>
      </c>
      <c r="B1612" t="s">
        <v>314</v>
      </c>
      <c r="C1612">
        <v>56</v>
      </c>
      <c r="D1612" s="9">
        <v>44459.431250000001</v>
      </c>
      <c r="E1612" s="9">
        <v>44515.919166666667</v>
      </c>
      <c r="F1612" t="s">
        <v>874</v>
      </c>
      <c r="G1612" t="s">
        <v>874</v>
      </c>
      <c r="H1612">
        <v>6</v>
      </c>
      <c r="I1612">
        <v>3</v>
      </c>
      <c r="J1612">
        <v>1</v>
      </c>
      <c r="K1612" t="s">
        <v>875</v>
      </c>
      <c r="L1612">
        <v>1</v>
      </c>
      <c r="M1612">
        <v>8</v>
      </c>
      <c r="N1612">
        <v>6.5000000000000002E-2</v>
      </c>
      <c r="O1612">
        <v>6.4000000000000001E-2</v>
      </c>
      <c r="P1612">
        <v>0</v>
      </c>
      <c r="Q1612" t="s">
        <v>877</v>
      </c>
      <c r="R1612" t="s">
        <v>877</v>
      </c>
      <c r="S1612" t="s">
        <v>877</v>
      </c>
      <c r="T1612" t="s">
        <v>877</v>
      </c>
      <c r="U1612" t="s">
        <v>877</v>
      </c>
      <c r="V1612" t="s">
        <v>878</v>
      </c>
      <c r="W1612">
        <v>0.57599999999999996</v>
      </c>
      <c r="X1612">
        <v>0.90200000000000002</v>
      </c>
      <c r="Y1612">
        <v>0</v>
      </c>
      <c r="Z1612" t="s">
        <v>877</v>
      </c>
      <c r="AA1612" s="19">
        <v>45733.729579733794</v>
      </c>
      <c r="AB1612" t="s">
        <v>1203</v>
      </c>
    </row>
    <row r="1613" spans="1:28" x14ac:dyDescent="0.35">
      <c r="A1613" t="s">
        <v>1204</v>
      </c>
      <c r="B1613" t="s">
        <v>313</v>
      </c>
      <c r="C1613">
        <v>4041</v>
      </c>
      <c r="D1613" s="9">
        <v>40299.859768518516</v>
      </c>
      <c r="E1613" s="9">
        <v>44341.438599537039</v>
      </c>
      <c r="F1613">
        <v>249</v>
      </c>
      <c r="G1613">
        <v>249</v>
      </c>
      <c r="H1613">
        <v>126</v>
      </c>
      <c r="I1613">
        <v>123</v>
      </c>
      <c r="J1613">
        <v>14</v>
      </c>
      <c r="K1613">
        <v>235</v>
      </c>
      <c r="L1613">
        <v>127</v>
      </c>
      <c r="M1613">
        <v>108</v>
      </c>
      <c r="N1613">
        <v>3.2000000000000001E-2</v>
      </c>
      <c r="O1613">
        <v>3.5999999999999997E-2</v>
      </c>
      <c r="P1613">
        <v>5.0000000000000001E-3</v>
      </c>
      <c r="Q1613">
        <v>3.7999999999999999E-2</v>
      </c>
      <c r="R1613">
        <v>0.60299999999999998</v>
      </c>
      <c r="S1613">
        <v>0.47099999999999997</v>
      </c>
      <c r="T1613">
        <v>0.92600000000000005</v>
      </c>
      <c r="U1613">
        <v>2842.105</v>
      </c>
      <c r="V1613" t="s">
        <v>58</v>
      </c>
      <c r="W1613">
        <v>0.98</v>
      </c>
      <c r="X1613">
        <v>0.97</v>
      </c>
      <c r="Y1613">
        <v>0.91900000000000004</v>
      </c>
      <c r="Z1613">
        <v>0.98899999999999999</v>
      </c>
      <c r="AA1613" s="19">
        <v>45733.740638819443</v>
      </c>
      <c r="AB1613" t="s">
        <v>1212</v>
      </c>
    </row>
    <row r="1614" spans="1:28" hidden="1" x14ac:dyDescent="0.35">
      <c r="A1614" t="s">
        <v>1204</v>
      </c>
      <c r="B1614" t="s">
        <v>314</v>
      </c>
      <c r="C1614">
        <v>89</v>
      </c>
      <c r="D1614" s="9">
        <v>44251.649722222224</v>
      </c>
      <c r="E1614" s="9">
        <v>44341.438599537039</v>
      </c>
      <c r="F1614" t="s">
        <v>874</v>
      </c>
      <c r="G1614" t="s">
        <v>874</v>
      </c>
      <c r="H1614">
        <v>1</v>
      </c>
      <c r="I1614">
        <v>3</v>
      </c>
      <c r="J1614">
        <v>1</v>
      </c>
      <c r="K1614" t="s">
        <v>875</v>
      </c>
      <c r="L1614">
        <v>1</v>
      </c>
      <c r="M1614">
        <v>3</v>
      </c>
      <c r="N1614" t="s">
        <v>877</v>
      </c>
      <c r="O1614">
        <v>1.7999999999999999E-2</v>
      </c>
      <c r="P1614" t="s">
        <v>877</v>
      </c>
      <c r="Q1614" t="s">
        <v>877</v>
      </c>
      <c r="R1614" t="s">
        <v>877</v>
      </c>
      <c r="S1614" t="s">
        <v>877</v>
      </c>
      <c r="T1614" t="s">
        <v>877</v>
      </c>
      <c r="U1614" t="s">
        <v>877</v>
      </c>
      <c r="V1614" t="s">
        <v>58</v>
      </c>
      <c r="W1614" t="s">
        <v>877</v>
      </c>
      <c r="X1614">
        <v>0.80800000000000005</v>
      </c>
      <c r="Y1614" t="s">
        <v>877</v>
      </c>
      <c r="Z1614" t="s">
        <v>877</v>
      </c>
      <c r="AA1614" s="19">
        <v>45733.740638935182</v>
      </c>
      <c r="AB1614" t="s">
        <v>1212</v>
      </c>
    </row>
    <row r="1615" spans="1:28" x14ac:dyDescent="0.35">
      <c r="A1615" t="s">
        <v>1205</v>
      </c>
      <c r="B1615" t="s">
        <v>313</v>
      </c>
      <c r="C1615">
        <v>5570</v>
      </c>
      <c r="D1615" s="9">
        <v>38994.513472222221</v>
      </c>
      <c r="E1615" s="9">
        <v>44565.358252314814</v>
      </c>
      <c r="F1615">
        <v>11780</v>
      </c>
      <c r="G1615">
        <v>11780</v>
      </c>
      <c r="H1615">
        <v>5011</v>
      </c>
      <c r="I1615">
        <v>6769</v>
      </c>
      <c r="J1615">
        <v>3339</v>
      </c>
      <c r="K1615">
        <v>8441</v>
      </c>
      <c r="L1615">
        <v>4985</v>
      </c>
      <c r="M1615">
        <v>3456</v>
      </c>
      <c r="N1615">
        <v>0.97799999999999998</v>
      </c>
      <c r="O1615">
        <v>1.3220000000000001</v>
      </c>
      <c r="P1615">
        <v>0.55300000000000005</v>
      </c>
      <c r="Q1615">
        <v>0.93200000000000005</v>
      </c>
      <c r="R1615">
        <v>0.53300000000000003</v>
      </c>
      <c r="S1615">
        <v>0.42499999999999999</v>
      </c>
      <c r="T1615">
        <v>0.76</v>
      </c>
      <c r="U1615">
        <v>3708.1550000000002</v>
      </c>
      <c r="V1615" t="s">
        <v>58</v>
      </c>
      <c r="W1615">
        <v>0.94299999999999995</v>
      </c>
      <c r="X1615">
        <v>0.94199999999999995</v>
      </c>
      <c r="Y1615">
        <v>0.56100000000000005</v>
      </c>
      <c r="Z1615">
        <v>0.996</v>
      </c>
      <c r="AA1615" s="19">
        <v>45733.740735300926</v>
      </c>
      <c r="AB1615" t="s">
        <v>1212</v>
      </c>
    </row>
    <row r="1616" spans="1:28" hidden="1" x14ac:dyDescent="0.35">
      <c r="A1616" t="s">
        <v>1205</v>
      </c>
      <c r="B1616" t="s">
        <v>314</v>
      </c>
      <c r="C1616">
        <v>99</v>
      </c>
      <c r="D1616" s="9">
        <v>44465.645972222221</v>
      </c>
      <c r="E1616" s="9">
        <v>44565.358252314814</v>
      </c>
      <c r="F1616" t="s">
        <v>874</v>
      </c>
      <c r="G1616" t="s">
        <v>874</v>
      </c>
      <c r="H1616">
        <v>119</v>
      </c>
      <c r="I1616">
        <v>158</v>
      </c>
      <c r="J1616">
        <v>2089</v>
      </c>
      <c r="K1616" t="s">
        <v>875</v>
      </c>
      <c r="L1616">
        <v>65</v>
      </c>
      <c r="M1616">
        <v>-1878</v>
      </c>
      <c r="N1616">
        <v>1.284</v>
      </c>
      <c r="O1616">
        <v>1.7929999999999999</v>
      </c>
      <c r="P1616">
        <v>16.042999999999999</v>
      </c>
      <c r="Q1616">
        <v>0.63200000000000001</v>
      </c>
      <c r="R1616">
        <v>-4.9000000000000002E-2</v>
      </c>
      <c r="S1616">
        <v>0.41699999999999998</v>
      </c>
      <c r="T1616">
        <v>-4.2140000000000004</v>
      </c>
      <c r="U1616">
        <v>5468.3540000000003</v>
      </c>
      <c r="V1616" t="s">
        <v>58</v>
      </c>
      <c r="W1616">
        <v>0.96699999999999997</v>
      </c>
      <c r="X1616">
        <v>0.995</v>
      </c>
      <c r="Y1616">
        <v>0.114</v>
      </c>
      <c r="Z1616">
        <v>0.98</v>
      </c>
      <c r="AA1616" s="19">
        <v>45733.740751585647</v>
      </c>
      <c r="AB1616" t="s">
        <v>1212</v>
      </c>
    </row>
    <row r="1617" spans="1:28" x14ac:dyDescent="0.35">
      <c r="A1617" t="s">
        <v>1206</v>
      </c>
      <c r="B1617" t="s">
        <v>313</v>
      </c>
      <c r="C1617">
        <v>3074</v>
      </c>
      <c r="D1617" s="9">
        <v>41450.598101851851</v>
      </c>
      <c r="E1617" s="9">
        <v>44525.386979166666</v>
      </c>
      <c r="F1617">
        <v>48</v>
      </c>
      <c r="G1617">
        <v>48</v>
      </c>
      <c r="H1617">
        <v>14</v>
      </c>
      <c r="I1617">
        <v>34</v>
      </c>
      <c r="J1617">
        <v>3</v>
      </c>
      <c r="K1617">
        <v>45</v>
      </c>
      <c r="L1617">
        <v>14</v>
      </c>
      <c r="M1617">
        <v>31</v>
      </c>
      <c r="N1617">
        <v>5.0000000000000001E-3</v>
      </c>
      <c r="O1617">
        <v>0.01</v>
      </c>
      <c r="P1617">
        <v>2E-3</v>
      </c>
      <c r="Q1617">
        <v>5.0000000000000001E-3</v>
      </c>
      <c r="R1617">
        <v>0.38500000000000001</v>
      </c>
      <c r="S1617">
        <v>0.33300000000000002</v>
      </c>
      <c r="T1617">
        <v>0.86699999999999999</v>
      </c>
      <c r="U1617">
        <v>6200</v>
      </c>
      <c r="V1617" t="s">
        <v>58</v>
      </c>
      <c r="W1617">
        <v>0.95599999999999996</v>
      </c>
      <c r="X1617">
        <v>0.89100000000000001</v>
      </c>
      <c r="Y1617">
        <v>0.79700000000000004</v>
      </c>
      <c r="Z1617">
        <v>0.72099999999999997</v>
      </c>
      <c r="AA1617" s="19">
        <v>45733.740817048609</v>
      </c>
      <c r="AB1617" t="s">
        <v>1212</v>
      </c>
    </row>
    <row r="1618" spans="1:28" hidden="1" x14ac:dyDescent="0.35">
      <c r="A1618" t="s">
        <v>1206</v>
      </c>
      <c r="B1618" t="s">
        <v>314</v>
      </c>
      <c r="C1618">
        <v>0</v>
      </c>
      <c r="D1618" s="9">
        <v>44525.386979166666</v>
      </c>
      <c r="E1618" s="9">
        <v>44525.386979166666</v>
      </c>
      <c r="F1618" t="s">
        <v>874</v>
      </c>
      <c r="G1618" t="s">
        <v>874</v>
      </c>
      <c r="H1618">
        <v>1</v>
      </c>
      <c r="I1618">
        <v>1</v>
      </c>
      <c r="J1618">
        <v>1</v>
      </c>
      <c r="K1618" t="s">
        <v>875</v>
      </c>
      <c r="L1618">
        <v>1</v>
      </c>
      <c r="M1618">
        <v>0</v>
      </c>
      <c r="N1618" t="s">
        <v>877</v>
      </c>
      <c r="O1618" t="s">
        <v>877</v>
      </c>
      <c r="P1618" t="s">
        <v>877</v>
      </c>
      <c r="Q1618" t="s">
        <v>877</v>
      </c>
      <c r="R1618" t="s">
        <v>877</v>
      </c>
      <c r="S1618" t="s">
        <v>877</v>
      </c>
      <c r="T1618" t="s">
        <v>877</v>
      </c>
      <c r="U1618" t="s">
        <v>877</v>
      </c>
      <c r="V1618" t="s">
        <v>58</v>
      </c>
      <c r="W1618" t="s">
        <v>877</v>
      </c>
      <c r="X1618" t="s">
        <v>877</v>
      </c>
      <c r="Y1618" t="s">
        <v>877</v>
      </c>
      <c r="Z1618" t="s">
        <v>877</v>
      </c>
      <c r="AA1618" s="19">
        <v>45733.740817233796</v>
      </c>
      <c r="AB1618" t="s">
        <v>1212</v>
      </c>
    </row>
    <row r="1619" spans="1:28" x14ac:dyDescent="0.35">
      <c r="A1619" t="s">
        <v>1207</v>
      </c>
      <c r="B1619" t="s">
        <v>313</v>
      </c>
      <c r="C1619">
        <v>2826</v>
      </c>
      <c r="D1619" s="9">
        <v>40399.657557870371</v>
      </c>
      <c r="E1619" s="9">
        <v>43226.643622685187</v>
      </c>
      <c r="F1619">
        <v>33</v>
      </c>
      <c r="G1619">
        <v>33</v>
      </c>
      <c r="H1619">
        <v>9</v>
      </c>
      <c r="I1619">
        <v>24</v>
      </c>
      <c r="J1619">
        <v>2</v>
      </c>
      <c r="K1619">
        <v>31</v>
      </c>
      <c r="L1619">
        <v>19</v>
      </c>
      <c r="M1619">
        <v>12</v>
      </c>
      <c r="N1619">
        <v>3.0000000000000001E-3</v>
      </c>
      <c r="O1619">
        <v>0.01</v>
      </c>
      <c r="P1619">
        <v>3.0000000000000001E-3</v>
      </c>
      <c r="Q1619">
        <v>6.0000000000000001E-3</v>
      </c>
      <c r="R1619">
        <v>0.6</v>
      </c>
      <c r="S1619">
        <v>0.23100000000000001</v>
      </c>
      <c r="T1619">
        <v>0.76900000000000002</v>
      </c>
      <c r="U1619">
        <v>2000</v>
      </c>
      <c r="V1619" t="s">
        <v>58</v>
      </c>
      <c r="W1619">
        <v>0.90100000000000002</v>
      </c>
      <c r="X1619">
        <v>0.89</v>
      </c>
      <c r="Y1619">
        <v>1</v>
      </c>
      <c r="Z1619">
        <v>0.94599999999999995</v>
      </c>
      <c r="AA1619" s="19">
        <v>45733.74088690972</v>
      </c>
      <c r="AB1619" t="s">
        <v>1212</v>
      </c>
    </row>
    <row r="1620" spans="1:28" hidden="1" x14ac:dyDescent="0.35">
      <c r="A1620" t="s">
        <v>1207</v>
      </c>
      <c r="B1620" t="s">
        <v>314</v>
      </c>
      <c r="C1620">
        <v>55</v>
      </c>
      <c r="D1620" s="9">
        <v>43171.509039351855</v>
      </c>
      <c r="E1620" s="9">
        <v>43226.643622685187</v>
      </c>
      <c r="F1620" t="s">
        <v>874</v>
      </c>
      <c r="G1620" t="s">
        <v>874</v>
      </c>
      <c r="H1620">
        <v>1</v>
      </c>
      <c r="I1620">
        <v>1</v>
      </c>
      <c r="J1620">
        <v>1</v>
      </c>
      <c r="K1620" t="s">
        <v>875</v>
      </c>
      <c r="L1620">
        <v>1</v>
      </c>
      <c r="M1620">
        <v>-1</v>
      </c>
      <c r="N1620" t="s">
        <v>877</v>
      </c>
      <c r="O1620" t="s">
        <v>877</v>
      </c>
      <c r="P1620" t="s">
        <v>877</v>
      </c>
      <c r="Q1620" t="s">
        <v>877</v>
      </c>
      <c r="R1620" t="s">
        <v>877</v>
      </c>
      <c r="S1620" t="s">
        <v>877</v>
      </c>
      <c r="T1620" t="s">
        <v>877</v>
      </c>
      <c r="U1620" t="s">
        <v>877</v>
      </c>
      <c r="V1620" t="s">
        <v>58</v>
      </c>
      <c r="W1620" t="s">
        <v>877</v>
      </c>
      <c r="X1620" t="s">
        <v>877</v>
      </c>
      <c r="Y1620" t="s">
        <v>877</v>
      </c>
      <c r="Z1620" t="s">
        <v>877</v>
      </c>
      <c r="AA1620" s="19">
        <v>45733.740887094908</v>
      </c>
      <c r="AB1620" t="s">
        <v>1212</v>
      </c>
    </row>
    <row r="1621" spans="1:28" x14ac:dyDescent="0.35">
      <c r="A1621" t="s">
        <v>1208</v>
      </c>
      <c r="B1621" t="s">
        <v>313</v>
      </c>
      <c r="C1621">
        <v>440</v>
      </c>
      <c r="D1621" s="9">
        <v>44111.294409722221</v>
      </c>
      <c r="E1621" s="9">
        <v>44551.408993055556</v>
      </c>
      <c r="F1621">
        <v>31</v>
      </c>
      <c r="G1621">
        <v>31</v>
      </c>
      <c r="H1621">
        <v>29</v>
      </c>
      <c r="I1621">
        <v>2</v>
      </c>
      <c r="J1621">
        <v>0</v>
      </c>
      <c r="K1621">
        <v>31</v>
      </c>
      <c r="L1621">
        <v>4</v>
      </c>
      <c r="M1621">
        <v>27</v>
      </c>
      <c r="N1621">
        <v>6.0999999999999999E-2</v>
      </c>
      <c r="O1621">
        <v>1.2999999999999999E-2</v>
      </c>
      <c r="P1621">
        <v>0</v>
      </c>
      <c r="Q1621">
        <v>1.6E-2</v>
      </c>
      <c r="R1621">
        <v>0.216</v>
      </c>
      <c r="S1621">
        <v>0.82399999999999995</v>
      </c>
      <c r="T1621">
        <v>1</v>
      </c>
      <c r="U1621">
        <v>1687.5</v>
      </c>
      <c r="V1621" t="s">
        <v>58</v>
      </c>
      <c r="W1621">
        <v>0.91500000000000004</v>
      </c>
      <c r="X1621">
        <v>1</v>
      </c>
      <c r="Y1621">
        <v>0</v>
      </c>
      <c r="Z1621">
        <v>0.93200000000000005</v>
      </c>
      <c r="AA1621" s="19">
        <v>45733.740947118058</v>
      </c>
      <c r="AB1621" t="s">
        <v>1212</v>
      </c>
    </row>
    <row r="1622" spans="1:28" hidden="1" x14ac:dyDescent="0.35">
      <c r="A1622" t="s">
        <v>1208</v>
      </c>
      <c r="B1622" t="s">
        <v>314</v>
      </c>
      <c r="C1622">
        <v>83</v>
      </c>
      <c r="D1622" s="9">
        <v>44467.881793981483</v>
      </c>
      <c r="E1622" s="9">
        <v>44551.408993055556</v>
      </c>
      <c r="F1622" t="s">
        <v>874</v>
      </c>
      <c r="G1622" t="s">
        <v>874</v>
      </c>
      <c r="H1622">
        <v>5</v>
      </c>
      <c r="I1622">
        <v>1</v>
      </c>
      <c r="J1622">
        <v>1</v>
      </c>
      <c r="K1622" t="s">
        <v>875</v>
      </c>
      <c r="L1622">
        <v>1</v>
      </c>
      <c r="M1622">
        <v>5</v>
      </c>
      <c r="N1622">
        <v>3.7999999999999999E-2</v>
      </c>
      <c r="O1622" t="s">
        <v>877</v>
      </c>
      <c r="P1622">
        <v>0</v>
      </c>
      <c r="Q1622" t="s">
        <v>877</v>
      </c>
      <c r="R1622" t="s">
        <v>877</v>
      </c>
      <c r="S1622" t="s">
        <v>877</v>
      </c>
      <c r="T1622" t="s">
        <v>877</v>
      </c>
      <c r="U1622" t="s">
        <v>877</v>
      </c>
      <c r="V1622" t="s">
        <v>58</v>
      </c>
      <c r="W1622">
        <v>0.69299999999999995</v>
      </c>
      <c r="X1622" t="s">
        <v>877</v>
      </c>
      <c r="Y1622">
        <v>0</v>
      </c>
      <c r="Z1622" t="s">
        <v>877</v>
      </c>
      <c r="AA1622" s="19">
        <v>45733.740947233797</v>
      </c>
      <c r="AB1622" t="s">
        <v>1212</v>
      </c>
    </row>
    <row r="1623" spans="1:28" x14ac:dyDescent="0.35">
      <c r="A1623" t="s">
        <v>1209</v>
      </c>
      <c r="B1623" t="s">
        <v>313</v>
      </c>
      <c r="C1623">
        <v>4765</v>
      </c>
      <c r="D1623" s="9">
        <v>39747.129965277774</v>
      </c>
      <c r="E1623" s="9">
        <v>44512.596250000002</v>
      </c>
      <c r="F1623">
        <v>1267</v>
      </c>
      <c r="G1623">
        <v>1267</v>
      </c>
      <c r="H1623">
        <v>466</v>
      </c>
      <c r="I1623">
        <v>801</v>
      </c>
      <c r="J1623">
        <v>88</v>
      </c>
      <c r="K1623">
        <v>1179</v>
      </c>
      <c r="L1623">
        <v>652</v>
      </c>
      <c r="M1623">
        <v>527</v>
      </c>
      <c r="N1623">
        <v>0.11</v>
      </c>
      <c r="O1623">
        <v>0.20300000000000001</v>
      </c>
      <c r="P1623">
        <v>2.4E-2</v>
      </c>
      <c r="Q1623">
        <v>0.155</v>
      </c>
      <c r="R1623">
        <v>0.53600000000000003</v>
      </c>
      <c r="S1623">
        <v>0.35099999999999998</v>
      </c>
      <c r="T1623">
        <v>0.92300000000000004</v>
      </c>
      <c r="U1623">
        <v>3400</v>
      </c>
      <c r="V1623" t="s">
        <v>58</v>
      </c>
      <c r="W1623">
        <v>0.97799999999999998</v>
      </c>
      <c r="X1623">
        <v>0.98799999999999999</v>
      </c>
      <c r="Y1623">
        <v>0.98799999999999999</v>
      </c>
      <c r="Z1623">
        <v>0.96899999999999997</v>
      </c>
      <c r="AA1623" s="19">
        <v>45733.74102533565</v>
      </c>
      <c r="AB1623" t="s">
        <v>1212</v>
      </c>
    </row>
    <row r="1624" spans="1:28" hidden="1" x14ac:dyDescent="0.35">
      <c r="A1624" t="s">
        <v>1209</v>
      </c>
      <c r="B1624" t="s">
        <v>314</v>
      </c>
      <c r="C1624">
        <v>87</v>
      </c>
      <c r="D1624" s="9">
        <v>44425.429791666669</v>
      </c>
      <c r="E1624" s="9">
        <v>44512.596250000002</v>
      </c>
      <c r="F1624" t="s">
        <v>874</v>
      </c>
      <c r="G1624" t="s">
        <v>874</v>
      </c>
      <c r="H1624">
        <v>1</v>
      </c>
      <c r="I1624">
        <v>8</v>
      </c>
      <c r="J1624">
        <v>1</v>
      </c>
      <c r="K1624" t="s">
        <v>875</v>
      </c>
      <c r="L1624">
        <v>1</v>
      </c>
      <c r="M1624">
        <v>6</v>
      </c>
      <c r="N1624" t="s">
        <v>877</v>
      </c>
      <c r="O1624">
        <v>7.3999999999999996E-2</v>
      </c>
      <c r="P1624" t="s">
        <v>877</v>
      </c>
      <c r="Q1624" t="s">
        <v>877</v>
      </c>
      <c r="R1624" t="s">
        <v>877</v>
      </c>
      <c r="S1624" t="s">
        <v>877</v>
      </c>
      <c r="T1624" t="s">
        <v>877</v>
      </c>
      <c r="U1624" t="s">
        <v>877</v>
      </c>
      <c r="V1624" t="s">
        <v>58</v>
      </c>
      <c r="W1624" t="s">
        <v>877</v>
      </c>
      <c r="X1624">
        <v>0.79700000000000004</v>
      </c>
      <c r="Y1624" t="s">
        <v>877</v>
      </c>
      <c r="Z1624" t="s">
        <v>877</v>
      </c>
      <c r="AA1624" s="19">
        <v>45733.741025428244</v>
      </c>
      <c r="AB1624" t="s">
        <v>1212</v>
      </c>
    </row>
    <row r="1625" spans="1:28" x14ac:dyDescent="0.35">
      <c r="A1625" t="s">
        <v>1210</v>
      </c>
      <c r="B1625" t="s">
        <v>313</v>
      </c>
      <c r="C1625">
        <v>4217</v>
      </c>
      <c r="D1625" s="9">
        <v>40336.734594907408</v>
      </c>
      <c r="E1625" s="9">
        <v>44553.809259259258</v>
      </c>
      <c r="F1625">
        <v>189</v>
      </c>
      <c r="G1625">
        <v>189</v>
      </c>
      <c r="H1625">
        <v>66</v>
      </c>
      <c r="I1625">
        <v>123</v>
      </c>
      <c r="J1625">
        <v>8</v>
      </c>
      <c r="K1625">
        <v>181</v>
      </c>
      <c r="L1625">
        <v>125</v>
      </c>
      <c r="M1625">
        <v>56</v>
      </c>
      <c r="N1625">
        <v>1.4999999999999999E-2</v>
      </c>
      <c r="O1625">
        <v>3.2000000000000001E-2</v>
      </c>
      <c r="P1625">
        <v>2E-3</v>
      </c>
      <c r="Q1625">
        <v>0.03</v>
      </c>
      <c r="R1625">
        <v>0.66700000000000004</v>
      </c>
      <c r="S1625">
        <v>0.31900000000000001</v>
      </c>
      <c r="T1625">
        <v>0.95699999999999996</v>
      </c>
      <c r="U1625">
        <v>1866.6669999999999</v>
      </c>
      <c r="V1625" t="s">
        <v>58</v>
      </c>
      <c r="W1625">
        <v>0.98499999999999999</v>
      </c>
      <c r="X1625">
        <v>0.98099999999999998</v>
      </c>
      <c r="Y1625">
        <v>0.94099999999999995</v>
      </c>
      <c r="Z1625">
        <v>0.97399999999999998</v>
      </c>
      <c r="AA1625" s="19">
        <v>45733.741090347219</v>
      </c>
      <c r="AB1625" t="s">
        <v>1212</v>
      </c>
    </row>
    <row r="1626" spans="1:28" hidden="1" x14ac:dyDescent="0.35">
      <c r="A1626" t="s">
        <v>1210</v>
      </c>
      <c r="B1626" t="s">
        <v>314</v>
      </c>
      <c r="C1626">
        <v>0</v>
      </c>
      <c r="D1626" s="9">
        <v>44553.809259259258</v>
      </c>
      <c r="E1626" s="9">
        <v>44553.809259259258</v>
      </c>
      <c r="F1626" t="s">
        <v>874</v>
      </c>
      <c r="G1626" t="s">
        <v>874</v>
      </c>
      <c r="H1626">
        <v>1</v>
      </c>
      <c r="I1626">
        <v>1</v>
      </c>
      <c r="J1626">
        <v>1</v>
      </c>
      <c r="K1626" t="s">
        <v>875</v>
      </c>
      <c r="L1626">
        <v>1</v>
      </c>
      <c r="M1626">
        <v>0</v>
      </c>
      <c r="N1626" t="s">
        <v>877</v>
      </c>
      <c r="O1626" t="s">
        <v>877</v>
      </c>
      <c r="P1626" t="s">
        <v>877</v>
      </c>
      <c r="Q1626" t="s">
        <v>877</v>
      </c>
      <c r="R1626" t="s">
        <v>877</v>
      </c>
      <c r="S1626" t="s">
        <v>877</v>
      </c>
      <c r="T1626" t="s">
        <v>877</v>
      </c>
      <c r="U1626" t="s">
        <v>877</v>
      </c>
      <c r="V1626" t="s">
        <v>58</v>
      </c>
      <c r="W1626" t="s">
        <v>877</v>
      </c>
      <c r="X1626" t="s">
        <v>877</v>
      </c>
      <c r="Y1626" t="s">
        <v>877</v>
      </c>
      <c r="Z1626" t="s">
        <v>877</v>
      </c>
      <c r="AA1626" s="19">
        <v>45733.741090451389</v>
      </c>
      <c r="AB1626" t="s">
        <v>1212</v>
      </c>
    </row>
    <row r="1627" spans="1:28" x14ac:dyDescent="0.35">
      <c r="A1627" t="s">
        <v>917</v>
      </c>
      <c r="B1627" t="s">
        <v>313</v>
      </c>
      <c r="C1627">
        <v>4293</v>
      </c>
      <c r="D1627" s="9">
        <v>40243.666539351849</v>
      </c>
      <c r="E1627" s="9">
        <v>44536.695983796293</v>
      </c>
      <c r="F1627">
        <v>295</v>
      </c>
      <c r="G1627">
        <v>295</v>
      </c>
      <c r="H1627">
        <v>152</v>
      </c>
      <c r="I1627">
        <v>143</v>
      </c>
      <c r="J1627">
        <v>8</v>
      </c>
      <c r="K1627">
        <v>287</v>
      </c>
      <c r="L1627">
        <v>214</v>
      </c>
      <c r="M1627">
        <v>73</v>
      </c>
      <c r="N1627">
        <v>3.4000000000000002E-2</v>
      </c>
      <c r="O1627">
        <v>0.04</v>
      </c>
      <c r="P1627">
        <v>2E-3</v>
      </c>
      <c r="Q1627">
        <v>5.3999999999999999E-2</v>
      </c>
      <c r="R1627">
        <v>0.75</v>
      </c>
      <c r="S1627">
        <v>0.45900000000000002</v>
      </c>
      <c r="T1627">
        <v>0.97299999999999998</v>
      </c>
      <c r="U1627">
        <v>1351.8520000000001</v>
      </c>
      <c r="V1627" t="s">
        <v>58</v>
      </c>
      <c r="W1627">
        <v>0.95199999999999996</v>
      </c>
      <c r="X1627">
        <v>0.95499999999999996</v>
      </c>
      <c r="Y1627">
        <v>0.85099999999999998</v>
      </c>
      <c r="Z1627">
        <v>0.91100000000000003</v>
      </c>
      <c r="AA1627" s="19">
        <v>45733.741158171295</v>
      </c>
      <c r="AB1627" t="s">
        <v>1212</v>
      </c>
    </row>
    <row r="1628" spans="1:28" hidden="1" x14ac:dyDescent="0.35">
      <c r="A1628" t="s">
        <v>917</v>
      </c>
      <c r="B1628" t="s">
        <v>314</v>
      </c>
      <c r="C1628">
        <v>78</v>
      </c>
      <c r="D1628" s="9">
        <v>44457.770671296297</v>
      </c>
      <c r="E1628" s="9">
        <v>44536.695983796293</v>
      </c>
      <c r="F1628" t="s">
        <v>874</v>
      </c>
      <c r="G1628" t="s">
        <v>874</v>
      </c>
      <c r="H1628">
        <v>2</v>
      </c>
      <c r="I1628">
        <v>2</v>
      </c>
      <c r="J1628">
        <v>1</v>
      </c>
      <c r="K1628" t="s">
        <v>875</v>
      </c>
      <c r="L1628">
        <v>1</v>
      </c>
      <c r="M1628">
        <v>3</v>
      </c>
      <c r="N1628">
        <v>1.4999999999999999E-2</v>
      </c>
      <c r="O1628">
        <v>1.4999999999999999E-2</v>
      </c>
      <c r="P1628" t="s">
        <v>877</v>
      </c>
      <c r="Q1628" t="s">
        <v>877</v>
      </c>
      <c r="R1628" t="s">
        <v>877</v>
      </c>
      <c r="S1628" t="s">
        <v>877</v>
      </c>
      <c r="T1628" t="s">
        <v>877</v>
      </c>
      <c r="U1628" t="s">
        <v>877</v>
      </c>
      <c r="V1628" t="s">
        <v>58</v>
      </c>
      <c r="W1628">
        <v>1</v>
      </c>
      <c r="X1628">
        <v>1</v>
      </c>
      <c r="Y1628" t="s">
        <v>877</v>
      </c>
      <c r="Z1628" t="s">
        <v>877</v>
      </c>
      <c r="AA1628" s="19">
        <v>45733.741158171295</v>
      </c>
      <c r="AB1628" t="s">
        <v>1212</v>
      </c>
    </row>
    <row r="1629" spans="1:28" x14ac:dyDescent="0.35">
      <c r="A1629" t="s">
        <v>1211</v>
      </c>
      <c r="B1629" t="s">
        <v>313</v>
      </c>
      <c r="C1629">
        <v>4082</v>
      </c>
      <c r="D1629" s="9">
        <v>40399.461539351854</v>
      </c>
      <c r="E1629" s="9">
        <v>44481.622094907405</v>
      </c>
      <c r="F1629">
        <v>415</v>
      </c>
      <c r="G1629">
        <v>415</v>
      </c>
      <c r="H1629">
        <v>161</v>
      </c>
      <c r="I1629">
        <v>254</v>
      </c>
      <c r="J1629">
        <v>27</v>
      </c>
      <c r="K1629">
        <v>388</v>
      </c>
      <c r="L1629">
        <v>249</v>
      </c>
      <c r="M1629">
        <v>139</v>
      </c>
      <c r="N1629">
        <v>0.04</v>
      </c>
      <c r="O1629">
        <v>7.1999999999999995E-2</v>
      </c>
      <c r="P1629">
        <v>8.0000000000000002E-3</v>
      </c>
      <c r="Q1629">
        <v>6.6000000000000003E-2</v>
      </c>
      <c r="R1629">
        <v>0.63500000000000001</v>
      </c>
      <c r="S1629">
        <v>0.35699999999999998</v>
      </c>
      <c r="T1629">
        <v>0.92900000000000005</v>
      </c>
      <c r="U1629">
        <v>2106.0610000000001</v>
      </c>
      <c r="V1629" t="s">
        <v>58</v>
      </c>
      <c r="W1629">
        <v>0.98399999999999999</v>
      </c>
      <c r="X1629">
        <v>0.98699999999999999</v>
      </c>
      <c r="Y1629">
        <v>0.98</v>
      </c>
      <c r="Z1629">
        <v>0.98699999999999999</v>
      </c>
      <c r="AA1629" s="19">
        <v>45733.741227754632</v>
      </c>
      <c r="AB1629" t="s">
        <v>1212</v>
      </c>
    </row>
    <row r="1630" spans="1:28" hidden="1" x14ac:dyDescent="0.35">
      <c r="A1630" t="s">
        <v>1211</v>
      </c>
      <c r="B1630" t="s">
        <v>314</v>
      </c>
      <c r="C1630">
        <v>84</v>
      </c>
      <c r="D1630" s="9">
        <v>44396.813587962963</v>
      </c>
      <c r="E1630" s="9">
        <v>44481.622094907405</v>
      </c>
      <c r="F1630" t="s">
        <v>874</v>
      </c>
      <c r="G1630" t="s">
        <v>874</v>
      </c>
      <c r="H1630">
        <v>1</v>
      </c>
      <c r="I1630">
        <v>1</v>
      </c>
      <c r="J1630">
        <v>1</v>
      </c>
      <c r="K1630" t="s">
        <v>875</v>
      </c>
      <c r="L1630">
        <v>1</v>
      </c>
      <c r="M1630">
        <v>1</v>
      </c>
      <c r="N1630" t="s">
        <v>877</v>
      </c>
      <c r="O1630" t="s">
        <v>877</v>
      </c>
      <c r="P1630" t="s">
        <v>877</v>
      </c>
      <c r="Q1630" t="s">
        <v>877</v>
      </c>
      <c r="R1630" t="s">
        <v>877</v>
      </c>
      <c r="S1630" t="s">
        <v>877</v>
      </c>
      <c r="T1630" t="s">
        <v>877</v>
      </c>
      <c r="U1630" t="s">
        <v>877</v>
      </c>
      <c r="V1630" t="s">
        <v>58</v>
      </c>
      <c r="W1630" t="s">
        <v>877</v>
      </c>
      <c r="X1630" t="s">
        <v>877</v>
      </c>
      <c r="Y1630" t="s">
        <v>877</v>
      </c>
      <c r="Z1630" t="s">
        <v>877</v>
      </c>
      <c r="AA1630" s="19">
        <v>45733.741227847226</v>
      </c>
      <c r="AB1630" t="s">
        <v>1212</v>
      </c>
    </row>
    <row r="1631" spans="1:28" x14ac:dyDescent="0.35">
      <c r="A1631" t="s">
        <v>1213</v>
      </c>
      <c r="B1631" t="s">
        <v>313</v>
      </c>
      <c r="C1631">
        <v>3386</v>
      </c>
      <c r="D1631" s="9">
        <v>41178.492766203701</v>
      </c>
      <c r="E1631" s="9">
        <v>44565.384270833332</v>
      </c>
      <c r="F1631">
        <v>9646</v>
      </c>
      <c r="G1631">
        <v>9646</v>
      </c>
      <c r="H1631">
        <v>2480</v>
      </c>
      <c r="I1631">
        <v>7166</v>
      </c>
      <c r="J1631">
        <v>3358</v>
      </c>
      <c r="K1631">
        <v>6288</v>
      </c>
      <c r="L1631">
        <v>1841</v>
      </c>
      <c r="M1631">
        <v>4447</v>
      </c>
      <c r="N1631">
        <v>0.96099999999999997</v>
      </c>
      <c r="O1631">
        <v>2.7709999999999999</v>
      </c>
      <c r="P1631">
        <v>1.327</v>
      </c>
      <c r="Q1631">
        <v>0.56200000000000006</v>
      </c>
      <c r="R1631">
        <v>0.23400000000000001</v>
      </c>
      <c r="S1631">
        <v>0.25800000000000001</v>
      </c>
      <c r="T1631">
        <v>0.64400000000000002</v>
      </c>
      <c r="U1631">
        <v>7912.8109999999997</v>
      </c>
      <c r="V1631" t="s">
        <v>58</v>
      </c>
      <c r="W1631">
        <v>0.94799999999999995</v>
      </c>
      <c r="X1631">
        <v>0.95599999999999996</v>
      </c>
      <c r="Y1631">
        <v>0.81399999999999995</v>
      </c>
      <c r="Z1631">
        <v>0.97499999999999998</v>
      </c>
      <c r="AA1631" s="19">
        <v>45733.882494722224</v>
      </c>
      <c r="AB1631" t="s">
        <v>1237</v>
      </c>
    </row>
    <row r="1632" spans="1:28" hidden="1" x14ac:dyDescent="0.35">
      <c r="A1632" t="s">
        <v>1213</v>
      </c>
      <c r="B1632" t="s">
        <v>314</v>
      </c>
      <c r="C1632">
        <v>99</v>
      </c>
      <c r="D1632" s="9">
        <v>44466.217546296299</v>
      </c>
      <c r="E1632" s="9">
        <v>44565.384270833332</v>
      </c>
      <c r="F1632" t="s">
        <v>874</v>
      </c>
      <c r="G1632" t="s">
        <v>874</v>
      </c>
      <c r="H1632">
        <v>13</v>
      </c>
      <c r="I1632">
        <v>39</v>
      </c>
      <c r="J1632">
        <v>25</v>
      </c>
      <c r="K1632" t="s">
        <v>875</v>
      </c>
      <c r="L1632">
        <v>12</v>
      </c>
      <c r="M1632">
        <v>14</v>
      </c>
      <c r="N1632">
        <v>0.11899999999999999</v>
      </c>
      <c r="O1632">
        <v>0.46600000000000003</v>
      </c>
      <c r="P1632">
        <v>0.53200000000000003</v>
      </c>
      <c r="Q1632">
        <v>0.125</v>
      </c>
      <c r="R1632">
        <v>2.3580000000000001</v>
      </c>
      <c r="S1632">
        <v>0.20300000000000001</v>
      </c>
      <c r="T1632">
        <v>9.0999999999999998E-2</v>
      </c>
      <c r="U1632">
        <v>35576</v>
      </c>
      <c r="V1632" t="s">
        <v>64</v>
      </c>
      <c r="W1632">
        <v>0.92100000000000004</v>
      </c>
      <c r="X1632">
        <v>0.93300000000000005</v>
      </c>
      <c r="Y1632">
        <v>0.81399999999999995</v>
      </c>
      <c r="Z1632">
        <v>0.91900000000000004</v>
      </c>
      <c r="AA1632" s="19">
        <v>45733.882511203701</v>
      </c>
      <c r="AB1632" t="s">
        <v>1237</v>
      </c>
    </row>
    <row r="1633" spans="1:28" x14ac:dyDescent="0.35">
      <c r="A1633" t="s">
        <v>1214</v>
      </c>
      <c r="B1633" t="s">
        <v>313</v>
      </c>
      <c r="C1633">
        <v>4178</v>
      </c>
      <c r="D1633" s="9">
        <v>40386.890567129631</v>
      </c>
      <c r="E1633" s="9">
        <v>44565.190937500003</v>
      </c>
      <c r="F1633">
        <v>5292</v>
      </c>
      <c r="G1633">
        <v>5292</v>
      </c>
      <c r="H1633">
        <v>2004</v>
      </c>
      <c r="I1633">
        <v>3288</v>
      </c>
      <c r="J1633">
        <v>1090</v>
      </c>
      <c r="K1633">
        <v>4202</v>
      </c>
      <c r="L1633">
        <v>1357</v>
      </c>
      <c r="M1633">
        <v>2845</v>
      </c>
      <c r="N1633">
        <v>0.627</v>
      </c>
      <c r="O1633">
        <v>1.052</v>
      </c>
      <c r="P1633">
        <v>0.35299999999999998</v>
      </c>
      <c r="Q1633">
        <v>0.39500000000000002</v>
      </c>
      <c r="R1633">
        <v>0.29799999999999999</v>
      </c>
      <c r="S1633">
        <v>0.373</v>
      </c>
      <c r="T1633">
        <v>0.79</v>
      </c>
      <c r="U1633">
        <v>7202.5320000000002</v>
      </c>
      <c r="V1633" t="s">
        <v>58</v>
      </c>
      <c r="W1633">
        <v>0.96</v>
      </c>
      <c r="X1633">
        <v>0.98599999999999999</v>
      </c>
      <c r="Y1633">
        <v>0.92900000000000005</v>
      </c>
      <c r="Z1633">
        <v>0.97399999999999998</v>
      </c>
      <c r="AA1633" s="19">
        <v>45733.882593379632</v>
      </c>
      <c r="AB1633" t="s">
        <v>1237</v>
      </c>
    </row>
    <row r="1634" spans="1:28" hidden="1" x14ac:dyDescent="0.35">
      <c r="A1634" t="s">
        <v>1214</v>
      </c>
      <c r="B1634" t="s">
        <v>314</v>
      </c>
      <c r="C1634">
        <v>97</v>
      </c>
      <c r="D1634" s="9">
        <v>44467.878657407404</v>
      </c>
      <c r="E1634" s="9">
        <v>44565.190937500003</v>
      </c>
      <c r="F1634" t="s">
        <v>874</v>
      </c>
      <c r="G1634" t="s">
        <v>874</v>
      </c>
      <c r="H1634">
        <v>4</v>
      </c>
      <c r="I1634">
        <v>36</v>
      </c>
      <c r="J1634">
        <v>6</v>
      </c>
      <c r="K1634" t="s">
        <v>875</v>
      </c>
      <c r="L1634">
        <v>10</v>
      </c>
      <c r="M1634">
        <v>23</v>
      </c>
      <c r="N1634">
        <v>3.5000000000000003E-2</v>
      </c>
      <c r="O1634">
        <v>0.38400000000000001</v>
      </c>
      <c r="P1634">
        <v>5.3999999999999999E-2</v>
      </c>
      <c r="Q1634">
        <v>0.189</v>
      </c>
      <c r="R1634">
        <v>0.51800000000000002</v>
      </c>
      <c r="S1634">
        <v>8.4000000000000005E-2</v>
      </c>
      <c r="T1634">
        <v>0.871</v>
      </c>
      <c r="U1634">
        <v>15052.91</v>
      </c>
      <c r="V1634" t="s">
        <v>58</v>
      </c>
      <c r="W1634">
        <v>0.96899999999999997</v>
      </c>
      <c r="X1634">
        <v>0.86599999999999999</v>
      </c>
      <c r="Y1634">
        <v>0.751</v>
      </c>
      <c r="Z1634">
        <v>0.76400000000000001</v>
      </c>
      <c r="AA1634" s="19">
        <v>45733.882609490742</v>
      </c>
      <c r="AB1634" t="s">
        <v>1237</v>
      </c>
    </row>
    <row r="1635" spans="1:28" x14ac:dyDescent="0.35">
      <c r="A1635" t="s">
        <v>1215</v>
      </c>
      <c r="B1635" t="s">
        <v>313</v>
      </c>
      <c r="C1635">
        <v>6123</v>
      </c>
      <c r="D1635" s="9">
        <v>37854.799722222226</v>
      </c>
      <c r="E1635" s="9">
        <v>43978.349699074075</v>
      </c>
      <c r="F1635">
        <v>174</v>
      </c>
      <c r="G1635">
        <v>174</v>
      </c>
      <c r="H1635">
        <v>89</v>
      </c>
      <c r="I1635">
        <v>85</v>
      </c>
      <c r="J1635">
        <v>42</v>
      </c>
      <c r="K1635">
        <v>132</v>
      </c>
      <c r="L1635">
        <v>108</v>
      </c>
      <c r="M1635">
        <v>24</v>
      </c>
      <c r="N1635">
        <v>2.1000000000000001E-2</v>
      </c>
      <c r="O1635">
        <v>1.6E-2</v>
      </c>
      <c r="P1635">
        <v>7.0000000000000001E-3</v>
      </c>
      <c r="Q1635">
        <v>2.1000000000000001E-2</v>
      </c>
      <c r="R1635">
        <v>0.7</v>
      </c>
      <c r="S1635">
        <v>0.56799999999999995</v>
      </c>
      <c r="T1635">
        <v>0.81100000000000005</v>
      </c>
      <c r="U1635">
        <v>1142.857</v>
      </c>
      <c r="V1635" t="s">
        <v>58</v>
      </c>
      <c r="W1635">
        <v>0.93600000000000005</v>
      </c>
      <c r="X1635">
        <v>0.94499999999999995</v>
      </c>
      <c r="Y1635">
        <v>0.78700000000000003</v>
      </c>
      <c r="Z1635">
        <v>0.91900000000000004</v>
      </c>
      <c r="AA1635" s="19">
        <v>45733.882685254626</v>
      </c>
      <c r="AB1635" t="s">
        <v>1237</v>
      </c>
    </row>
    <row r="1636" spans="1:28" hidden="1" x14ac:dyDescent="0.35">
      <c r="A1636" t="s">
        <v>1215</v>
      </c>
      <c r="B1636" t="s">
        <v>314</v>
      </c>
      <c r="C1636">
        <v>0</v>
      </c>
      <c r="D1636" s="9">
        <v>43977.444976851853</v>
      </c>
      <c r="E1636" s="9">
        <v>43978.349699074075</v>
      </c>
      <c r="F1636" t="s">
        <v>874</v>
      </c>
      <c r="G1636" t="s">
        <v>874</v>
      </c>
      <c r="H1636">
        <v>1</v>
      </c>
      <c r="I1636">
        <v>1</v>
      </c>
      <c r="J1636">
        <v>1</v>
      </c>
      <c r="K1636" t="s">
        <v>875</v>
      </c>
      <c r="L1636">
        <v>1</v>
      </c>
      <c r="M1636">
        <v>-1</v>
      </c>
      <c r="N1636" t="s">
        <v>877</v>
      </c>
      <c r="O1636" t="s">
        <v>877</v>
      </c>
      <c r="P1636" t="s">
        <v>877</v>
      </c>
      <c r="Q1636" t="s">
        <v>877</v>
      </c>
      <c r="R1636" t="s">
        <v>877</v>
      </c>
      <c r="S1636" t="s">
        <v>877</v>
      </c>
      <c r="T1636" t="s">
        <v>877</v>
      </c>
      <c r="U1636" t="s">
        <v>877</v>
      </c>
      <c r="V1636" t="s">
        <v>58</v>
      </c>
      <c r="W1636" t="s">
        <v>877</v>
      </c>
      <c r="X1636" t="s">
        <v>877</v>
      </c>
      <c r="Y1636" t="s">
        <v>877</v>
      </c>
      <c r="Z1636" t="s">
        <v>877</v>
      </c>
      <c r="AA1636" s="19">
        <v>45733.882685335651</v>
      </c>
      <c r="AB1636" t="s">
        <v>1237</v>
      </c>
    </row>
    <row r="1637" spans="1:28" x14ac:dyDescent="0.35">
      <c r="A1637" t="s">
        <v>1216</v>
      </c>
      <c r="B1637" t="s">
        <v>313</v>
      </c>
      <c r="C1637">
        <v>830</v>
      </c>
      <c r="D1637" s="9">
        <v>43677.234976851854</v>
      </c>
      <c r="E1637" s="9">
        <v>44508.027314814812</v>
      </c>
      <c r="F1637">
        <v>58</v>
      </c>
      <c r="G1637">
        <v>58</v>
      </c>
      <c r="H1637">
        <v>34</v>
      </c>
      <c r="I1637">
        <v>24</v>
      </c>
      <c r="J1637">
        <v>5</v>
      </c>
      <c r="K1637">
        <v>53</v>
      </c>
      <c r="L1637">
        <v>25</v>
      </c>
      <c r="M1637">
        <v>28</v>
      </c>
      <c r="N1637">
        <v>6.4000000000000001E-2</v>
      </c>
      <c r="O1637">
        <v>3.1E-2</v>
      </c>
      <c r="P1637">
        <v>8.9999999999999993E-3</v>
      </c>
      <c r="Q1637">
        <v>3.5999999999999997E-2</v>
      </c>
      <c r="R1637">
        <v>0.41899999999999998</v>
      </c>
      <c r="S1637">
        <v>0.67400000000000004</v>
      </c>
      <c r="T1637">
        <v>0.90500000000000003</v>
      </c>
      <c r="U1637">
        <v>777.77800000000002</v>
      </c>
      <c r="V1637" t="s">
        <v>58</v>
      </c>
      <c r="W1637">
        <v>0.88100000000000001</v>
      </c>
      <c r="X1637">
        <v>0.96399999999999997</v>
      </c>
      <c r="Y1637">
        <v>0.78700000000000003</v>
      </c>
      <c r="Z1637">
        <v>0.93700000000000006</v>
      </c>
      <c r="AA1637" s="19">
        <v>45733.882758842592</v>
      </c>
      <c r="AB1637" t="s">
        <v>1237</v>
      </c>
    </row>
    <row r="1638" spans="1:28" hidden="1" x14ac:dyDescent="0.35">
      <c r="A1638" t="s">
        <v>1216</v>
      </c>
      <c r="B1638" t="s">
        <v>314</v>
      </c>
      <c r="C1638">
        <v>89</v>
      </c>
      <c r="D1638" s="9">
        <v>44418.156261574077</v>
      </c>
      <c r="E1638" s="9">
        <v>44508.027314814812</v>
      </c>
      <c r="F1638" t="s">
        <v>874</v>
      </c>
      <c r="G1638" t="s">
        <v>874</v>
      </c>
      <c r="H1638">
        <v>1</v>
      </c>
      <c r="I1638">
        <v>1</v>
      </c>
      <c r="J1638">
        <v>1</v>
      </c>
      <c r="K1638" t="s">
        <v>875</v>
      </c>
      <c r="L1638">
        <v>1</v>
      </c>
      <c r="M1638">
        <v>2</v>
      </c>
      <c r="N1638" t="s">
        <v>877</v>
      </c>
      <c r="O1638" t="s">
        <v>877</v>
      </c>
      <c r="P1638" t="s">
        <v>877</v>
      </c>
      <c r="Q1638" t="s">
        <v>877</v>
      </c>
      <c r="R1638" t="s">
        <v>877</v>
      </c>
      <c r="S1638" t="s">
        <v>877</v>
      </c>
      <c r="T1638" t="s">
        <v>877</v>
      </c>
      <c r="U1638" t="s">
        <v>877</v>
      </c>
      <c r="V1638" t="s">
        <v>58</v>
      </c>
      <c r="W1638" t="s">
        <v>877</v>
      </c>
      <c r="X1638" t="s">
        <v>877</v>
      </c>
      <c r="Y1638" t="s">
        <v>877</v>
      </c>
      <c r="Z1638" t="s">
        <v>877</v>
      </c>
      <c r="AA1638" s="19">
        <v>45733.882758842592</v>
      </c>
      <c r="AB1638" t="s">
        <v>1237</v>
      </c>
    </row>
    <row r="1639" spans="1:28" x14ac:dyDescent="0.35">
      <c r="A1639" t="s">
        <v>190</v>
      </c>
      <c r="B1639" t="s">
        <v>313</v>
      </c>
      <c r="C1639">
        <v>2583</v>
      </c>
      <c r="D1639" s="9">
        <v>41982.896261574075</v>
      </c>
      <c r="E1639" s="9">
        <v>44566.056608796294</v>
      </c>
      <c r="F1639">
        <v>786</v>
      </c>
      <c r="G1639">
        <v>786</v>
      </c>
      <c r="H1639">
        <v>348</v>
      </c>
      <c r="I1639">
        <v>438</v>
      </c>
      <c r="J1639">
        <v>54</v>
      </c>
      <c r="K1639">
        <v>732</v>
      </c>
      <c r="L1639">
        <v>224</v>
      </c>
      <c r="M1639">
        <v>508</v>
      </c>
      <c r="N1639">
        <v>0.34</v>
      </c>
      <c r="O1639">
        <v>0.254</v>
      </c>
      <c r="P1639">
        <v>6.0999999999999999E-2</v>
      </c>
      <c r="Q1639">
        <v>0.22500000000000001</v>
      </c>
      <c r="R1639">
        <v>0.42199999999999999</v>
      </c>
      <c r="S1639">
        <v>0.57199999999999995</v>
      </c>
      <c r="T1639">
        <v>0.89700000000000002</v>
      </c>
      <c r="U1639">
        <v>2257.7779999999998</v>
      </c>
      <c r="V1639" t="s">
        <v>58</v>
      </c>
      <c r="W1639">
        <v>0.77400000000000002</v>
      </c>
      <c r="X1639">
        <v>0.81399999999999995</v>
      </c>
      <c r="Y1639">
        <v>0.96899999999999997</v>
      </c>
      <c r="Z1639">
        <v>0.875</v>
      </c>
      <c r="AA1639" s="19">
        <v>45733.88283519676</v>
      </c>
      <c r="AB1639" t="s">
        <v>1237</v>
      </c>
    </row>
    <row r="1640" spans="1:28" hidden="1" x14ac:dyDescent="0.35">
      <c r="A1640" t="s">
        <v>190</v>
      </c>
      <c r="B1640" t="s">
        <v>314</v>
      </c>
      <c r="C1640">
        <v>98</v>
      </c>
      <c r="D1640" s="9">
        <v>44467.53628472222</v>
      </c>
      <c r="E1640" s="9">
        <v>44566.056608796294</v>
      </c>
      <c r="F1640" t="s">
        <v>874</v>
      </c>
      <c r="G1640" t="s">
        <v>874</v>
      </c>
      <c r="H1640">
        <v>26</v>
      </c>
      <c r="I1640">
        <v>67</v>
      </c>
      <c r="J1640">
        <v>11</v>
      </c>
      <c r="K1640" t="s">
        <v>875</v>
      </c>
      <c r="L1640">
        <v>56</v>
      </c>
      <c r="M1640">
        <v>25</v>
      </c>
      <c r="N1640">
        <v>0.29399999999999998</v>
      </c>
      <c r="O1640">
        <v>0.73499999999999999</v>
      </c>
      <c r="P1640">
        <v>0.12</v>
      </c>
      <c r="Q1640">
        <v>0.67400000000000004</v>
      </c>
      <c r="R1640">
        <v>0.74099999999999999</v>
      </c>
      <c r="S1640">
        <v>0.28599999999999998</v>
      </c>
      <c r="T1640">
        <v>0.88300000000000001</v>
      </c>
      <c r="U1640">
        <v>753.70899999999995</v>
      </c>
      <c r="V1640" t="s">
        <v>58</v>
      </c>
      <c r="W1640">
        <v>0.96499999999999997</v>
      </c>
      <c r="X1640">
        <v>0.96099999999999997</v>
      </c>
      <c r="Y1640">
        <v>0.94099999999999995</v>
      </c>
      <c r="Z1640">
        <v>0.94499999999999995</v>
      </c>
      <c r="AA1640" s="19">
        <v>45733.882852083334</v>
      </c>
      <c r="AB1640" t="s">
        <v>1237</v>
      </c>
    </row>
    <row r="1641" spans="1:28" x14ac:dyDescent="0.35">
      <c r="A1641" t="s">
        <v>1217</v>
      </c>
      <c r="B1641" t="s">
        <v>313</v>
      </c>
      <c r="C1641">
        <v>2003</v>
      </c>
      <c r="D1641" s="9">
        <v>42557.53702546296</v>
      </c>
      <c r="E1641" s="9">
        <v>44560.827847222223</v>
      </c>
      <c r="F1641">
        <v>136</v>
      </c>
      <c r="G1641">
        <v>136</v>
      </c>
      <c r="H1641">
        <v>80</v>
      </c>
      <c r="I1641">
        <v>56</v>
      </c>
      <c r="J1641">
        <v>4</v>
      </c>
      <c r="K1641">
        <v>132</v>
      </c>
      <c r="L1641">
        <v>27</v>
      </c>
      <c r="M1641">
        <v>105</v>
      </c>
      <c r="N1641">
        <v>3.1E-2</v>
      </c>
      <c r="O1641">
        <v>0.11799999999999999</v>
      </c>
      <c r="P1641">
        <v>1.7000000000000001E-2</v>
      </c>
      <c r="Q1641">
        <v>9.2999999999999999E-2</v>
      </c>
      <c r="R1641">
        <v>0.70499999999999996</v>
      </c>
      <c r="S1641">
        <v>0.20799999999999999</v>
      </c>
      <c r="T1641">
        <v>0.88600000000000001</v>
      </c>
      <c r="U1641">
        <v>1129.0319999999999</v>
      </c>
      <c r="V1641" t="s">
        <v>58</v>
      </c>
      <c r="W1641">
        <v>0.45100000000000001</v>
      </c>
      <c r="X1641">
        <v>0.79400000000000004</v>
      </c>
      <c r="Y1641">
        <v>0.89400000000000002</v>
      </c>
      <c r="Z1641">
        <v>0.83399999999999996</v>
      </c>
      <c r="AA1641" s="19">
        <v>45733.882925555554</v>
      </c>
      <c r="AB1641" t="s">
        <v>1237</v>
      </c>
    </row>
    <row r="1642" spans="1:28" hidden="1" x14ac:dyDescent="0.35">
      <c r="A1642" t="s">
        <v>1217</v>
      </c>
      <c r="B1642" t="s">
        <v>314</v>
      </c>
      <c r="C1642">
        <v>99</v>
      </c>
      <c r="D1642" s="9">
        <v>44461.530393518522</v>
      </c>
      <c r="E1642" s="9">
        <v>44560.827847222223</v>
      </c>
      <c r="F1642" t="s">
        <v>874</v>
      </c>
      <c r="G1642" t="s">
        <v>874</v>
      </c>
      <c r="H1642">
        <v>18</v>
      </c>
      <c r="I1642">
        <v>15</v>
      </c>
      <c r="J1642">
        <v>1</v>
      </c>
      <c r="K1642" t="s">
        <v>875</v>
      </c>
      <c r="L1642">
        <v>6</v>
      </c>
      <c r="M1642">
        <v>25</v>
      </c>
      <c r="N1642">
        <v>0.17699999999999999</v>
      </c>
      <c r="O1642">
        <v>0.188</v>
      </c>
      <c r="P1642" t="s">
        <v>877</v>
      </c>
      <c r="Q1642">
        <v>0.122</v>
      </c>
      <c r="R1642" t="s">
        <v>877</v>
      </c>
      <c r="S1642" t="s">
        <v>877</v>
      </c>
      <c r="T1642" t="s">
        <v>877</v>
      </c>
      <c r="U1642" t="s">
        <v>877</v>
      </c>
      <c r="V1642" t="s">
        <v>58</v>
      </c>
      <c r="W1642">
        <v>0.94499999999999995</v>
      </c>
      <c r="X1642">
        <v>0.94199999999999995</v>
      </c>
      <c r="Y1642" t="s">
        <v>877</v>
      </c>
      <c r="Z1642">
        <v>0.88100000000000001</v>
      </c>
      <c r="AA1642" s="19">
        <v>45733.882925729165</v>
      </c>
      <c r="AB1642" t="s">
        <v>1237</v>
      </c>
    </row>
    <row r="1643" spans="1:28" x14ac:dyDescent="0.35">
      <c r="A1643" t="s">
        <v>1218</v>
      </c>
      <c r="B1643" t="s">
        <v>313</v>
      </c>
      <c r="C1643">
        <v>5318</v>
      </c>
      <c r="D1643" s="9">
        <v>39247.267627314817</v>
      </c>
      <c r="E1643" s="9">
        <v>44565.42900462963</v>
      </c>
      <c r="F1643">
        <v>13273</v>
      </c>
      <c r="G1643">
        <v>13273</v>
      </c>
      <c r="H1643">
        <v>7096</v>
      </c>
      <c r="I1643">
        <v>6177</v>
      </c>
      <c r="J1643">
        <v>5153</v>
      </c>
      <c r="K1643">
        <v>8120</v>
      </c>
      <c r="L1643">
        <v>5775</v>
      </c>
      <c r="M1643">
        <v>2345</v>
      </c>
      <c r="N1643">
        <v>1.6639999999999999</v>
      </c>
      <c r="O1643">
        <v>1.611</v>
      </c>
      <c r="P1643">
        <v>1.3779999999999999</v>
      </c>
      <c r="Q1643">
        <v>1.641</v>
      </c>
      <c r="R1643">
        <v>0.86499999999999999</v>
      </c>
      <c r="S1643">
        <v>0.50800000000000001</v>
      </c>
      <c r="T1643">
        <v>0.57899999999999996</v>
      </c>
      <c r="U1643">
        <v>1429.0070000000001</v>
      </c>
      <c r="V1643" t="s">
        <v>58</v>
      </c>
      <c r="W1643">
        <v>0.96499999999999997</v>
      </c>
      <c r="X1643">
        <v>0.91500000000000004</v>
      </c>
      <c r="Y1643">
        <v>0.96799999999999997</v>
      </c>
      <c r="Z1643">
        <v>0.91</v>
      </c>
      <c r="AA1643" s="19">
        <v>45733.883028715281</v>
      </c>
      <c r="AB1643" t="s">
        <v>1237</v>
      </c>
    </row>
    <row r="1644" spans="1:28" hidden="1" x14ac:dyDescent="0.35">
      <c r="A1644" t="s">
        <v>1218</v>
      </c>
      <c r="B1644" t="s">
        <v>314</v>
      </c>
      <c r="C1644">
        <v>99</v>
      </c>
      <c r="D1644" s="9">
        <v>44466.326215277775</v>
      </c>
      <c r="E1644" s="9">
        <v>44565.42900462963</v>
      </c>
      <c r="F1644" t="s">
        <v>874</v>
      </c>
      <c r="G1644" t="s">
        <v>874</v>
      </c>
      <c r="H1644">
        <v>55</v>
      </c>
      <c r="I1644">
        <v>30</v>
      </c>
      <c r="J1644">
        <v>5</v>
      </c>
      <c r="K1644" t="s">
        <v>875</v>
      </c>
      <c r="L1644">
        <v>13</v>
      </c>
      <c r="M1644">
        <v>68</v>
      </c>
      <c r="N1644">
        <v>0.58699999999999997</v>
      </c>
      <c r="O1644">
        <v>0.38400000000000001</v>
      </c>
      <c r="P1644">
        <v>5.1999999999999998E-2</v>
      </c>
      <c r="Q1644">
        <v>0.158</v>
      </c>
      <c r="R1644">
        <v>0.17199999999999999</v>
      </c>
      <c r="S1644">
        <v>0.60499999999999998</v>
      </c>
      <c r="T1644">
        <v>0.94599999999999995</v>
      </c>
      <c r="U1644">
        <v>14841.772000000001</v>
      </c>
      <c r="V1644" t="s">
        <v>58</v>
      </c>
      <c r="W1644">
        <v>0.98599999999999999</v>
      </c>
      <c r="X1644">
        <v>0.97199999999999998</v>
      </c>
      <c r="Y1644">
        <v>0.81299999999999994</v>
      </c>
      <c r="Z1644">
        <v>0.86599999999999999</v>
      </c>
      <c r="AA1644" s="19">
        <v>45733.883045324073</v>
      </c>
      <c r="AB1644" t="s">
        <v>1237</v>
      </c>
    </row>
    <row r="1645" spans="1:28" x14ac:dyDescent="0.35">
      <c r="A1645" t="s">
        <v>1219</v>
      </c>
      <c r="B1645" t="s">
        <v>313</v>
      </c>
      <c r="C1645">
        <v>5318</v>
      </c>
      <c r="D1645" s="9">
        <v>39247.267627314817</v>
      </c>
      <c r="E1645" s="9">
        <v>44565.826782407406</v>
      </c>
      <c r="F1645">
        <v>11936</v>
      </c>
      <c r="G1645">
        <v>11936</v>
      </c>
      <c r="H1645">
        <v>8079</v>
      </c>
      <c r="I1645">
        <v>3857</v>
      </c>
      <c r="J1645">
        <v>5118</v>
      </c>
      <c r="K1645">
        <v>6818</v>
      </c>
      <c r="L1645">
        <v>4113</v>
      </c>
      <c r="M1645">
        <v>2705</v>
      </c>
      <c r="N1645">
        <v>2.0089999999999999</v>
      </c>
      <c r="O1645">
        <v>1.006</v>
      </c>
      <c r="P1645">
        <v>1.141</v>
      </c>
      <c r="Q1645">
        <v>1.1240000000000001</v>
      </c>
      <c r="R1645">
        <v>0.6</v>
      </c>
      <c r="S1645">
        <v>0.66600000000000004</v>
      </c>
      <c r="T1645">
        <v>0.622</v>
      </c>
      <c r="U1645">
        <v>2406.5839999999998</v>
      </c>
      <c r="V1645" t="s">
        <v>58</v>
      </c>
      <c r="W1645">
        <v>0.97899999999999998</v>
      </c>
      <c r="X1645">
        <v>0.99199999999999999</v>
      </c>
      <c r="Y1645">
        <v>0.91100000000000003</v>
      </c>
      <c r="Z1645">
        <v>0.89100000000000001</v>
      </c>
      <c r="AA1645" s="19">
        <v>45733.883144953703</v>
      </c>
      <c r="AB1645" t="s">
        <v>1237</v>
      </c>
    </row>
    <row r="1646" spans="1:28" hidden="1" x14ac:dyDescent="0.35">
      <c r="A1646" t="s">
        <v>1219</v>
      </c>
      <c r="B1646" t="s">
        <v>314</v>
      </c>
      <c r="C1646">
        <v>99</v>
      </c>
      <c r="D1646" s="9">
        <v>44466.067858796298</v>
      </c>
      <c r="E1646" s="9">
        <v>44565.826782407406</v>
      </c>
      <c r="F1646" t="s">
        <v>874</v>
      </c>
      <c r="G1646" t="s">
        <v>874</v>
      </c>
      <c r="H1646">
        <v>159</v>
      </c>
      <c r="I1646">
        <v>69</v>
      </c>
      <c r="J1646">
        <v>136</v>
      </c>
      <c r="K1646" t="s">
        <v>875</v>
      </c>
      <c r="L1646">
        <v>35</v>
      </c>
      <c r="M1646">
        <v>56</v>
      </c>
      <c r="N1646">
        <v>1.6779999999999999</v>
      </c>
      <c r="O1646">
        <v>0.71799999999999997</v>
      </c>
      <c r="P1646">
        <v>1.504</v>
      </c>
      <c r="Q1646">
        <v>0.36199999999999999</v>
      </c>
      <c r="R1646">
        <v>0.40600000000000003</v>
      </c>
      <c r="S1646">
        <v>0.7</v>
      </c>
      <c r="T1646">
        <v>0.372</v>
      </c>
      <c r="U1646">
        <v>7472.3760000000002</v>
      </c>
      <c r="V1646" t="s">
        <v>58</v>
      </c>
      <c r="W1646">
        <v>0.99</v>
      </c>
      <c r="X1646">
        <v>0.97899999999999998</v>
      </c>
      <c r="Y1646">
        <v>0.98899999999999999</v>
      </c>
      <c r="Z1646">
        <v>0.97799999999999998</v>
      </c>
      <c r="AA1646" s="19">
        <v>45733.883162881946</v>
      </c>
      <c r="AB1646" t="s">
        <v>1237</v>
      </c>
    </row>
    <row r="1647" spans="1:28" x14ac:dyDescent="0.35">
      <c r="A1647" t="s">
        <v>1220</v>
      </c>
      <c r="B1647" t="s">
        <v>313</v>
      </c>
      <c r="C1647">
        <v>3037</v>
      </c>
      <c r="D1647" s="9">
        <v>41529.080405092594</v>
      </c>
      <c r="E1647" s="9">
        <v>44566.315312500003</v>
      </c>
      <c r="F1647">
        <v>6895</v>
      </c>
      <c r="G1647">
        <v>6895</v>
      </c>
      <c r="H1647">
        <v>4473</v>
      </c>
      <c r="I1647">
        <v>2422</v>
      </c>
      <c r="J1647">
        <v>2685</v>
      </c>
      <c r="K1647">
        <v>4210</v>
      </c>
      <c r="L1647">
        <v>1508</v>
      </c>
      <c r="M1647">
        <v>2702</v>
      </c>
      <c r="N1647">
        <v>1.351</v>
      </c>
      <c r="O1647">
        <v>0.74399999999999999</v>
      </c>
      <c r="P1647">
        <v>0.66600000000000004</v>
      </c>
      <c r="Q1647">
        <v>0.48399999999999999</v>
      </c>
      <c r="R1647">
        <v>0.33900000000000002</v>
      </c>
      <c r="S1647">
        <v>0.64500000000000002</v>
      </c>
      <c r="T1647">
        <v>0.68200000000000005</v>
      </c>
      <c r="U1647">
        <v>5582.6450000000004</v>
      </c>
      <c r="V1647" t="s">
        <v>58</v>
      </c>
      <c r="W1647">
        <v>0.97299999999999998</v>
      </c>
      <c r="X1647">
        <v>0.96499999999999997</v>
      </c>
      <c r="Y1647">
        <v>0.68300000000000005</v>
      </c>
      <c r="Z1647">
        <v>0.97599999999999998</v>
      </c>
      <c r="AA1647" s="19">
        <v>45733.88325240741</v>
      </c>
      <c r="AB1647" t="s">
        <v>1237</v>
      </c>
    </row>
    <row r="1648" spans="1:28" hidden="1" x14ac:dyDescent="0.35">
      <c r="A1648" t="s">
        <v>1220</v>
      </c>
      <c r="B1648" t="s">
        <v>314</v>
      </c>
      <c r="C1648">
        <v>99</v>
      </c>
      <c r="D1648" s="9">
        <v>44466.552951388891</v>
      </c>
      <c r="E1648" s="9">
        <v>44566.315312500003</v>
      </c>
      <c r="F1648" t="s">
        <v>874</v>
      </c>
      <c r="G1648" t="s">
        <v>874</v>
      </c>
      <c r="H1648">
        <v>94</v>
      </c>
      <c r="I1648">
        <v>114</v>
      </c>
      <c r="J1648">
        <v>17</v>
      </c>
      <c r="K1648" t="s">
        <v>875</v>
      </c>
      <c r="L1648">
        <v>47</v>
      </c>
      <c r="M1648">
        <v>145</v>
      </c>
      <c r="N1648">
        <v>1.1200000000000001</v>
      </c>
      <c r="O1648">
        <v>1.2609999999999999</v>
      </c>
      <c r="P1648">
        <v>0.20499999999999999</v>
      </c>
      <c r="Q1648">
        <v>0.51800000000000002</v>
      </c>
      <c r="R1648">
        <v>0.23799999999999999</v>
      </c>
      <c r="S1648">
        <v>0.47</v>
      </c>
      <c r="T1648">
        <v>0.91400000000000003</v>
      </c>
      <c r="U1648">
        <v>5216.2160000000003</v>
      </c>
      <c r="V1648" t="s">
        <v>58</v>
      </c>
      <c r="W1648">
        <v>0.98399999999999999</v>
      </c>
      <c r="X1648">
        <v>0.99</v>
      </c>
      <c r="Y1648">
        <v>0.96399999999999997</v>
      </c>
      <c r="Z1648">
        <v>0.93300000000000005</v>
      </c>
      <c r="AA1648" s="19">
        <v>45733.883268680554</v>
      </c>
      <c r="AB1648" t="s">
        <v>1237</v>
      </c>
    </row>
    <row r="1649" spans="1:28" x14ac:dyDescent="0.35">
      <c r="A1649" t="s">
        <v>1221</v>
      </c>
      <c r="B1649" t="s">
        <v>313</v>
      </c>
      <c r="C1649">
        <v>3953</v>
      </c>
      <c r="D1649" s="9">
        <v>40612.544363425928</v>
      </c>
      <c r="E1649" s="9">
        <v>44566.272453703707</v>
      </c>
      <c r="F1649">
        <v>6860</v>
      </c>
      <c r="G1649">
        <v>6860</v>
      </c>
      <c r="H1649">
        <v>4384</v>
      </c>
      <c r="I1649">
        <v>2476</v>
      </c>
      <c r="J1649">
        <v>2438</v>
      </c>
      <c r="K1649">
        <v>4422</v>
      </c>
      <c r="L1649">
        <v>1546</v>
      </c>
      <c r="M1649">
        <v>2876</v>
      </c>
      <c r="N1649">
        <v>1.3979999999999999</v>
      </c>
      <c r="O1649">
        <v>0.83699999999999997</v>
      </c>
      <c r="P1649">
        <v>0.71199999999999997</v>
      </c>
      <c r="Q1649">
        <v>0.50900000000000001</v>
      </c>
      <c r="R1649">
        <v>0.33400000000000002</v>
      </c>
      <c r="S1649">
        <v>0.626</v>
      </c>
      <c r="T1649">
        <v>0.68100000000000005</v>
      </c>
      <c r="U1649">
        <v>5650.2950000000001</v>
      </c>
      <c r="V1649" t="s">
        <v>58</v>
      </c>
      <c r="W1649">
        <v>0.99099999999999999</v>
      </c>
      <c r="X1649">
        <v>0.998</v>
      </c>
      <c r="Y1649">
        <v>0.83699999999999997</v>
      </c>
      <c r="Z1649">
        <v>0.99299999999999999</v>
      </c>
      <c r="AA1649" s="19">
        <v>45733.883357754632</v>
      </c>
      <c r="AB1649" t="s">
        <v>1237</v>
      </c>
    </row>
    <row r="1650" spans="1:28" hidden="1" x14ac:dyDescent="0.35">
      <c r="A1650" t="s">
        <v>1221</v>
      </c>
      <c r="B1650" t="s">
        <v>314</v>
      </c>
      <c r="C1650">
        <v>99</v>
      </c>
      <c r="D1650" s="9">
        <v>44466.286550925928</v>
      </c>
      <c r="E1650" s="9">
        <v>44566.272453703707</v>
      </c>
      <c r="F1650" t="s">
        <v>874</v>
      </c>
      <c r="G1650" t="s">
        <v>874</v>
      </c>
      <c r="H1650">
        <v>220</v>
      </c>
      <c r="I1650">
        <v>96</v>
      </c>
      <c r="J1650">
        <v>221</v>
      </c>
      <c r="K1650" t="s">
        <v>875</v>
      </c>
      <c r="L1650">
        <v>43</v>
      </c>
      <c r="M1650">
        <v>51</v>
      </c>
      <c r="N1650">
        <v>2.0870000000000002</v>
      </c>
      <c r="O1650">
        <v>1.0189999999999999</v>
      </c>
      <c r="P1650">
        <v>3.214</v>
      </c>
      <c r="Q1650">
        <v>0.376</v>
      </c>
      <c r="R1650">
        <v>-3.4809999999999999</v>
      </c>
      <c r="S1650">
        <v>0.67200000000000004</v>
      </c>
      <c r="T1650">
        <v>-3.5000000000000003E-2</v>
      </c>
      <c r="U1650">
        <v>7648.9359999999997</v>
      </c>
      <c r="V1650" t="s">
        <v>58</v>
      </c>
      <c r="W1650">
        <v>0.99</v>
      </c>
      <c r="X1650">
        <v>0.99399999999999999</v>
      </c>
      <c r="Y1650">
        <v>0.68</v>
      </c>
      <c r="Z1650">
        <v>0.92100000000000004</v>
      </c>
      <c r="AA1650" s="19">
        <v>45733.883375057871</v>
      </c>
      <c r="AB1650" t="s">
        <v>1237</v>
      </c>
    </row>
    <row r="1651" spans="1:28" x14ac:dyDescent="0.35">
      <c r="A1651" t="s">
        <v>1222</v>
      </c>
      <c r="B1651" t="s">
        <v>313</v>
      </c>
      <c r="C1651">
        <v>7270</v>
      </c>
      <c r="D1651" s="9">
        <v>37295.193749999999</v>
      </c>
      <c r="E1651" s="9">
        <v>44565.864803240744</v>
      </c>
      <c r="F1651">
        <v>47225</v>
      </c>
      <c r="G1651">
        <v>47225</v>
      </c>
      <c r="H1651">
        <v>23628</v>
      </c>
      <c r="I1651">
        <v>23597</v>
      </c>
      <c r="J1651">
        <v>23365</v>
      </c>
      <c r="K1651">
        <v>23860</v>
      </c>
      <c r="L1651">
        <v>15246</v>
      </c>
      <c r="M1651">
        <v>8614</v>
      </c>
      <c r="N1651">
        <v>3.6930000000000001</v>
      </c>
      <c r="O1651">
        <v>3.851</v>
      </c>
      <c r="P1651">
        <v>3.8380000000000001</v>
      </c>
      <c r="Q1651">
        <v>2.5030000000000001</v>
      </c>
      <c r="R1651">
        <v>0.67500000000000004</v>
      </c>
      <c r="S1651">
        <v>0.49</v>
      </c>
      <c r="T1651">
        <v>0.49099999999999999</v>
      </c>
      <c r="U1651">
        <v>3441.47</v>
      </c>
      <c r="V1651" t="s">
        <v>58</v>
      </c>
      <c r="W1651">
        <v>0.98499999999999999</v>
      </c>
      <c r="X1651">
        <v>0.98099999999999998</v>
      </c>
      <c r="Y1651">
        <v>0.93500000000000005</v>
      </c>
      <c r="Z1651">
        <v>0.98199999999999998</v>
      </c>
      <c r="AA1651" s="19">
        <v>45733.883546631943</v>
      </c>
      <c r="AB1651" t="s">
        <v>1237</v>
      </c>
    </row>
    <row r="1652" spans="1:28" hidden="1" x14ac:dyDescent="0.35">
      <c r="A1652" t="s">
        <v>1222</v>
      </c>
      <c r="B1652" t="s">
        <v>314</v>
      </c>
      <c r="C1652">
        <v>99</v>
      </c>
      <c r="D1652" s="9">
        <v>44466.308206018519</v>
      </c>
      <c r="E1652" s="9">
        <v>44565.864803240744</v>
      </c>
      <c r="F1652" t="s">
        <v>874</v>
      </c>
      <c r="G1652" t="s">
        <v>874</v>
      </c>
      <c r="H1652">
        <v>162</v>
      </c>
      <c r="I1652">
        <v>130</v>
      </c>
      <c r="J1652">
        <v>35</v>
      </c>
      <c r="K1652" t="s">
        <v>875</v>
      </c>
      <c r="L1652">
        <v>48</v>
      </c>
      <c r="M1652">
        <v>208</v>
      </c>
      <c r="N1652">
        <v>1.5649999999999999</v>
      </c>
      <c r="O1652">
        <v>1.397</v>
      </c>
      <c r="P1652">
        <v>0.48399999999999999</v>
      </c>
      <c r="Q1652">
        <v>0.48199999999999998</v>
      </c>
      <c r="R1652">
        <v>0.19500000000000001</v>
      </c>
      <c r="S1652">
        <v>0.52800000000000002</v>
      </c>
      <c r="T1652">
        <v>0.83699999999999997</v>
      </c>
      <c r="U1652">
        <v>17871.368999999999</v>
      </c>
      <c r="V1652" t="s">
        <v>58</v>
      </c>
      <c r="W1652">
        <v>0.99299999999999999</v>
      </c>
      <c r="X1652">
        <v>0.99099999999999999</v>
      </c>
      <c r="Y1652">
        <v>0.68899999999999995</v>
      </c>
      <c r="Z1652">
        <v>0.92100000000000004</v>
      </c>
      <c r="AA1652" s="19">
        <v>45733.883563171294</v>
      </c>
      <c r="AB1652" t="s">
        <v>1237</v>
      </c>
    </row>
    <row r="1653" spans="1:28" x14ac:dyDescent="0.35">
      <c r="A1653" t="s">
        <v>1223</v>
      </c>
      <c r="B1653" t="s">
        <v>313</v>
      </c>
      <c r="C1653">
        <v>7230</v>
      </c>
      <c r="D1653" s="9">
        <v>37336.057523148149</v>
      </c>
      <c r="E1653" s="9">
        <v>44566.418368055558</v>
      </c>
      <c r="F1653">
        <v>27498</v>
      </c>
      <c r="G1653">
        <v>27498</v>
      </c>
      <c r="H1653">
        <v>17374</v>
      </c>
      <c r="I1653">
        <v>10124</v>
      </c>
      <c r="J1653">
        <v>16384</v>
      </c>
      <c r="K1653">
        <v>11114</v>
      </c>
      <c r="L1653">
        <v>5481</v>
      </c>
      <c r="M1653">
        <v>5633</v>
      </c>
      <c r="N1653">
        <v>3.165</v>
      </c>
      <c r="O1653">
        <v>2.6</v>
      </c>
      <c r="P1653">
        <v>3.8969999999999998</v>
      </c>
      <c r="Q1653">
        <v>1.506</v>
      </c>
      <c r="R1653">
        <v>0.80600000000000005</v>
      </c>
      <c r="S1653">
        <v>0.54900000000000004</v>
      </c>
      <c r="T1653">
        <v>0.32400000000000001</v>
      </c>
      <c r="U1653">
        <v>3740.3719999999998</v>
      </c>
      <c r="V1653" t="s">
        <v>58</v>
      </c>
      <c r="W1653">
        <v>0.92500000000000004</v>
      </c>
      <c r="X1653">
        <v>0.97799999999999998</v>
      </c>
      <c r="Y1653">
        <v>0.92600000000000005</v>
      </c>
      <c r="Z1653">
        <v>0.96899999999999997</v>
      </c>
      <c r="AA1653" s="19">
        <v>45733.883692835647</v>
      </c>
      <c r="AB1653" t="s">
        <v>1237</v>
      </c>
    </row>
    <row r="1654" spans="1:28" hidden="1" x14ac:dyDescent="0.35">
      <c r="A1654" t="s">
        <v>1223</v>
      </c>
      <c r="B1654" t="s">
        <v>314</v>
      </c>
      <c r="C1654">
        <v>99</v>
      </c>
      <c r="D1654" s="9">
        <v>44466.553807870368</v>
      </c>
      <c r="E1654" s="9">
        <v>44566.418368055558</v>
      </c>
      <c r="F1654" t="s">
        <v>874</v>
      </c>
      <c r="G1654" t="s">
        <v>874</v>
      </c>
      <c r="H1654">
        <v>286</v>
      </c>
      <c r="I1654">
        <v>219</v>
      </c>
      <c r="J1654">
        <v>371</v>
      </c>
      <c r="K1654" t="s">
        <v>875</v>
      </c>
      <c r="L1654">
        <v>83</v>
      </c>
      <c r="M1654">
        <v>50</v>
      </c>
      <c r="N1654">
        <v>3.0089999999999999</v>
      </c>
      <c r="O1654">
        <v>2.145</v>
      </c>
      <c r="P1654">
        <v>4.1630000000000003</v>
      </c>
      <c r="Q1654">
        <v>1.038</v>
      </c>
      <c r="R1654">
        <v>1.0469999999999999</v>
      </c>
      <c r="S1654">
        <v>0.58399999999999996</v>
      </c>
      <c r="T1654">
        <v>0.192</v>
      </c>
      <c r="U1654">
        <v>5426.7820000000002</v>
      </c>
      <c r="V1654" t="s">
        <v>64</v>
      </c>
      <c r="W1654">
        <v>0.995</v>
      </c>
      <c r="X1654">
        <v>0.99099999999999999</v>
      </c>
      <c r="Y1654">
        <v>0.98799999999999999</v>
      </c>
      <c r="Z1654">
        <v>0.94</v>
      </c>
      <c r="AA1654" s="19">
        <v>45733.8837096875</v>
      </c>
      <c r="AB1654" t="s">
        <v>1237</v>
      </c>
    </row>
    <row r="1655" spans="1:28" x14ac:dyDescent="0.35">
      <c r="A1655" t="s">
        <v>1224</v>
      </c>
      <c r="B1655" t="s">
        <v>313</v>
      </c>
      <c r="C1655">
        <v>2672</v>
      </c>
      <c r="D1655" s="9">
        <v>41893.463506944441</v>
      </c>
      <c r="E1655" s="9">
        <v>44565.944085648145</v>
      </c>
      <c r="F1655">
        <v>2180</v>
      </c>
      <c r="G1655">
        <v>2180</v>
      </c>
      <c r="H1655">
        <v>1451</v>
      </c>
      <c r="I1655">
        <v>729</v>
      </c>
      <c r="J1655">
        <v>278</v>
      </c>
      <c r="K1655">
        <v>1902</v>
      </c>
      <c r="L1655">
        <v>642</v>
      </c>
      <c r="M1655">
        <v>1260</v>
      </c>
      <c r="N1655">
        <v>0.55100000000000005</v>
      </c>
      <c r="O1655">
        <v>0.27200000000000002</v>
      </c>
      <c r="P1655">
        <v>0.114</v>
      </c>
      <c r="Q1655">
        <v>0.254</v>
      </c>
      <c r="R1655">
        <v>0.35799999999999998</v>
      </c>
      <c r="S1655">
        <v>0.67</v>
      </c>
      <c r="T1655">
        <v>0.86099999999999999</v>
      </c>
      <c r="U1655">
        <v>4960.63</v>
      </c>
      <c r="V1655" t="s">
        <v>58</v>
      </c>
      <c r="W1655">
        <v>0.95399999999999996</v>
      </c>
      <c r="X1655">
        <v>0.96799999999999997</v>
      </c>
      <c r="Y1655">
        <v>0.96399999999999997</v>
      </c>
      <c r="Z1655">
        <v>0.94699999999999995</v>
      </c>
      <c r="AA1655" s="19">
        <v>45733.883785196762</v>
      </c>
      <c r="AB1655" t="s">
        <v>1237</v>
      </c>
    </row>
    <row r="1656" spans="1:28" hidden="1" x14ac:dyDescent="0.35">
      <c r="A1656" t="s">
        <v>1224</v>
      </c>
      <c r="B1656" t="s">
        <v>314</v>
      </c>
      <c r="C1656">
        <v>98</v>
      </c>
      <c r="D1656" s="9">
        <v>44467.691365740742</v>
      </c>
      <c r="E1656" s="9">
        <v>44565.944085648145</v>
      </c>
      <c r="F1656" t="s">
        <v>874</v>
      </c>
      <c r="G1656" t="s">
        <v>874</v>
      </c>
      <c r="H1656">
        <v>32</v>
      </c>
      <c r="I1656">
        <v>12</v>
      </c>
      <c r="J1656">
        <v>1</v>
      </c>
      <c r="K1656" t="s">
        <v>875</v>
      </c>
      <c r="L1656">
        <v>4</v>
      </c>
      <c r="M1656">
        <v>38</v>
      </c>
      <c r="N1656">
        <v>0.30499999999999999</v>
      </c>
      <c r="O1656">
        <v>0.11899999999999999</v>
      </c>
      <c r="P1656" t="s">
        <v>877</v>
      </c>
      <c r="Q1656">
        <v>5.6000000000000001E-2</v>
      </c>
      <c r="R1656" t="s">
        <v>877</v>
      </c>
      <c r="S1656" t="s">
        <v>877</v>
      </c>
      <c r="T1656" t="s">
        <v>877</v>
      </c>
      <c r="U1656" t="s">
        <v>877</v>
      </c>
      <c r="V1656" t="s">
        <v>58</v>
      </c>
      <c r="W1656">
        <v>0.97399999999999998</v>
      </c>
      <c r="X1656">
        <v>0.86799999999999999</v>
      </c>
      <c r="Y1656" t="s">
        <v>877</v>
      </c>
      <c r="Z1656">
        <v>0.6</v>
      </c>
      <c r="AA1656" s="19">
        <v>45733.883785312501</v>
      </c>
      <c r="AB1656" t="s">
        <v>1237</v>
      </c>
    </row>
    <row r="1657" spans="1:28" x14ac:dyDescent="0.35">
      <c r="A1657" t="s">
        <v>1225</v>
      </c>
      <c r="B1657" t="s">
        <v>313</v>
      </c>
      <c r="C1657">
        <v>663</v>
      </c>
      <c r="D1657" s="9">
        <v>43902.289293981485</v>
      </c>
      <c r="E1657" s="9">
        <v>44565.325775462959</v>
      </c>
      <c r="F1657">
        <v>342</v>
      </c>
      <c r="G1657">
        <v>342</v>
      </c>
      <c r="H1657">
        <v>249</v>
      </c>
      <c r="I1657">
        <v>93</v>
      </c>
      <c r="J1657">
        <v>11</v>
      </c>
      <c r="K1657">
        <v>331</v>
      </c>
      <c r="L1657">
        <v>46</v>
      </c>
      <c r="M1657">
        <v>285</v>
      </c>
      <c r="N1657">
        <v>0.40200000000000002</v>
      </c>
      <c r="O1657">
        <v>0.14699999999999999</v>
      </c>
      <c r="P1657">
        <v>1.6E-2</v>
      </c>
      <c r="Q1657">
        <v>8.5000000000000006E-2</v>
      </c>
      <c r="R1657">
        <v>0.159</v>
      </c>
      <c r="S1657">
        <v>0.73199999999999998</v>
      </c>
      <c r="T1657">
        <v>0.97099999999999997</v>
      </c>
      <c r="U1657">
        <v>3352.9409999999998</v>
      </c>
      <c r="V1657" t="s">
        <v>58</v>
      </c>
      <c r="W1657">
        <v>0.98</v>
      </c>
      <c r="X1657">
        <v>0.99399999999999999</v>
      </c>
      <c r="Y1657">
        <v>0.97199999999999998</v>
      </c>
      <c r="Z1657">
        <v>0.86299999999999999</v>
      </c>
      <c r="AA1657" s="19">
        <v>45733.88385471065</v>
      </c>
      <c r="AB1657" t="s">
        <v>1237</v>
      </c>
    </row>
    <row r="1658" spans="1:28" hidden="1" x14ac:dyDescent="0.35">
      <c r="A1658" t="s">
        <v>1225</v>
      </c>
      <c r="B1658" t="s">
        <v>314</v>
      </c>
      <c r="C1658">
        <v>99</v>
      </c>
      <c r="D1658" s="9">
        <v>44466.002789351849</v>
      </c>
      <c r="E1658" s="9">
        <v>44565.325775462959</v>
      </c>
      <c r="F1658" t="s">
        <v>874</v>
      </c>
      <c r="G1658" t="s">
        <v>874</v>
      </c>
      <c r="H1658">
        <v>24</v>
      </c>
      <c r="I1658">
        <v>9</v>
      </c>
      <c r="J1658">
        <v>1</v>
      </c>
      <c r="K1658" t="s">
        <v>875</v>
      </c>
      <c r="L1658">
        <v>2</v>
      </c>
      <c r="M1658">
        <v>29</v>
      </c>
      <c r="N1658">
        <v>0.23200000000000001</v>
      </c>
      <c r="O1658">
        <v>9.8000000000000004E-2</v>
      </c>
      <c r="P1658" t="s">
        <v>877</v>
      </c>
      <c r="Q1658" t="s">
        <v>877</v>
      </c>
      <c r="R1658" t="s">
        <v>877</v>
      </c>
      <c r="S1658" t="s">
        <v>877</v>
      </c>
      <c r="T1658" t="s">
        <v>877</v>
      </c>
      <c r="U1658" t="s">
        <v>877</v>
      </c>
      <c r="V1658" t="s">
        <v>58</v>
      </c>
      <c r="W1658">
        <v>0.99</v>
      </c>
      <c r="X1658">
        <v>0.85499999999999998</v>
      </c>
      <c r="Y1658" t="s">
        <v>877</v>
      </c>
      <c r="Z1658" t="s">
        <v>877</v>
      </c>
      <c r="AA1658" s="19">
        <v>45733.883854837964</v>
      </c>
      <c r="AB1658" t="s">
        <v>1237</v>
      </c>
    </row>
    <row r="1659" spans="1:28" x14ac:dyDescent="0.35">
      <c r="A1659" t="s">
        <v>1069</v>
      </c>
      <c r="B1659" t="s">
        <v>313</v>
      </c>
      <c r="C1659">
        <v>6882</v>
      </c>
      <c r="D1659" s="9">
        <v>37683.432696759257</v>
      </c>
      <c r="E1659" s="9">
        <v>44566.276504629626</v>
      </c>
      <c r="F1659">
        <v>1310</v>
      </c>
      <c r="G1659">
        <v>1310</v>
      </c>
      <c r="H1659">
        <v>653</v>
      </c>
      <c r="I1659">
        <v>657</v>
      </c>
      <c r="J1659">
        <v>596</v>
      </c>
      <c r="K1659">
        <v>714</v>
      </c>
      <c r="L1659">
        <v>417</v>
      </c>
      <c r="M1659">
        <v>297</v>
      </c>
      <c r="N1659">
        <v>0.17799999999999999</v>
      </c>
      <c r="O1659">
        <v>0.218</v>
      </c>
      <c r="P1659">
        <v>0.23300000000000001</v>
      </c>
      <c r="Q1659">
        <v>0.17699999999999999</v>
      </c>
      <c r="R1659">
        <v>1.0860000000000001</v>
      </c>
      <c r="S1659">
        <v>0.44900000000000001</v>
      </c>
      <c r="T1659">
        <v>0.41199999999999998</v>
      </c>
      <c r="U1659">
        <v>1677.9659999999999</v>
      </c>
      <c r="V1659" t="s">
        <v>64</v>
      </c>
      <c r="W1659">
        <v>0.89400000000000002</v>
      </c>
      <c r="X1659">
        <v>0.95399999999999996</v>
      </c>
      <c r="Y1659">
        <v>0.85299999999999998</v>
      </c>
      <c r="Z1659">
        <v>0.95699999999999996</v>
      </c>
      <c r="AA1659" s="19">
        <v>45733.883926932867</v>
      </c>
      <c r="AB1659" t="s">
        <v>1237</v>
      </c>
    </row>
    <row r="1660" spans="1:28" hidden="1" x14ac:dyDescent="0.35">
      <c r="A1660" t="s">
        <v>1069</v>
      </c>
      <c r="B1660" t="s">
        <v>314</v>
      </c>
      <c r="C1660">
        <v>98</v>
      </c>
      <c r="D1660" s="9">
        <v>44467.689965277779</v>
      </c>
      <c r="E1660" s="9">
        <v>44566.276504629626</v>
      </c>
      <c r="F1660" t="s">
        <v>874</v>
      </c>
      <c r="G1660" t="s">
        <v>874</v>
      </c>
      <c r="H1660">
        <v>22</v>
      </c>
      <c r="I1660">
        <v>26</v>
      </c>
      <c r="J1660">
        <v>8</v>
      </c>
      <c r="K1660" t="s">
        <v>875</v>
      </c>
      <c r="L1660">
        <v>11</v>
      </c>
      <c r="M1660">
        <v>28</v>
      </c>
      <c r="N1660">
        <v>0.192</v>
      </c>
      <c r="O1660">
        <v>0.32700000000000001</v>
      </c>
      <c r="P1660">
        <v>0.104</v>
      </c>
      <c r="Q1660">
        <v>0.126</v>
      </c>
      <c r="R1660">
        <v>0.30399999999999999</v>
      </c>
      <c r="S1660">
        <v>0.37</v>
      </c>
      <c r="T1660">
        <v>0.8</v>
      </c>
      <c r="U1660">
        <v>2357.143</v>
      </c>
      <c r="V1660" t="s">
        <v>58</v>
      </c>
      <c r="W1660">
        <v>0.90400000000000003</v>
      </c>
      <c r="X1660">
        <v>0.97699999999999998</v>
      </c>
      <c r="Y1660">
        <v>0.93100000000000005</v>
      </c>
      <c r="Z1660">
        <v>0.98099999999999998</v>
      </c>
      <c r="AA1660" s="19">
        <v>45733.883942199071</v>
      </c>
      <c r="AB1660" t="s">
        <v>1237</v>
      </c>
    </row>
    <row r="1661" spans="1:28" x14ac:dyDescent="0.35">
      <c r="A1661" t="s">
        <v>1226</v>
      </c>
      <c r="B1661" t="s">
        <v>313</v>
      </c>
      <c r="C1661">
        <v>5677</v>
      </c>
      <c r="D1661" s="9">
        <v>38888.13517361111</v>
      </c>
      <c r="E1661" s="9">
        <v>44565.272430555553</v>
      </c>
      <c r="F1661">
        <v>837</v>
      </c>
      <c r="G1661">
        <v>837</v>
      </c>
      <c r="H1661">
        <v>65</v>
      </c>
      <c r="I1661">
        <v>772</v>
      </c>
      <c r="J1661">
        <v>34</v>
      </c>
      <c r="K1661">
        <v>803</v>
      </c>
      <c r="L1661">
        <v>377</v>
      </c>
      <c r="M1661">
        <v>426</v>
      </c>
      <c r="N1661">
        <v>3.6999999999999998E-2</v>
      </c>
      <c r="O1661">
        <v>0.44400000000000001</v>
      </c>
      <c r="P1661">
        <v>5.2999999999999999E-2</v>
      </c>
      <c r="Q1661">
        <v>0.59299999999999997</v>
      </c>
      <c r="R1661">
        <v>1.3859999999999999</v>
      </c>
      <c r="S1661">
        <v>7.6999999999999999E-2</v>
      </c>
      <c r="T1661">
        <v>0.89</v>
      </c>
      <c r="U1661">
        <v>718.38099999999997</v>
      </c>
      <c r="V1661" t="s">
        <v>64</v>
      </c>
      <c r="W1661">
        <v>0.86099999999999999</v>
      </c>
      <c r="X1661">
        <v>0.80800000000000005</v>
      </c>
      <c r="Y1661">
        <v>0.91600000000000004</v>
      </c>
      <c r="Z1661">
        <v>0.95699999999999996</v>
      </c>
      <c r="AA1661" s="19">
        <v>45733.88401386574</v>
      </c>
      <c r="AB1661" t="s">
        <v>1237</v>
      </c>
    </row>
    <row r="1662" spans="1:28" hidden="1" x14ac:dyDescent="0.35">
      <c r="A1662" t="s">
        <v>1226</v>
      </c>
      <c r="B1662" t="s">
        <v>314</v>
      </c>
      <c r="C1662">
        <v>98</v>
      </c>
      <c r="D1662" s="9">
        <v>44467.015023148146</v>
      </c>
      <c r="E1662" s="9">
        <v>44565.272430555553</v>
      </c>
      <c r="F1662" t="s">
        <v>874</v>
      </c>
      <c r="G1662" t="s">
        <v>874</v>
      </c>
      <c r="H1662">
        <v>9</v>
      </c>
      <c r="I1662">
        <v>38</v>
      </c>
      <c r="J1662">
        <v>1</v>
      </c>
      <c r="K1662" t="s">
        <v>875</v>
      </c>
      <c r="L1662">
        <v>9</v>
      </c>
      <c r="M1662">
        <v>36</v>
      </c>
      <c r="N1662">
        <v>0.12</v>
      </c>
      <c r="O1662">
        <v>0.35799999999999998</v>
      </c>
      <c r="P1662" t="s">
        <v>877</v>
      </c>
      <c r="Q1662">
        <v>7.8E-2</v>
      </c>
      <c r="R1662" t="s">
        <v>877</v>
      </c>
      <c r="S1662" t="s">
        <v>877</v>
      </c>
      <c r="T1662" t="s">
        <v>877</v>
      </c>
      <c r="U1662" t="s">
        <v>877</v>
      </c>
      <c r="V1662" t="s">
        <v>64</v>
      </c>
      <c r="W1662">
        <v>0.96499999999999997</v>
      </c>
      <c r="X1662">
        <v>0.98699999999999999</v>
      </c>
      <c r="Y1662" t="s">
        <v>877</v>
      </c>
      <c r="Z1662">
        <v>0.95599999999999996</v>
      </c>
      <c r="AA1662" s="19">
        <v>45733.884014050927</v>
      </c>
      <c r="AB1662" t="s">
        <v>1237</v>
      </c>
    </row>
    <row r="1663" spans="1:28" x14ac:dyDescent="0.35">
      <c r="A1663" t="s">
        <v>1227</v>
      </c>
      <c r="B1663" t="s">
        <v>313</v>
      </c>
      <c r="C1663">
        <v>5789</v>
      </c>
      <c r="D1663" s="9">
        <v>38728.306539351855</v>
      </c>
      <c r="E1663" s="9">
        <v>44517.377418981479</v>
      </c>
      <c r="F1663">
        <v>5561</v>
      </c>
      <c r="G1663">
        <v>5561</v>
      </c>
      <c r="H1663">
        <v>2586</v>
      </c>
      <c r="I1663">
        <v>2975</v>
      </c>
      <c r="J1663">
        <v>1548</v>
      </c>
      <c r="K1663">
        <v>4013</v>
      </c>
      <c r="L1663">
        <v>3079</v>
      </c>
      <c r="M1663">
        <v>934</v>
      </c>
      <c r="N1663">
        <v>0.60099999999999998</v>
      </c>
      <c r="O1663">
        <v>0.78</v>
      </c>
      <c r="P1663">
        <v>0.33700000000000002</v>
      </c>
      <c r="Q1663">
        <v>0.629</v>
      </c>
      <c r="R1663">
        <v>0.60199999999999998</v>
      </c>
      <c r="S1663">
        <v>0.435</v>
      </c>
      <c r="T1663">
        <v>0.75600000000000001</v>
      </c>
      <c r="U1663">
        <v>1484.8969999999999</v>
      </c>
      <c r="V1663" t="s">
        <v>58</v>
      </c>
      <c r="W1663">
        <v>0.89300000000000002</v>
      </c>
      <c r="X1663">
        <v>0.93600000000000005</v>
      </c>
      <c r="Y1663">
        <v>0.96799999999999997</v>
      </c>
      <c r="Z1663">
        <v>0.89600000000000002</v>
      </c>
      <c r="AA1663" s="19">
        <v>45733.884101249998</v>
      </c>
      <c r="AB1663" t="s">
        <v>1237</v>
      </c>
    </row>
    <row r="1664" spans="1:28" hidden="1" x14ac:dyDescent="0.35">
      <c r="A1664" t="s">
        <v>1227</v>
      </c>
      <c r="B1664" t="s">
        <v>314</v>
      </c>
      <c r="C1664">
        <v>14</v>
      </c>
      <c r="D1664" s="9">
        <v>44502.394780092596</v>
      </c>
      <c r="E1664" s="9">
        <v>44517.377418981479</v>
      </c>
      <c r="F1664" t="s">
        <v>874</v>
      </c>
      <c r="G1664" t="s">
        <v>874</v>
      </c>
      <c r="H1664">
        <v>1</v>
      </c>
      <c r="I1664">
        <v>1</v>
      </c>
      <c r="J1664">
        <v>1</v>
      </c>
      <c r="K1664" t="s">
        <v>875</v>
      </c>
      <c r="L1664">
        <v>1</v>
      </c>
      <c r="M1664">
        <v>-1</v>
      </c>
      <c r="N1664" t="s">
        <v>877</v>
      </c>
      <c r="O1664" t="s">
        <v>877</v>
      </c>
      <c r="P1664" t="s">
        <v>877</v>
      </c>
      <c r="Q1664" t="s">
        <v>877</v>
      </c>
      <c r="R1664" t="s">
        <v>877</v>
      </c>
      <c r="S1664" t="s">
        <v>877</v>
      </c>
      <c r="T1664" t="s">
        <v>877</v>
      </c>
      <c r="U1664" t="s">
        <v>877</v>
      </c>
      <c r="V1664" t="s">
        <v>58</v>
      </c>
      <c r="W1664" t="s">
        <v>877</v>
      </c>
      <c r="X1664" t="s">
        <v>877</v>
      </c>
      <c r="Y1664" t="s">
        <v>877</v>
      </c>
      <c r="Z1664" t="s">
        <v>877</v>
      </c>
      <c r="AA1664" s="19">
        <v>45733.884101365744</v>
      </c>
      <c r="AB1664" t="s">
        <v>1237</v>
      </c>
    </row>
    <row r="1665" spans="1:28" x14ac:dyDescent="0.35">
      <c r="A1665" t="s">
        <v>1228</v>
      </c>
      <c r="B1665" t="s">
        <v>313</v>
      </c>
      <c r="C1665">
        <v>5574</v>
      </c>
      <c r="D1665" s="9">
        <v>38985.817407407405</v>
      </c>
      <c r="E1665" s="9">
        <v>44560.774652777778</v>
      </c>
      <c r="F1665">
        <v>4407</v>
      </c>
      <c r="G1665">
        <v>4407</v>
      </c>
      <c r="H1665">
        <v>2500</v>
      </c>
      <c r="I1665">
        <v>1907</v>
      </c>
      <c r="J1665">
        <v>1002</v>
      </c>
      <c r="K1665">
        <v>3405</v>
      </c>
      <c r="L1665">
        <v>2352</v>
      </c>
      <c r="M1665">
        <v>1053</v>
      </c>
      <c r="N1665">
        <v>0.48699999999999999</v>
      </c>
      <c r="O1665">
        <v>0.39100000000000001</v>
      </c>
      <c r="P1665">
        <v>0.23100000000000001</v>
      </c>
      <c r="Q1665">
        <v>0.49099999999999999</v>
      </c>
      <c r="R1665">
        <v>0.75900000000000001</v>
      </c>
      <c r="S1665">
        <v>0.55500000000000005</v>
      </c>
      <c r="T1665">
        <v>0.73699999999999999</v>
      </c>
      <c r="U1665">
        <v>2144.6030000000001</v>
      </c>
      <c r="V1665" t="s">
        <v>58</v>
      </c>
      <c r="W1665">
        <v>0.96199999999999997</v>
      </c>
      <c r="X1665">
        <v>0.96599999999999997</v>
      </c>
      <c r="Y1665">
        <v>0.97799999999999998</v>
      </c>
      <c r="Z1665">
        <v>0.96099999999999997</v>
      </c>
      <c r="AA1665" s="19">
        <v>45733.884188067132</v>
      </c>
      <c r="AB1665" t="s">
        <v>1237</v>
      </c>
    </row>
    <row r="1666" spans="1:28" hidden="1" x14ac:dyDescent="0.35">
      <c r="A1666" t="s">
        <v>1228</v>
      </c>
      <c r="B1666" t="s">
        <v>314</v>
      </c>
      <c r="C1666">
        <v>99</v>
      </c>
      <c r="D1666" s="9">
        <v>44461.714398148149</v>
      </c>
      <c r="E1666" s="9">
        <v>44560.774652777778</v>
      </c>
      <c r="F1666" t="s">
        <v>874</v>
      </c>
      <c r="G1666" t="s">
        <v>874</v>
      </c>
      <c r="H1666">
        <v>13</v>
      </c>
      <c r="I1666">
        <v>8</v>
      </c>
      <c r="J1666">
        <v>1</v>
      </c>
      <c r="K1666" t="s">
        <v>875</v>
      </c>
      <c r="L1666">
        <v>11</v>
      </c>
      <c r="M1666">
        <v>8</v>
      </c>
      <c r="N1666">
        <v>0.107</v>
      </c>
      <c r="O1666">
        <v>8.3000000000000004E-2</v>
      </c>
      <c r="P1666" t="s">
        <v>877</v>
      </c>
      <c r="Q1666">
        <v>0.121</v>
      </c>
      <c r="R1666" t="s">
        <v>877</v>
      </c>
      <c r="S1666" t="s">
        <v>877</v>
      </c>
      <c r="T1666" t="s">
        <v>877</v>
      </c>
      <c r="U1666" t="s">
        <v>877</v>
      </c>
      <c r="V1666" t="s">
        <v>58</v>
      </c>
      <c r="W1666">
        <v>0.96599999999999997</v>
      </c>
      <c r="X1666">
        <v>0.89400000000000002</v>
      </c>
      <c r="Y1666" t="s">
        <v>877</v>
      </c>
      <c r="Z1666">
        <v>0.79</v>
      </c>
      <c r="AA1666" s="19">
        <v>45733.884188252312</v>
      </c>
      <c r="AB1666" t="s">
        <v>1237</v>
      </c>
    </row>
    <row r="1667" spans="1:28" x14ac:dyDescent="0.35">
      <c r="A1667" t="s">
        <v>1229</v>
      </c>
      <c r="B1667" t="s">
        <v>313</v>
      </c>
      <c r="C1667">
        <v>5230</v>
      </c>
      <c r="D1667" s="9">
        <v>39309.150613425925</v>
      </c>
      <c r="E1667" s="9">
        <v>44539.731689814813</v>
      </c>
      <c r="F1667">
        <v>6765</v>
      </c>
      <c r="G1667">
        <v>6765</v>
      </c>
      <c r="H1667">
        <v>3166</v>
      </c>
      <c r="I1667">
        <v>3599</v>
      </c>
      <c r="J1667">
        <v>2059</v>
      </c>
      <c r="K1667">
        <v>4706</v>
      </c>
      <c r="L1667">
        <v>3825</v>
      </c>
      <c r="M1667">
        <v>881</v>
      </c>
      <c r="N1667">
        <v>0.81399999999999995</v>
      </c>
      <c r="O1667">
        <v>1.014</v>
      </c>
      <c r="P1667">
        <v>0.45500000000000002</v>
      </c>
      <c r="Q1667">
        <v>0.82499999999999996</v>
      </c>
      <c r="R1667">
        <v>0.60099999999999998</v>
      </c>
      <c r="S1667">
        <v>0.44500000000000001</v>
      </c>
      <c r="T1667">
        <v>0.751</v>
      </c>
      <c r="U1667">
        <v>1067.8789999999999</v>
      </c>
      <c r="V1667" t="s">
        <v>58</v>
      </c>
      <c r="W1667">
        <v>0.81399999999999995</v>
      </c>
      <c r="X1667">
        <v>0.80400000000000005</v>
      </c>
      <c r="Y1667">
        <v>0.90500000000000003</v>
      </c>
      <c r="Z1667">
        <v>0.72799999999999998</v>
      </c>
      <c r="AA1667" s="19">
        <v>45733.884279189813</v>
      </c>
      <c r="AB1667" t="s">
        <v>1237</v>
      </c>
    </row>
    <row r="1668" spans="1:28" hidden="1" x14ac:dyDescent="0.35">
      <c r="A1668" t="s">
        <v>1229</v>
      </c>
      <c r="B1668" t="s">
        <v>314</v>
      </c>
      <c r="C1668">
        <v>92</v>
      </c>
      <c r="D1668" s="9">
        <v>44447.310439814813</v>
      </c>
      <c r="E1668" s="9">
        <v>44539.731689814813</v>
      </c>
      <c r="F1668" t="s">
        <v>874</v>
      </c>
      <c r="G1668" t="s">
        <v>874</v>
      </c>
      <c r="H1668">
        <v>3</v>
      </c>
      <c r="I1668">
        <v>1</v>
      </c>
      <c r="J1668">
        <v>2</v>
      </c>
      <c r="K1668" t="s">
        <v>875</v>
      </c>
      <c r="L1668">
        <v>3</v>
      </c>
      <c r="M1668">
        <v>-2</v>
      </c>
      <c r="N1668">
        <v>2.8000000000000001E-2</v>
      </c>
      <c r="O1668" t="s">
        <v>877</v>
      </c>
      <c r="P1668">
        <v>1.6E-2</v>
      </c>
      <c r="Q1668">
        <v>4.2000000000000003E-2</v>
      </c>
      <c r="R1668" t="s">
        <v>877</v>
      </c>
      <c r="S1668" t="s">
        <v>877</v>
      </c>
      <c r="T1668" t="s">
        <v>877</v>
      </c>
      <c r="U1668" t="s">
        <v>877</v>
      </c>
      <c r="V1668" t="s">
        <v>58</v>
      </c>
      <c r="W1668">
        <v>0.97799999999999998</v>
      </c>
      <c r="X1668" t="s">
        <v>877</v>
      </c>
      <c r="Y1668">
        <v>1</v>
      </c>
      <c r="Z1668">
        <v>0.77</v>
      </c>
      <c r="AA1668" s="19">
        <v>45733.88427934028</v>
      </c>
      <c r="AB1668" t="s">
        <v>1237</v>
      </c>
    </row>
    <row r="1669" spans="1:28" x14ac:dyDescent="0.35">
      <c r="A1669" t="s">
        <v>1230</v>
      </c>
      <c r="B1669" t="s">
        <v>313</v>
      </c>
      <c r="C1669">
        <v>6791</v>
      </c>
      <c r="D1669" s="9">
        <v>37774.28162037037</v>
      </c>
      <c r="E1669" s="9">
        <v>44565.826307870368</v>
      </c>
      <c r="F1669">
        <v>43910</v>
      </c>
      <c r="G1669">
        <v>43910</v>
      </c>
      <c r="H1669">
        <v>17473</v>
      </c>
      <c r="I1669">
        <v>26437</v>
      </c>
      <c r="J1669">
        <v>20227</v>
      </c>
      <c r="K1669">
        <v>23683</v>
      </c>
      <c r="L1669">
        <v>17053</v>
      </c>
      <c r="M1669">
        <v>6630</v>
      </c>
      <c r="N1669">
        <v>2.9769999999999999</v>
      </c>
      <c r="O1669">
        <v>4.7960000000000003</v>
      </c>
      <c r="P1669">
        <v>4.2640000000000002</v>
      </c>
      <c r="Q1669">
        <v>3.036</v>
      </c>
      <c r="R1669">
        <v>0.86499999999999999</v>
      </c>
      <c r="S1669">
        <v>0.38300000000000001</v>
      </c>
      <c r="T1669">
        <v>0.45100000000000001</v>
      </c>
      <c r="U1669">
        <v>2183.7939999999999</v>
      </c>
      <c r="V1669" t="s">
        <v>58</v>
      </c>
      <c r="W1669">
        <v>0.99199999999999999</v>
      </c>
      <c r="X1669">
        <v>0.98099999999999998</v>
      </c>
      <c r="Y1669">
        <v>0.93899999999999995</v>
      </c>
      <c r="Z1669">
        <v>0.97599999999999998</v>
      </c>
      <c r="AA1669" s="19">
        <v>45733.884450381942</v>
      </c>
      <c r="AB1669" t="s">
        <v>1237</v>
      </c>
    </row>
    <row r="1670" spans="1:28" hidden="1" x14ac:dyDescent="0.35">
      <c r="A1670" t="s">
        <v>1230</v>
      </c>
      <c r="B1670" t="s">
        <v>314</v>
      </c>
      <c r="C1670">
        <v>99</v>
      </c>
      <c r="D1670" s="9">
        <v>44466.202511574076</v>
      </c>
      <c r="E1670" s="9">
        <v>44565.826307870368</v>
      </c>
      <c r="F1670" t="s">
        <v>874</v>
      </c>
      <c r="G1670" t="s">
        <v>874</v>
      </c>
      <c r="H1670">
        <v>89</v>
      </c>
      <c r="I1670">
        <v>147</v>
      </c>
      <c r="J1670">
        <v>24</v>
      </c>
      <c r="K1670" t="s">
        <v>875</v>
      </c>
      <c r="L1670">
        <v>81</v>
      </c>
      <c r="M1670">
        <v>132</v>
      </c>
      <c r="N1670">
        <v>0.98599999999999999</v>
      </c>
      <c r="O1670">
        <v>1.548</v>
      </c>
      <c r="P1670">
        <v>0.254</v>
      </c>
      <c r="Q1670">
        <v>1.1180000000000001</v>
      </c>
      <c r="R1670">
        <v>0.49</v>
      </c>
      <c r="S1670">
        <v>0.38900000000000001</v>
      </c>
      <c r="T1670">
        <v>0.9</v>
      </c>
      <c r="U1670">
        <v>5930.2330000000002</v>
      </c>
      <c r="V1670" t="s">
        <v>58</v>
      </c>
      <c r="W1670">
        <v>0.98799999999999999</v>
      </c>
      <c r="X1670">
        <v>0.98899999999999999</v>
      </c>
      <c r="Y1670">
        <v>0.89300000000000002</v>
      </c>
      <c r="Z1670">
        <v>0.95499999999999996</v>
      </c>
      <c r="AA1670" s="19">
        <v>45733.884466261574</v>
      </c>
      <c r="AB1670" t="s">
        <v>1237</v>
      </c>
    </row>
    <row r="1671" spans="1:28" x14ac:dyDescent="0.35">
      <c r="A1671" t="s">
        <v>1231</v>
      </c>
      <c r="B1671" t="s">
        <v>313</v>
      </c>
      <c r="C1671">
        <v>6682</v>
      </c>
      <c r="D1671" s="9">
        <v>37883.732847222222</v>
      </c>
      <c r="E1671" s="9">
        <v>44566.497569444444</v>
      </c>
      <c r="F1671">
        <v>25045</v>
      </c>
      <c r="G1671">
        <v>25045</v>
      </c>
      <c r="H1671">
        <v>13958</v>
      </c>
      <c r="I1671">
        <v>11087</v>
      </c>
      <c r="J1671">
        <v>13184</v>
      </c>
      <c r="K1671">
        <v>11861</v>
      </c>
      <c r="L1671">
        <v>6917</v>
      </c>
      <c r="M1671">
        <v>4944</v>
      </c>
      <c r="N1671">
        <v>2.665</v>
      </c>
      <c r="O1671">
        <v>2.794</v>
      </c>
      <c r="P1671">
        <v>3.1349999999999998</v>
      </c>
      <c r="Q1671">
        <v>2.0760000000000001</v>
      </c>
      <c r="R1671">
        <v>0.89300000000000002</v>
      </c>
      <c r="S1671">
        <v>0.48799999999999999</v>
      </c>
      <c r="T1671">
        <v>0.42599999999999999</v>
      </c>
      <c r="U1671">
        <v>2381.5030000000002</v>
      </c>
      <c r="V1671" t="s">
        <v>58</v>
      </c>
      <c r="W1671">
        <v>0.96399999999999997</v>
      </c>
      <c r="X1671">
        <v>0.97799999999999998</v>
      </c>
      <c r="Y1671">
        <v>0.97299999999999998</v>
      </c>
      <c r="Z1671">
        <v>0.93</v>
      </c>
      <c r="AA1671" s="19">
        <v>45733.884595648145</v>
      </c>
      <c r="AB1671" t="s">
        <v>1237</v>
      </c>
    </row>
    <row r="1672" spans="1:28" hidden="1" x14ac:dyDescent="0.35">
      <c r="A1672" t="s">
        <v>1231</v>
      </c>
      <c r="B1672" t="s">
        <v>314</v>
      </c>
      <c r="C1672">
        <v>99</v>
      </c>
      <c r="D1672" s="9">
        <v>44466.512731481482</v>
      </c>
      <c r="E1672" s="9">
        <v>44566.497569444444</v>
      </c>
      <c r="F1672" t="s">
        <v>874</v>
      </c>
      <c r="G1672" t="s">
        <v>874</v>
      </c>
      <c r="H1672">
        <v>152</v>
      </c>
      <c r="I1672">
        <v>210</v>
      </c>
      <c r="J1672">
        <v>368</v>
      </c>
      <c r="K1672" t="s">
        <v>875</v>
      </c>
      <c r="L1672">
        <v>80</v>
      </c>
      <c r="M1672">
        <v>-87</v>
      </c>
      <c r="N1672">
        <v>1.573</v>
      </c>
      <c r="O1672">
        <v>2.3010000000000002</v>
      </c>
      <c r="P1672">
        <v>3.927</v>
      </c>
      <c r="Q1672">
        <v>0.747</v>
      </c>
      <c r="R1672">
        <v>-14.093999999999999</v>
      </c>
      <c r="S1672">
        <v>0.40600000000000003</v>
      </c>
      <c r="T1672">
        <v>-1.4E-2</v>
      </c>
      <c r="U1672">
        <v>6618.4740000000002</v>
      </c>
      <c r="V1672" t="s">
        <v>58</v>
      </c>
      <c r="W1672">
        <v>0.98899999999999999</v>
      </c>
      <c r="X1672">
        <v>0.98899999999999999</v>
      </c>
      <c r="Y1672">
        <v>0.98099999999999998</v>
      </c>
      <c r="Z1672">
        <v>0.97599999999999998</v>
      </c>
      <c r="AA1672" s="19">
        <v>45733.884613703704</v>
      </c>
      <c r="AB1672" t="s">
        <v>1237</v>
      </c>
    </row>
    <row r="1673" spans="1:28" x14ac:dyDescent="0.35">
      <c r="A1673" t="s">
        <v>1232</v>
      </c>
      <c r="B1673" t="s">
        <v>313</v>
      </c>
      <c r="C1673">
        <v>4394</v>
      </c>
      <c r="D1673" s="9">
        <v>39295.987280092595</v>
      </c>
      <c r="E1673" s="9">
        <v>43690.287615740737</v>
      </c>
      <c r="F1673">
        <v>1282</v>
      </c>
      <c r="G1673">
        <v>1282</v>
      </c>
      <c r="H1673">
        <v>751</v>
      </c>
      <c r="I1673">
        <v>531</v>
      </c>
      <c r="J1673">
        <v>583</v>
      </c>
      <c r="K1673">
        <v>699</v>
      </c>
      <c r="L1673">
        <v>699</v>
      </c>
      <c r="M1673">
        <v>0</v>
      </c>
      <c r="N1673">
        <v>0.21199999999999999</v>
      </c>
      <c r="O1673">
        <v>0.161</v>
      </c>
      <c r="P1673">
        <v>0.112</v>
      </c>
      <c r="Q1673">
        <v>0.20200000000000001</v>
      </c>
      <c r="R1673">
        <v>0.77400000000000002</v>
      </c>
      <c r="S1673">
        <v>0.56799999999999995</v>
      </c>
      <c r="T1673">
        <v>0.7</v>
      </c>
      <c r="U1673">
        <v>0</v>
      </c>
      <c r="V1673" t="s">
        <v>82</v>
      </c>
      <c r="W1673">
        <v>0.94499999999999995</v>
      </c>
      <c r="X1673">
        <v>0.98</v>
      </c>
      <c r="Y1673">
        <v>0.78400000000000003</v>
      </c>
      <c r="Z1673">
        <v>0.94799999999999995</v>
      </c>
      <c r="AA1673" s="19">
        <v>45733.88468609954</v>
      </c>
      <c r="AB1673" t="s">
        <v>1237</v>
      </c>
    </row>
    <row r="1674" spans="1:28" hidden="1" x14ac:dyDescent="0.35">
      <c r="A1674" t="s">
        <v>1232</v>
      </c>
      <c r="B1674" t="s">
        <v>314</v>
      </c>
      <c r="C1674">
        <v>1</v>
      </c>
      <c r="D1674" s="9">
        <v>43689.275775462964</v>
      </c>
      <c r="E1674" s="9">
        <v>43690.287615740737</v>
      </c>
      <c r="F1674" t="s">
        <v>874</v>
      </c>
      <c r="G1674" t="s">
        <v>874</v>
      </c>
      <c r="H1674">
        <v>1</v>
      </c>
      <c r="I1674">
        <v>1</v>
      </c>
      <c r="J1674">
        <v>324</v>
      </c>
      <c r="K1674" t="s">
        <v>875</v>
      </c>
      <c r="L1674">
        <v>1</v>
      </c>
      <c r="M1674">
        <v>-324</v>
      </c>
      <c r="N1674" t="s">
        <v>877</v>
      </c>
      <c r="O1674" t="s">
        <v>877</v>
      </c>
      <c r="P1674">
        <v>154.001</v>
      </c>
      <c r="Q1674" t="s">
        <v>877</v>
      </c>
      <c r="R1674" t="s">
        <v>877</v>
      </c>
      <c r="S1674" t="s">
        <v>877</v>
      </c>
      <c r="T1674" t="s">
        <v>877</v>
      </c>
      <c r="U1674" t="s">
        <v>877</v>
      </c>
      <c r="V1674" t="s">
        <v>82</v>
      </c>
      <c r="W1674" t="s">
        <v>877</v>
      </c>
      <c r="X1674" t="s">
        <v>877</v>
      </c>
      <c r="Y1674">
        <v>0.66800000000000004</v>
      </c>
      <c r="Z1674" t="s">
        <v>877</v>
      </c>
      <c r="AA1674" s="19">
        <v>45733.88468609954</v>
      </c>
      <c r="AB1674" t="s">
        <v>1237</v>
      </c>
    </row>
    <row r="1675" spans="1:28" x14ac:dyDescent="0.35">
      <c r="A1675" t="s">
        <v>90</v>
      </c>
      <c r="B1675" t="s">
        <v>313</v>
      </c>
      <c r="C1675">
        <v>14284</v>
      </c>
      <c r="D1675" s="9">
        <v>30281.099305555555</v>
      </c>
      <c r="E1675" s="9">
        <v>44565.229259259257</v>
      </c>
      <c r="F1675">
        <v>6793</v>
      </c>
      <c r="G1675">
        <v>6793</v>
      </c>
      <c r="H1675">
        <v>3763</v>
      </c>
      <c r="I1675">
        <v>3030</v>
      </c>
      <c r="J1675">
        <v>3476</v>
      </c>
      <c r="K1675">
        <v>3317</v>
      </c>
      <c r="L1675">
        <v>2472</v>
      </c>
      <c r="M1675">
        <v>845</v>
      </c>
      <c r="N1675">
        <v>0.72499999999999998</v>
      </c>
      <c r="O1675">
        <v>0.75</v>
      </c>
      <c r="P1675">
        <v>0.57499999999999996</v>
      </c>
      <c r="Q1675">
        <v>0.61299999999999999</v>
      </c>
      <c r="R1675">
        <v>0.68100000000000005</v>
      </c>
      <c r="S1675">
        <v>0.49199999999999999</v>
      </c>
      <c r="T1675">
        <v>0.61</v>
      </c>
      <c r="U1675">
        <v>1378.4670000000001</v>
      </c>
      <c r="V1675" t="s">
        <v>58</v>
      </c>
      <c r="W1675">
        <v>0.97</v>
      </c>
      <c r="X1675">
        <v>0.86799999999999999</v>
      </c>
      <c r="Y1675">
        <v>0.88300000000000001</v>
      </c>
      <c r="Z1675">
        <v>0.79200000000000004</v>
      </c>
      <c r="AA1675" s="19">
        <v>45733.884777222222</v>
      </c>
      <c r="AB1675" t="s">
        <v>1237</v>
      </c>
    </row>
    <row r="1676" spans="1:28" hidden="1" x14ac:dyDescent="0.35">
      <c r="A1676" t="s">
        <v>90</v>
      </c>
      <c r="B1676" t="s">
        <v>314</v>
      </c>
      <c r="C1676">
        <v>97</v>
      </c>
      <c r="D1676" s="9">
        <v>44467.378379629627</v>
      </c>
      <c r="E1676" s="9">
        <v>44565.229259259257</v>
      </c>
      <c r="F1676" t="s">
        <v>874</v>
      </c>
      <c r="G1676" t="s">
        <v>874</v>
      </c>
      <c r="H1676">
        <v>31</v>
      </c>
      <c r="I1676">
        <v>15</v>
      </c>
      <c r="J1676">
        <v>32</v>
      </c>
      <c r="K1676" t="s">
        <v>875</v>
      </c>
      <c r="L1676">
        <v>25</v>
      </c>
      <c r="M1676">
        <v>-12</v>
      </c>
      <c r="N1676">
        <v>0.378</v>
      </c>
      <c r="O1676">
        <v>0.16500000000000001</v>
      </c>
      <c r="P1676">
        <v>0.29099999999999998</v>
      </c>
      <c r="Q1676">
        <v>0.224</v>
      </c>
      <c r="R1676">
        <v>0.88900000000000001</v>
      </c>
      <c r="S1676">
        <v>0.69599999999999995</v>
      </c>
      <c r="T1676">
        <v>0.46400000000000002</v>
      </c>
      <c r="U1676">
        <v>3772.3209999999999</v>
      </c>
      <c r="V1676" t="s">
        <v>58</v>
      </c>
      <c r="W1676">
        <v>0.98499999999999999</v>
      </c>
      <c r="X1676">
        <v>0.93</v>
      </c>
      <c r="Y1676">
        <v>0.97</v>
      </c>
      <c r="Z1676">
        <v>0.93899999999999995</v>
      </c>
      <c r="AA1676" s="19">
        <v>45733.884793738427</v>
      </c>
      <c r="AB1676" t="s">
        <v>1237</v>
      </c>
    </row>
    <row r="1677" spans="1:28" x14ac:dyDescent="0.35">
      <c r="A1677" t="s">
        <v>1233</v>
      </c>
      <c r="B1677" t="s">
        <v>313</v>
      </c>
      <c r="C1677">
        <v>3597</v>
      </c>
      <c r="D1677" s="9">
        <v>40969.152083333334</v>
      </c>
      <c r="E1677" s="9">
        <v>44566.609699074077</v>
      </c>
      <c r="F1677">
        <v>7885</v>
      </c>
      <c r="G1677">
        <v>7885</v>
      </c>
      <c r="H1677">
        <v>4942</v>
      </c>
      <c r="I1677">
        <v>2943</v>
      </c>
      <c r="J1677">
        <v>2140</v>
      </c>
      <c r="K1677">
        <v>5745</v>
      </c>
      <c r="L1677">
        <v>3519</v>
      </c>
      <c r="M1677">
        <v>2226</v>
      </c>
      <c r="N1677">
        <v>1.522</v>
      </c>
      <c r="O1677">
        <v>0.94199999999999995</v>
      </c>
      <c r="P1677">
        <v>0.78900000000000003</v>
      </c>
      <c r="Q1677">
        <v>1.139</v>
      </c>
      <c r="R1677">
        <v>0.68</v>
      </c>
      <c r="S1677">
        <v>0.61799999999999999</v>
      </c>
      <c r="T1677">
        <v>0.68</v>
      </c>
      <c r="U1677">
        <v>1954.346</v>
      </c>
      <c r="V1677" t="s">
        <v>58</v>
      </c>
      <c r="W1677">
        <v>0.98799999999999999</v>
      </c>
      <c r="X1677">
        <v>0.95</v>
      </c>
      <c r="Y1677">
        <v>0.95499999999999996</v>
      </c>
      <c r="Z1677">
        <v>0.96299999999999997</v>
      </c>
      <c r="AA1677" s="19">
        <v>45733.884886041669</v>
      </c>
      <c r="AB1677" t="s">
        <v>1237</v>
      </c>
    </row>
    <row r="1678" spans="1:28" hidden="1" x14ac:dyDescent="0.35">
      <c r="A1678" t="s">
        <v>1233</v>
      </c>
      <c r="B1678" t="s">
        <v>314</v>
      </c>
      <c r="C1678">
        <v>99</v>
      </c>
      <c r="D1678" s="9">
        <v>44466.62158564815</v>
      </c>
      <c r="E1678" s="9">
        <v>44566.609699074077</v>
      </c>
      <c r="F1678" t="s">
        <v>874</v>
      </c>
      <c r="G1678" t="s">
        <v>874</v>
      </c>
      <c r="H1678">
        <v>70</v>
      </c>
      <c r="I1678">
        <v>34</v>
      </c>
      <c r="J1678">
        <v>13</v>
      </c>
      <c r="K1678" t="s">
        <v>875</v>
      </c>
      <c r="L1678">
        <v>38</v>
      </c>
      <c r="M1678">
        <v>52</v>
      </c>
      <c r="N1678">
        <v>0.7</v>
      </c>
      <c r="O1678">
        <v>0.378</v>
      </c>
      <c r="P1678">
        <v>0.11899999999999999</v>
      </c>
      <c r="Q1678">
        <v>0.41299999999999998</v>
      </c>
      <c r="R1678">
        <v>0.43099999999999999</v>
      </c>
      <c r="S1678">
        <v>0.64900000000000002</v>
      </c>
      <c r="T1678">
        <v>0.89</v>
      </c>
      <c r="U1678">
        <v>5389.8310000000001</v>
      </c>
      <c r="V1678" t="s">
        <v>58</v>
      </c>
      <c r="W1678">
        <v>0.93899999999999995</v>
      </c>
      <c r="X1678">
        <v>0.95</v>
      </c>
      <c r="Y1678">
        <v>0.92800000000000005</v>
      </c>
      <c r="Z1678">
        <v>0.93899999999999995</v>
      </c>
      <c r="AA1678" s="19">
        <v>45733.884901759258</v>
      </c>
      <c r="AB1678" t="s">
        <v>1237</v>
      </c>
    </row>
    <row r="1679" spans="1:28" x14ac:dyDescent="0.35">
      <c r="A1679" t="s">
        <v>1234</v>
      </c>
      <c r="B1679" t="s">
        <v>313</v>
      </c>
      <c r="C1679">
        <v>4953</v>
      </c>
      <c r="D1679" s="9">
        <v>39612.524861111109</v>
      </c>
      <c r="E1679" s="9">
        <v>44565.763159722221</v>
      </c>
      <c r="F1679">
        <v>20352</v>
      </c>
      <c r="G1679">
        <v>20352</v>
      </c>
      <c r="H1679">
        <v>7756</v>
      </c>
      <c r="I1679">
        <v>12596</v>
      </c>
      <c r="J1679">
        <v>8847</v>
      </c>
      <c r="K1679">
        <v>11505</v>
      </c>
      <c r="L1679">
        <v>9147</v>
      </c>
      <c r="M1679">
        <v>2358</v>
      </c>
      <c r="N1679">
        <v>1.784</v>
      </c>
      <c r="O1679">
        <v>3.1259999999999999</v>
      </c>
      <c r="P1679">
        <v>1.9390000000000001</v>
      </c>
      <c r="Q1679">
        <v>2.448</v>
      </c>
      <c r="R1679">
        <v>0.82399999999999995</v>
      </c>
      <c r="S1679">
        <v>0.36299999999999999</v>
      </c>
      <c r="T1679">
        <v>0.60499999999999998</v>
      </c>
      <c r="U1679">
        <v>963.23500000000001</v>
      </c>
      <c r="V1679" t="s">
        <v>58</v>
      </c>
      <c r="W1679">
        <v>0.98599999999999999</v>
      </c>
      <c r="X1679">
        <v>0.98099999999999998</v>
      </c>
      <c r="Y1679">
        <v>0.97799999999999998</v>
      </c>
      <c r="Z1679">
        <v>0.96099999999999997</v>
      </c>
      <c r="AA1679" s="19">
        <v>45733.885023333336</v>
      </c>
      <c r="AB1679" t="s">
        <v>1237</v>
      </c>
    </row>
    <row r="1680" spans="1:28" hidden="1" x14ac:dyDescent="0.35">
      <c r="A1680" t="s">
        <v>1234</v>
      </c>
      <c r="B1680" t="s">
        <v>314</v>
      </c>
      <c r="C1680">
        <v>99</v>
      </c>
      <c r="D1680" s="9">
        <v>44466.069074074076</v>
      </c>
      <c r="E1680" s="9">
        <v>44565.763159722221</v>
      </c>
      <c r="F1680" t="s">
        <v>874</v>
      </c>
      <c r="G1680" t="s">
        <v>874</v>
      </c>
      <c r="H1680">
        <v>135</v>
      </c>
      <c r="I1680">
        <v>52</v>
      </c>
      <c r="J1680">
        <v>219</v>
      </c>
      <c r="K1680" t="s">
        <v>875</v>
      </c>
      <c r="L1680">
        <v>44</v>
      </c>
      <c r="M1680">
        <v>-75</v>
      </c>
      <c r="N1680">
        <v>1.367</v>
      </c>
      <c r="O1680">
        <v>0.50700000000000001</v>
      </c>
      <c r="P1680">
        <v>2.1640000000000001</v>
      </c>
      <c r="Q1680">
        <v>0.40100000000000002</v>
      </c>
      <c r="R1680">
        <v>-1.383</v>
      </c>
      <c r="S1680">
        <v>0.72899999999999998</v>
      </c>
      <c r="T1680">
        <v>-0.155</v>
      </c>
      <c r="U1680">
        <v>5880.299</v>
      </c>
      <c r="V1680" t="s">
        <v>58</v>
      </c>
      <c r="W1680">
        <v>0.98699999999999999</v>
      </c>
      <c r="X1680">
        <v>0.96</v>
      </c>
      <c r="Y1680">
        <v>0.99399999999999999</v>
      </c>
      <c r="Z1680">
        <v>0.95599999999999996</v>
      </c>
      <c r="AA1680" s="19">
        <v>45733.885039606481</v>
      </c>
      <c r="AB1680" t="s">
        <v>1237</v>
      </c>
    </row>
    <row r="1681" spans="1:28" x14ac:dyDescent="0.35">
      <c r="A1681" t="s">
        <v>1235</v>
      </c>
      <c r="B1681" t="s">
        <v>313</v>
      </c>
      <c r="C1681">
        <v>5752</v>
      </c>
      <c r="D1681" s="9">
        <v>38813.988449074073</v>
      </c>
      <c r="E1681" s="9">
        <v>44566.551585648151</v>
      </c>
      <c r="F1681">
        <v>14625</v>
      </c>
      <c r="G1681">
        <v>14625</v>
      </c>
      <c r="H1681">
        <v>8413</v>
      </c>
      <c r="I1681">
        <v>6212</v>
      </c>
      <c r="J1681">
        <v>5070</v>
      </c>
      <c r="K1681">
        <v>9555</v>
      </c>
      <c r="L1681">
        <v>7339</v>
      </c>
      <c r="M1681">
        <v>2216</v>
      </c>
      <c r="N1681">
        <v>1.718</v>
      </c>
      <c r="O1681">
        <v>1.2869999999999999</v>
      </c>
      <c r="P1681">
        <v>0.95099999999999996</v>
      </c>
      <c r="Q1681">
        <v>1.4430000000000001</v>
      </c>
      <c r="R1681">
        <v>0.70299999999999996</v>
      </c>
      <c r="S1681">
        <v>0.57199999999999995</v>
      </c>
      <c r="T1681">
        <v>0.68400000000000005</v>
      </c>
      <c r="U1681">
        <v>1535.69</v>
      </c>
      <c r="V1681" t="s">
        <v>58</v>
      </c>
      <c r="W1681">
        <v>0.97499999999999998</v>
      </c>
      <c r="X1681">
        <v>0.98</v>
      </c>
      <c r="Y1681">
        <v>0.88600000000000001</v>
      </c>
      <c r="Z1681">
        <v>0.97699999999999998</v>
      </c>
      <c r="AA1681" s="19">
        <v>45733.885145185188</v>
      </c>
      <c r="AB1681" t="s">
        <v>1237</v>
      </c>
    </row>
    <row r="1682" spans="1:28" hidden="1" x14ac:dyDescent="0.35">
      <c r="A1682" t="s">
        <v>1235</v>
      </c>
      <c r="B1682" t="s">
        <v>314</v>
      </c>
      <c r="C1682">
        <v>99</v>
      </c>
      <c r="D1682" s="9">
        <v>44466.616793981484</v>
      </c>
      <c r="E1682" s="9">
        <v>44566.551585648151</v>
      </c>
      <c r="F1682" t="s">
        <v>874</v>
      </c>
      <c r="G1682" t="s">
        <v>874</v>
      </c>
      <c r="H1682">
        <v>56</v>
      </c>
      <c r="I1682">
        <v>41</v>
      </c>
      <c r="J1682">
        <v>2</v>
      </c>
      <c r="K1682" t="s">
        <v>875</v>
      </c>
      <c r="L1682">
        <v>49</v>
      </c>
      <c r="M1682">
        <v>45</v>
      </c>
      <c r="N1682">
        <v>0.54400000000000004</v>
      </c>
      <c r="O1682">
        <v>0.46400000000000002</v>
      </c>
      <c r="P1682">
        <v>0.03</v>
      </c>
      <c r="Q1682">
        <v>0.47399999999999998</v>
      </c>
      <c r="R1682">
        <v>0.48499999999999999</v>
      </c>
      <c r="S1682">
        <v>0.54</v>
      </c>
      <c r="T1682">
        <v>0.97</v>
      </c>
      <c r="U1682">
        <v>4675.1049999999996</v>
      </c>
      <c r="V1682" t="s">
        <v>58</v>
      </c>
      <c r="W1682">
        <v>0.99099999999999999</v>
      </c>
      <c r="X1682">
        <v>0.97799999999999998</v>
      </c>
      <c r="Y1682">
        <v>1</v>
      </c>
      <c r="Z1682">
        <v>0.75700000000000001</v>
      </c>
      <c r="AA1682" s="19">
        <v>45733.885162199076</v>
      </c>
      <c r="AB1682" t="s">
        <v>1237</v>
      </c>
    </row>
    <row r="1683" spans="1:28" x14ac:dyDescent="0.35">
      <c r="A1683" t="s">
        <v>71</v>
      </c>
      <c r="B1683" t="s">
        <v>313</v>
      </c>
      <c r="C1683">
        <v>1665</v>
      </c>
      <c r="D1683" s="9">
        <v>42899.062465277777</v>
      </c>
      <c r="E1683" s="9">
        <v>44564.880497685182</v>
      </c>
      <c r="F1683">
        <v>438</v>
      </c>
      <c r="G1683">
        <v>438</v>
      </c>
      <c r="H1683">
        <v>286</v>
      </c>
      <c r="I1683">
        <v>152</v>
      </c>
      <c r="J1683">
        <v>44</v>
      </c>
      <c r="K1683">
        <v>394</v>
      </c>
      <c r="L1683">
        <v>104</v>
      </c>
      <c r="M1683">
        <v>290</v>
      </c>
      <c r="N1683">
        <v>0.24199999999999999</v>
      </c>
      <c r="O1683">
        <v>0.152</v>
      </c>
      <c r="P1683">
        <v>4.5999999999999999E-2</v>
      </c>
      <c r="Q1683">
        <v>0.106</v>
      </c>
      <c r="R1683">
        <v>0.30499999999999999</v>
      </c>
      <c r="S1683">
        <v>0.61399999999999999</v>
      </c>
      <c r="T1683">
        <v>0.88300000000000001</v>
      </c>
      <c r="U1683">
        <v>2735.8490000000002</v>
      </c>
      <c r="V1683" t="s">
        <v>58</v>
      </c>
      <c r="W1683">
        <v>0.97</v>
      </c>
      <c r="X1683">
        <v>0.96899999999999997</v>
      </c>
      <c r="Y1683">
        <v>0.96299999999999997</v>
      </c>
      <c r="Z1683">
        <v>0.97199999999999998</v>
      </c>
      <c r="AA1683" s="19">
        <v>45733.885236365742</v>
      </c>
      <c r="AB1683" t="s">
        <v>1237</v>
      </c>
    </row>
    <row r="1684" spans="1:28" hidden="1" x14ac:dyDescent="0.35">
      <c r="A1684" t="s">
        <v>71</v>
      </c>
      <c r="B1684" t="s">
        <v>314</v>
      </c>
      <c r="C1684">
        <v>96</v>
      </c>
      <c r="D1684" s="9">
        <v>44467.885231481479</v>
      </c>
      <c r="E1684" s="9">
        <v>44564.880497685182</v>
      </c>
      <c r="F1684" t="s">
        <v>874</v>
      </c>
      <c r="G1684" t="s">
        <v>874</v>
      </c>
      <c r="H1684">
        <v>18</v>
      </c>
      <c r="I1684">
        <v>11</v>
      </c>
      <c r="J1684">
        <v>1</v>
      </c>
      <c r="K1684" t="s">
        <v>875</v>
      </c>
      <c r="L1684">
        <v>1</v>
      </c>
      <c r="M1684">
        <v>27</v>
      </c>
      <c r="N1684">
        <v>0.19900000000000001</v>
      </c>
      <c r="O1684">
        <v>0.16300000000000001</v>
      </c>
      <c r="P1684" t="s">
        <v>877</v>
      </c>
      <c r="Q1684" t="s">
        <v>877</v>
      </c>
      <c r="R1684" t="s">
        <v>877</v>
      </c>
      <c r="S1684" t="s">
        <v>877</v>
      </c>
      <c r="T1684" t="s">
        <v>877</v>
      </c>
      <c r="U1684" t="s">
        <v>877</v>
      </c>
      <c r="V1684" t="s">
        <v>58</v>
      </c>
      <c r="W1684">
        <v>0.95399999999999996</v>
      </c>
      <c r="X1684">
        <v>0.93500000000000005</v>
      </c>
      <c r="Y1684" t="s">
        <v>877</v>
      </c>
      <c r="Z1684" t="s">
        <v>877</v>
      </c>
      <c r="AA1684" s="19">
        <v>45733.885236365742</v>
      </c>
      <c r="AB1684" t="s">
        <v>1237</v>
      </c>
    </row>
    <row r="1685" spans="1:28" x14ac:dyDescent="0.35">
      <c r="A1685" t="s">
        <v>1236</v>
      </c>
      <c r="B1685" t="s">
        <v>313</v>
      </c>
      <c r="C1685">
        <v>3109</v>
      </c>
      <c r="D1685" s="9">
        <v>41456.579409722224</v>
      </c>
      <c r="E1685" s="9">
        <v>44566.575358796297</v>
      </c>
      <c r="F1685">
        <v>527</v>
      </c>
      <c r="G1685">
        <v>527</v>
      </c>
      <c r="H1685">
        <v>383</v>
      </c>
      <c r="I1685">
        <v>144</v>
      </c>
      <c r="J1685">
        <v>104</v>
      </c>
      <c r="K1685">
        <v>423</v>
      </c>
      <c r="L1685">
        <v>142</v>
      </c>
      <c r="M1685">
        <v>281</v>
      </c>
      <c r="N1685">
        <v>0.20699999999999999</v>
      </c>
      <c r="O1685">
        <v>9.6000000000000002E-2</v>
      </c>
      <c r="P1685">
        <v>7.0000000000000007E-2</v>
      </c>
      <c r="Q1685">
        <v>0.105</v>
      </c>
      <c r="R1685">
        <v>0.45100000000000001</v>
      </c>
      <c r="S1685">
        <v>0.68300000000000005</v>
      </c>
      <c r="T1685">
        <v>0.76900000000000002</v>
      </c>
      <c r="U1685">
        <v>2676.19</v>
      </c>
      <c r="V1685" t="s">
        <v>58</v>
      </c>
      <c r="W1685">
        <v>0.90400000000000003</v>
      </c>
      <c r="X1685">
        <v>0.98099999999999998</v>
      </c>
      <c r="Y1685">
        <v>0.88500000000000001</v>
      </c>
      <c r="Z1685">
        <v>0.98099999999999998</v>
      </c>
      <c r="AA1685" s="19">
        <v>45733.8853097338</v>
      </c>
      <c r="AB1685" t="s">
        <v>1237</v>
      </c>
    </row>
    <row r="1686" spans="1:28" hidden="1" x14ac:dyDescent="0.35">
      <c r="A1686" t="s">
        <v>1236</v>
      </c>
      <c r="B1686" t="s">
        <v>314</v>
      </c>
      <c r="C1686">
        <v>99</v>
      </c>
      <c r="D1686" s="9">
        <v>44466.76635416667</v>
      </c>
      <c r="E1686" s="9">
        <v>44566.575358796297</v>
      </c>
      <c r="F1686" t="s">
        <v>874</v>
      </c>
      <c r="G1686" t="s">
        <v>874</v>
      </c>
      <c r="H1686">
        <v>28</v>
      </c>
      <c r="I1686">
        <v>7</v>
      </c>
      <c r="J1686">
        <v>9</v>
      </c>
      <c r="K1686" t="s">
        <v>875</v>
      </c>
      <c r="L1686">
        <v>15</v>
      </c>
      <c r="M1686">
        <v>10</v>
      </c>
      <c r="N1686">
        <v>0.25900000000000001</v>
      </c>
      <c r="O1686">
        <v>9.2999999999999999E-2</v>
      </c>
      <c r="P1686">
        <v>7.6999999999999999E-2</v>
      </c>
      <c r="Q1686">
        <v>0.152</v>
      </c>
      <c r="R1686">
        <v>0.55300000000000005</v>
      </c>
      <c r="S1686">
        <v>0.73599999999999999</v>
      </c>
      <c r="T1686">
        <v>0.78100000000000003</v>
      </c>
      <c r="U1686">
        <v>1848.684</v>
      </c>
      <c r="V1686" t="s">
        <v>58</v>
      </c>
      <c r="W1686">
        <v>0.99099999999999999</v>
      </c>
      <c r="X1686">
        <v>0.82799999999999996</v>
      </c>
      <c r="Y1686">
        <v>0.88200000000000001</v>
      </c>
      <c r="Z1686">
        <v>0.94399999999999995</v>
      </c>
      <c r="AA1686" s="19">
        <v>45733.885326261574</v>
      </c>
      <c r="AB1686" t="s">
        <v>1237</v>
      </c>
    </row>
    <row r="1687" spans="1:28" x14ac:dyDescent="0.35">
      <c r="A1687" t="s">
        <v>1238</v>
      </c>
      <c r="B1687" t="s">
        <v>313</v>
      </c>
      <c r="C1687">
        <v>3341</v>
      </c>
      <c r="D1687" s="9">
        <v>41208.100914351853</v>
      </c>
      <c r="E1687" s="9">
        <v>44549.742395833331</v>
      </c>
      <c r="F1687">
        <v>125</v>
      </c>
      <c r="G1687">
        <v>125</v>
      </c>
      <c r="H1687">
        <v>64</v>
      </c>
      <c r="I1687">
        <v>61</v>
      </c>
      <c r="J1687">
        <v>13</v>
      </c>
      <c r="K1687">
        <v>112</v>
      </c>
      <c r="L1687">
        <v>71</v>
      </c>
      <c r="M1687">
        <v>41</v>
      </c>
      <c r="N1687">
        <v>2.5000000000000001E-2</v>
      </c>
      <c r="O1687">
        <v>0.02</v>
      </c>
      <c r="P1687">
        <v>3.0000000000000001E-3</v>
      </c>
      <c r="Q1687">
        <v>3.1E-2</v>
      </c>
      <c r="R1687">
        <v>0.73799999999999999</v>
      </c>
      <c r="S1687">
        <v>0.55600000000000005</v>
      </c>
      <c r="T1687">
        <v>0.93300000000000005</v>
      </c>
      <c r="U1687">
        <v>1322.5809999999999</v>
      </c>
      <c r="V1687" t="s">
        <v>58</v>
      </c>
      <c r="W1687">
        <v>0.83499999999999996</v>
      </c>
      <c r="X1687">
        <v>0.69099999999999995</v>
      </c>
      <c r="Y1687">
        <v>0.93899999999999995</v>
      </c>
      <c r="Z1687">
        <v>0.84899999999999998</v>
      </c>
      <c r="AA1687" s="19">
        <v>45733.826091134259</v>
      </c>
      <c r="AB1687" t="s">
        <v>1306</v>
      </c>
    </row>
    <row r="1688" spans="1:28" hidden="1" x14ac:dyDescent="0.35">
      <c r="A1688" t="s">
        <v>1238</v>
      </c>
      <c r="B1688" t="s">
        <v>314</v>
      </c>
      <c r="C1688">
        <v>0</v>
      </c>
      <c r="D1688" s="9">
        <v>44549.742395833331</v>
      </c>
      <c r="E1688" s="9">
        <v>44549.742395833331</v>
      </c>
      <c r="F1688" t="s">
        <v>874</v>
      </c>
      <c r="G1688" t="s">
        <v>874</v>
      </c>
      <c r="H1688">
        <v>1</v>
      </c>
      <c r="I1688">
        <v>1</v>
      </c>
      <c r="J1688">
        <v>1</v>
      </c>
      <c r="K1688" t="s">
        <v>875</v>
      </c>
      <c r="L1688">
        <v>1</v>
      </c>
      <c r="M1688">
        <v>0</v>
      </c>
      <c r="N1688" t="s">
        <v>877</v>
      </c>
      <c r="O1688" t="s">
        <v>877</v>
      </c>
      <c r="P1688" t="s">
        <v>877</v>
      </c>
      <c r="Q1688" t="s">
        <v>877</v>
      </c>
      <c r="R1688" t="s">
        <v>877</v>
      </c>
      <c r="S1688" t="s">
        <v>877</v>
      </c>
      <c r="T1688" t="s">
        <v>877</v>
      </c>
      <c r="U1688" t="s">
        <v>877</v>
      </c>
      <c r="V1688" t="s">
        <v>58</v>
      </c>
      <c r="W1688" t="s">
        <v>877</v>
      </c>
      <c r="X1688" t="s">
        <v>877</v>
      </c>
      <c r="Y1688" t="s">
        <v>877</v>
      </c>
      <c r="Z1688" t="s">
        <v>877</v>
      </c>
      <c r="AA1688" s="19">
        <v>45733.826091215276</v>
      </c>
      <c r="AB1688" t="s">
        <v>1306</v>
      </c>
    </row>
    <row r="1689" spans="1:28" x14ac:dyDescent="0.35">
      <c r="A1689" t="s">
        <v>1239</v>
      </c>
      <c r="B1689" t="s">
        <v>313</v>
      </c>
      <c r="C1689">
        <v>2480</v>
      </c>
      <c r="D1689" s="9">
        <v>38990.465983796297</v>
      </c>
      <c r="E1689" s="9">
        <v>41471.015277777777</v>
      </c>
      <c r="F1689">
        <v>62</v>
      </c>
      <c r="G1689">
        <v>62</v>
      </c>
      <c r="H1689">
        <v>30</v>
      </c>
      <c r="I1689">
        <v>32</v>
      </c>
      <c r="J1689">
        <v>7</v>
      </c>
      <c r="K1689">
        <v>55</v>
      </c>
      <c r="L1689">
        <v>44</v>
      </c>
      <c r="M1689">
        <v>11</v>
      </c>
      <c r="N1689">
        <v>1.0999999999999999E-2</v>
      </c>
      <c r="O1689">
        <v>1.2E-2</v>
      </c>
      <c r="P1689">
        <v>2E-3</v>
      </c>
      <c r="Q1689">
        <v>1.9E-2</v>
      </c>
      <c r="R1689">
        <v>0.90500000000000003</v>
      </c>
      <c r="S1689">
        <v>0.47799999999999998</v>
      </c>
      <c r="T1689">
        <v>0.91300000000000003</v>
      </c>
      <c r="U1689">
        <v>578.947</v>
      </c>
      <c r="V1689" t="s">
        <v>58</v>
      </c>
      <c r="W1689">
        <v>0.94</v>
      </c>
      <c r="X1689">
        <v>0.97199999999999998</v>
      </c>
      <c r="Y1689">
        <v>0.876</v>
      </c>
      <c r="Z1689">
        <v>0.94799999999999995</v>
      </c>
      <c r="AA1689" s="19">
        <v>45733.826155891205</v>
      </c>
      <c r="AB1689" t="s">
        <v>1306</v>
      </c>
    </row>
    <row r="1690" spans="1:28" hidden="1" x14ac:dyDescent="0.35">
      <c r="A1690" t="s">
        <v>1239</v>
      </c>
      <c r="B1690" t="s">
        <v>314</v>
      </c>
      <c r="C1690">
        <v>83</v>
      </c>
      <c r="D1690" s="9">
        <v>41387.642280092594</v>
      </c>
      <c r="E1690" s="9">
        <v>41471.015277777777</v>
      </c>
      <c r="F1690" t="s">
        <v>874</v>
      </c>
      <c r="G1690" t="s">
        <v>874</v>
      </c>
      <c r="H1690">
        <v>2</v>
      </c>
      <c r="I1690">
        <v>3</v>
      </c>
      <c r="J1690">
        <v>3</v>
      </c>
      <c r="K1690" t="s">
        <v>875</v>
      </c>
      <c r="L1690">
        <v>4</v>
      </c>
      <c r="M1690">
        <v>-3</v>
      </c>
      <c r="N1690">
        <v>9.0999999999999998E-2</v>
      </c>
      <c r="O1690">
        <v>2.4E-2</v>
      </c>
      <c r="P1690">
        <v>0.16700000000000001</v>
      </c>
      <c r="Q1690">
        <v>9.6000000000000002E-2</v>
      </c>
      <c r="R1690">
        <v>-1.8460000000000001</v>
      </c>
      <c r="S1690">
        <v>0.79100000000000004</v>
      </c>
      <c r="T1690">
        <v>-0.45200000000000001</v>
      </c>
      <c r="U1690">
        <v>114.583</v>
      </c>
      <c r="V1690" t="s">
        <v>58</v>
      </c>
      <c r="W1690">
        <v>1</v>
      </c>
      <c r="X1690">
        <v>0.94199999999999995</v>
      </c>
      <c r="Y1690">
        <v>0.75</v>
      </c>
      <c r="Z1690">
        <v>0.92200000000000004</v>
      </c>
      <c r="AA1690" s="19">
        <v>45733.826168599539</v>
      </c>
      <c r="AB1690" t="s">
        <v>1306</v>
      </c>
    </row>
    <row r="1691" spans="1:28" x14ac:dyDescent="0.35">
      <c r="A1691" t="s">
        <v>1240</v>
      </c>
      <c r="B1691" t="s">
        <v>313</v>
      </c>
      <c r="C1691">
        <v>4474</v>
      </c>
      <c r="D1691" s="9">
        <v>39986.733877314815</v>
      </c>
      <c r="E1691" s="9">
        <v>44461.065520833334</v>
      </c>
      <c r="F1691">
        <v>33</v>
      </c>
      <c r="G1691">
        <v>33</v>
      </c>
      <c r="H1691">
        <v>26</v>
      </c>
      <c r="I1691">
        <v>7</v>
      </c>
      <c r="J1691">
        <v>5</v>
      </c>
      <c r="K1691">
        <v>28</v>
      </c>
      <c r="L1691">
        <v>23</v>
      </c>
      <c r="M1691">
        <v>5</v>
      </c>
      <c r="N1691">
        <v>6.0000000000000001E-3</v>
      </c>
      <c r="O1691">
        <v>2E-3</v>
      </c>
      <c r="P1691">
        <v>1E-3</v>
      </c>
      <c r="Q1691">
        <v>6.0000000000000001E-3</v>
      </c>
      <c r="R1691">
        <v>0.85699999999999998</v>
      </c>
      <c r="S1691">
        <v>0.75</v>
      </c>
      <c r="T1691">
        <v>0.875</v>
      </c>
      <c r="U1691">
        <v>833.33299999999997</v>
      </c>
      <c r="V1691" t="s">
        <v>58</v>
      </c>
      <c r="W1691">
        <v>0.92900000000000005</v>
      </c>
      <c r="X1691">
        <v>0.92700000000000005</v>
      </c>
      <c r="Y1691">
        <v>0.90500000000000003</v>
      </c>
      <c r="Z1691">
        <v>0.91100000000000003</v>
      </c>
      <c r="AA1691" s="19">
        <v>45733.826228449077</v>
      </c>
      <c r="AB1691" t="s">
        <v>1306</v>
      </c>
    </row>
    <row r="1692" spans="1:28" hidden="1" x14ac:dyDescent="0.35">
      <c r="A1692" t="s">
        <v>1240</v>
      </c>
      <c r="B1692" t="s">
        <v>314</v>
      </c>
      <c r="C1692">
        <v>0</v>
      </c>
      <c r="D1692" s="9">
        <v>44461.065358796295</v>
      </c>
      <c r="E1692" s="9">
        <v>44461.065520833334</v>
      </c>
      <c r="F1692" t="s">
        <v>874</v>
      </c>
      <c r="G1692" t="s">
        <v>874</v>
      </c>
      <c r="H1692">
        <v>1</v>
      </c>
      <c r="I1692">
        <v>1</v>
      </c>
      <c r="J1692">
        <v>2</v>
      </c>
      <c r="K1692" t="s">
        <v>875</v>
      </c>
      <c r="L1692">
        <v>1</v>
      </c>
      <c r="M1692">
        <v>-1</v>
      </c>
      <c r="N1692" t="s">
        <v>877</v>
      </c>
      <c r="O1692" t="s">
        <v>877</v>
      </c>
      <c r="P1692">
        <v>1</v>
      </c>
      <c r="Q1692" t="s">
        <v>877</v>
      </c>
      <c r="R1692" t="s">
        <v>877</v>
      </c>
      <c r="S1692" t="s">
        <v>877</v>
      </c>
      <c r="T1692" t="s">
        <v>877</v>
      </c>
      <c r="U1692" t="s">
        <v>877</v>
      </c>
      <c r="V1692" t="s">
        <v>58</v>
      </c>
      <c r="W1692" t="s">
        <v>877</v>
      </c>
      <c r="X1692" t="s">
        <v>877</v>
      </c>
      <c r="Y1692">
        <v>1</v>
      </c>
      <c r="Z1692" t="s">
        <v>877</v>
      </c>
      <c r="AA1692" s="19">
        <v>45733.826228449077</v>
      </c>
      <c r="AB1692" t="s">
        <v>1306</v>
      </c>
    </row>
    <row r="1693" spans="1:28" x14ac:dyDescent="0.35">
      <c r="A1693" t="s">
        <v>1241</v>
      </c>
      <c r="B1693" t="s">
        <v>313</v>
      </c>
      <c r="C1693">
        <v>1449</v>
      </c>
      <c r="D1693" s="9">
        <v>42197.970995370371</v>
      </c>
      <c r="E1693" s="9">
        <v>43647.291446759256</v>
      </c>
      <c r="F1693">
        <v>99</v>
      </c>
      <c r="G1693">
        <v>99</v>
      </c>
      <c r="H1693">
        <v>71</v>
      </c>
      <c r="I1693">
        <v>28</v>
      </c>
      <c r="J1693">
        <v>8</v>
      </c>
      <c r="K1693">
        <v>91</v>
      </c>
      <c r="L1693">
        <v>86</v>
      </c>
      <c r="M1693">
        <v>5</v>
      </c>
      <c r="N1693">
        <v>7.8E-2</v>
      </c>
      <c r="O1693">
        <v>2.7E-2</v>
      </c>
      <c r="P1693">
        <v>1.0999999999999999E-2</v>
      </c>
      <c r="Q1693">
        <v>8.7999999999999995E-2</v>
      </c>
      <c r="R1693">
        <v>0.93600000000000005</v>
      </c>
      <c r="S1693">
        <v>0.74299999999999999</v>
      </c>
      <c r="T1693">
        <v>0.89500000000000002</v>
      </c>
      <c r="U1693">
        <v>56.817999999999998</v>
      </c>
      <c r="V1693" t="s">
        <v>58</v>
      </c>
      <c r="W1693">
        <v>0.81699999999999995</v>
      </c>
      <c r="X1693">
        <v>0.56499999999999995</v>
      </c>
      <c r="Y1693">
        <v>0.59899999999999998</v>
      </c>
      <c r="Z1693">
        <v>0.71099999999999997</v>
      </c>
      <c r="AA1693" s="19">
        <v>45733.826288750002</v>
      </c>
      <c r="AB1693" t="s">
        <v>1306</v>
      </c>
    </row>
    <row r="1694" spans="1:28" hidden="1" x14ac:dyDescent="0.35">
      <c r="A1694" t="s">
        <v>1241</v>
      </c>
      <c r="B1694" t="s">
        <v>314</v>
      </c>
      <c r="C1694">
        <v>0</v>
      </c>
      <c r="D1694" s="9">
        <v>43647.291446759256</v>
      </c>
      <c r="E1694" s="9">
        <v>43647.291446759256</v>
      </c>
      <c r="F1694" t="s">
        <v>874</v>
      </c>
      <c r="G1694" t="s">
        <v>874</v>
      </c>
      <c r="H1694">
        <v>1</v>
      </c>
      <c r="I1694">
        <v>1</v>
      </c>
      <c r="J1694">
        <v>1</v>
      </c>
      <c r="K1694" t="s">
        <v>875</v>
      </c>
      <c r="L1694">
        <v>1</v>
      </c>
      <c r="M1694">
        <v>0</v>
      </c>
      <c r="N1694" t="s">
        <v>877</v>
      </c>
      <c r="O1694" t="s">
        <v>877</v>
      </c>
      <c r="P1694" t="s">
        <v>877</v>
      </c>
      <c r="Q1694" t="s">
        <v>877</v>
      </c>
      <c r="R1694" t="s">
        <v>877</v>
      </c>
      <c r="S1694" t="s">
        <v>877</v>
      </c>
      <c r="T1694" t="s">
        <v>877</v>
      </c>
      <c r="U1694" t="s">
        <v>877</v>
      </c>
      <c r="V1694" t="s">
        <v>58</v>
      </c>
      <c r="W1694" t="s">
        <v>877</v>
      </c>
      <c r="X1694" t="s">
        <v>877</v>
      </c>
      <c r="Y1694" t="s">
        <v>877</v>
      </c>
      <c r="Z1694" t="s">
        <v>877</v>
      </c>
      <c r="AA1694" s="19">
        <v>45733.826288750002</v>
      </c>
      <c r="AB1694" t="s">
        <v>1306</v>
      </c>
    </row>
    <row r="1695" spans="1:28" x14ac:dyDescent="0.35">
      <c r="A1695" t="s">
        <v>1242</v>
      </c>
      <c r="B1695" t="s">
        <v>313</v>
      </c>
      <c r="C1695">
        <v>4503</v>
      </c>
      <c r="D1695" s="9">
        <v>39860.74795138889</v>
      </c>
      <c r="E1695" s="9">
        <v>44363.8280787037</v>
      </c>
      <c r="F1695">
        <v>3372</v>
      </c>
      <c r="G1695">
        <v>3372</v>
      </c>
      <c r="H1695">
        <v>1361</v>
      </c>
      <c r="I1695">
        <v>2011</v>
      </c>
      <c r="J1695">
        <v>1368</v>
      </c>
      <c r="K1695">
        <v>2004</v>
      </c>
      <c r="L1695">
        <v>1949</v>
      </c>
      <c r="M1695">
        <v>55</v>
      </c>
      <c r="N1695">
        <v>0.41</v>
      </c>
      <c r="O1695">
        <v>0.68600000000000005</v>
      </c>
      <c r="P1695">
        <v>0.39100000000000001</v>
      </c>
      <c r="Q1695">
        <v>0.67900000000000005</v>
      </c>
      <c r="R1695">
        <v>0.96299999999999997</v>
      </c>
      <c r="S1695">
        <v>0.374</v>
      </c>
      <c r="T1695">
        <v>0.64300000000000002</v>
      </c>
      <c r="U1695">
        <v>81.001000000000005</v>
      </c>
      <c r="V1695" t="s">
        <v>58</v>
      </c>
      <c r="W1695">
        <v>0.76900000000000002</v>
      </c>
      <c r="X1695">
        <v>0.77400000000000002</v>
      </c>
      <c r="Y1695">
        <v>0.79600000000000004</v>
      </c>
      <c r="Z1695">
        <v>0.79</v>
      </c>
      <c r="AA1695" s="19">
        <v>45733.826359675928</v>
      </c>
      <c r="AB1695" t="s">
        <v>1306</v>
      </c>
    </row>
    <row r="1696" spans="1:28" hidden="1" x14ac:dyDescent="0.35">
      <c r="A1696" t="s">
        <v>1242</v>
      </c>
      <c r="B1696" t="s">
        <v>314</v>
      </c>
      <c r="C1696">
        <v>19</v>
      </c>
      <c r="D1696" s="9">
        <v>44344.024895833332</v>
      </c>
      <c r="E1696" s="9">
        <v>44363.8280787037</v>
      </c>
      <c r="F1696" t="s">
        <v>874</v>
      </c>
      <c r="G1696" t="s">
        <v>874</v>
      </c>
      <c r="H1696">
        <v>1</v>
      </c>
      <c r="I1696">
        <v>1</v>
      </c>
      <c r="J1696">
        <v>1</v>
      </c>
      <c r="K1696" t="s">
        <v>875</v>
      </c>
      <c r="L1696">
        <v>1</v>
      </c>
      <c r="M1696">
        <v>-1</v>
      </c>
      <c r="N1696" t="s">
        <v>877</v>
      </c>
      <c r="O1696" t="s">
        <v>877</v>
      </c>
      <c r="P1696" t="s">
        <v>877</v>
      </c>
      <c r="Q1696" t="s">
        <v>877</v>
      </c>
      <c r="R1696" t="s">
        <v>877</v>
      </c>
      <c r="S1696" t="s">
        <v>877</v>
      </c>
      <c r="T1696" t="s">
        <v>877</v>
      </c>
      <c r="U1696" t="s">
        <v>877</v>
      </c>
      <c r="V1696" t="s">
        <v>58</v>
      </c>
      <c r="W1696" t="s">
        <v>877</v>
      </c>
      <c r="X1696" t="s">
        <v>877</v>
      </c>
      <c r="Y1696" t="s">
        <v>877</v>
      </c>
      <c r="Z1696" t="s">
        <v>877</v>
      </c>
      <c r="AA1696" s="19">
        <v>45733.826359895837</v>
      </c>
      <c r="AB1696" t="s">
        <v>1306</v>
      </c>
    </row>
    <row r="1697" spans="1:28" x14ac:dyDescent="0.35">
      <c r="A1697" t="s">
        <v>1243</v>
      </c>
      <c r="B1697" t="s">
        <v>313</v>
      </c>
      <c r="C1697">
        <v>4990</v>
      </c>
      <c r="D1697" s="9">
        <v>38307.978935185187</v>
      </c>
      <c r="E1697" s="9">
        <v>43298.281168981484</v>
      </c>
      <c r="F1697">
        <v>257</v>
      </c>
      <c r="G1697">
        <v>257</v>
      </c>
      <c r="H1697">
        <v>101</v>
      </c>
      <c r="I1697">
        <v>156</v>
      </c>
      <c r="J1697">
        <v>44</v>
      </c>
      <c r="K1697">
        <v>213</v>
      </c>
      <c r="L1697">
        <v>115</v>
      </c>
      <c r="M1697">
        <v>98</v>
      </c>
      <c r="N1697">
        <v>2.1000000000000001E-2</v>
      </c>
      <c r="O1697">
        <v>2.9000000000000001E-2</v>
      </c>
      <c r="P1697">
        <v>0.01</v>
      </c>
      <c r="Q1697">
        <v>2.5999999999999999E-2</v>
      </c>
      <c r="R1697">
        <v>0.65</v>
      </c>
      <c r="S1697">
        <v>0.42</v>
      </c>
      <c r="T1697">
        <v>0.8</v>
      </c>
      <c r="U1697">
        <v>3769.2310000000002</v>
      </c>
      <c r="V1697" t="s">
        <v>58</v>
      </c>
      <c r="W1697">
        <v>0.82799999999999996</v>
      </c>
      <c r="X1697">
        <v>0.91200000000000003</v>
      </c>
      <c r="Y1697">
        <v>0.80700000000000005</v>
      </c>
      <c r="Z1697">
        <v>0.81899999999999995</v>
      </c>
      <c r="AA1697" s="19">
        <v>45733.826421134261</v>
      </c>
      <c r="AB1697" t="s">
        <v>1306</v>
      </c>
    </row>
    <row r="1698" spans="1:28" hidden="1" x14ac:dyDescent="0.35">
      <c r="A1698" t="s">
        <v>1243</v>
      </c>
      <c r="B1698" t="s">
        <v>314</v>
      </c>
      <c r="C1698">
        <v>0</v>
      </c>
      <c r="D1698" s="9">
        <v>43298.281168981484</v>
      </c>
      <c r="E1698" s="9">
        <v>43298.281168981484</v>
      </c>
      <c r="F1698" t="s">
        <v>874</v>
      </c>
      <c r="G1698" t="s">
        <v>874</v>
      </c>
      <c r="H1698">
        <v>1</v>
      </c>
      <c r="I1698">
        <v>1</v>
      </c>
      <c r="J1698">
        <v>1</v>
      </c>
      <c r="K1698" t="s">
        <v>875</v>
      </c>
      <c r="L1698">
        <v>1</v>
      </c>
      <c r="M1698">
        <v>0</v>
      </c>
      <c r="N1698" t="s">
        <v>877</v>
      </c>
      <c r="O1698" t="s">
        <v>877</v>
      </c>
      <c r="P1698" t="s">
        <v>877</v>
      </c>
      <c r="Q1698" t="s">
        <v>877</v>
      </c>
      <c r="R1698" t="s">
        <v>877</v>
      </c>
      <c r="S1698" t="s">
        <v>877</v>
      </c>
      <c r="T1698" t="s">
        <v>877</v>
      </c>
      <c r="U1698" t="s">
        <v>877</v>
      </c>
      <c r="V1698" t="s">
        <v>58</v>
      </c>
      <c r="W1698" t="s">
        <v>877</v>
      </c>
      <c r="X1698" t="s">
        <v>877</v>
      </c>
      <c r="Y1698" t="s">
        <v>877</v>
      </c>
      <c r="Z1698" t="s">
        <v>877</v>
      </c>
      <c r="AA1698" s="19">
        <v>45733.826421238424</v>
      </c>
      <c r="AB1698" t="s">
        <v>1306</v>
      </c>
    </row>
    <row r="1699" spans="1:28" x14ac:dyDescent="0.35">
      <c r="A1699" t="s">
        <v>1244</v>
      </c>
      <c r="B1699" t="s">
        <v>313</v>
      </c>
      <c r="C1699">
        <v>4893</v>
      </c>
      <c r="D1699" s="9">
        <v>39426.801354166666</v>
      </c>
      <c r="E1699" s="9">
        <v>44320.046990740739</v>
      </c>
      <c r="F1699">
        <v>2033</v>
      </c>
      <c r="G1699">
        <v>2033</v>
      </c>
      <c r="H1699">
        <v>827</v>
      </c>
      <c r="I1699">
        <v>1206</v>
      </c>
      <c r="J1699">
        <v>723</v>
      </c>
      <c r="K1699">
        <v>1310</v>
      </c>
      <c r="L1699">
        <v>1260</v>
      </c>
      <c r="M1699">
        <v>50</v>
      </c>
      <c r="N1699">
        <v>0.32700000000000001</v>
      </c>
      <c r="O1699">
        <v>0.49299999999999999</v>
      </c>
      <c r="P1699">
        <v>0.28100000000000003</v>
      </c>
      <c r="Q1699">
        <v>0.51700000000000002</v>
      </c>
      <c r="R1699">
        <v>0.95899999999999996</v>
      </c>
      <c r="S1699">
        <v>0.39900000000000002</v>
      </c>
      <c r="T1699">
        <v>0.65700000000000003</v>
      </c>
      <c r="U1699">
        <v>96.712000000000003</v>
      </c>
      <c r="V1699" t="s">
        <v>58</v>
      </c>
      <c r="W1699">
        <v>0.55100000000000005</v>
      </c>
      <c r="X1699">
        <v>0.624</v>
      </c>
      <c r="Y1699">
        <v>0.88100000000000001</v>
      </c>
      <c r="Z1699">
        <v>0.53600000000000003</v>
      </c>
      <c r="AA1699" s="19">
        <v>45733.826492118053</v>
      </c>
      <c r="AB1699" t="s">
        <v>1306</v>
      </c>
    </row>
    <row r="1700" spans="1:28" hidden="1" x14ac:dyDescent="0.35">
      <c r="A1700" t="s">
        <v>1244</v>
      </c>
      <c r="B1700" t="s">
        <v>314</v>
      </c>
      <c r="C1700">
        <v>77</v>
      </c>
      <c r="D1700" s="9">
        <v>44242.959386574075</v>
      </c>
      <c r="E1700" s="9">
        <v>44320.046990740739</v>
      </c>
      <c r="F1700" t="s">
        <v>874</v>
      </c>
      <c r="G1700" t="s">
        <v>874</v>
      </c>
      <c r="H1700">
        <v>1</v>
      </c>
      <c r="I1700">
        <v>2</v>
      </c>
      <c r="J1700">
        <v>1</v>
      </c>
      <c r="K1700" t="s">
        <v>875</v>
      </c>
      <c r="L1700">
        <v>1</v>
      </c>
      <c r="M1700">
        <v>0</v>
      </c>
      <c r="N1700" t="s">
        <v>877</v>
      </c>
      <c r="O1700">
        <v>1.4E-2</v>
      </c>
      <c r="P1700" t="s">
        <v>877</v>
      </c>
      <c r="Q1700" t="s">
        <v>877</v>
      </c>
      <c r="R1700" t="s">
        <v>877</v>
      </c>
      <c r="S1700" t="s">
        <v>877</v>
      </c>
      <c r="T1700" t="s">
        <v>877</v>
      </c>
      <c r="U1700" t="s">
        <v>877</v>
      </c>
      <c r="V1700" t="s">
        <v>58</v>
      </c>
      <c r="W1700" t="s">
        <v>877</v>
      </c>
      <c r="X1700">
        <v>1</v>
      </c>
      <c r="Y1700" t="s">
        <v>877</v>
      </c>
      <c r="Z1700" t="s">
        <v>877</v>
      </c>
      <c r="AA1700" s="19">
        <v>45733.826492326392</v>
      </c>
      <c r="AB1700" t="s">
        <v>1306</v>
      </c>
    </row>
    <row r="1701" spans="1:28" x14ac:dyDescent="0.35">
      <c r="A1701" t="s">
        <v>1245</v>
      </c>
      <c r="B1701" t="s">
        <v>313</v>
      </c>
      <c r="C1701">
        <v>1024</v>
      </c>
      <c r="D1701" s="9">
        <v>43518.379606481481</v>
      </c>
      <c r="E1701" s="9">
        <v>44543.211296296293</v>
      </c>
      <c r="F1701">
        <v>647</v>
      </c>
      <c r="G1701">
        <v>647</v>
      </c>
      <c r="H1701">
        <v>578</v>
      </c>
      <c r="I1701">
        <v>69</v>
      </c>
      <c r="J1701">
        <v>92</v>
      </c>
      <c r="K1701">
        <v>555</v>
      </c>
      <c r="L1701">
        <v>388</v>
      </c>
      <c r="M1701">
        <v>167</v>
      </c>
      <c r="N1701">
        <v>0.626</v>
      </c>
      <c r="O1701">
        <v>0.122</v>
      </c>
      <c r="P1701">
        <v>0.19500000000000001</v>
      </c>
      <c r="Q1701">
        <v>0.41</v>
      </c>
      <c r="R1701">
        <v>0.74099999999999999</v>
      </c>
      <c r="S1701">
        <v>0.83699999999999997</v>
      </c>
      <c r="T1701">
        <v>0.73899999999999999</v>
      </c>
      <c r="U1701">
        <v>407.31700000000001</v>
      </c>
      <c r="V1701" t="s">
        <v>58</v>
      </c>
      <c r="W1701">
        <v>0.77</v>
      </c>
      <c r="X1701">
        <v>0.78900000000000003</v>
      </c>
      <c r="Y1701">
        <v>0.86899999999999999</v>
      </c>
      <c r="Z1701">
        <v>0.71</v>
      </c>
      <c r="AA1701" s="19">
        <v>45733.826558761575</v>
      </c>
      <c r="AB1701" t="s">
        <v>1306</v>
      </c>
    </row>
    <row r="1702" spans="1:28" hidden="1" x14ac:dyDescent="0.35">
      <c r="A1702" t="s">
        <v>1245</v>
      </c>
      <c r="B1702" t="s">
        <v>314</v>
      </c>
      <c r="C1702">
        <v>98</v>
      </c>
      <c r="D1702" s="9">
        <v>44444.932951388888</v>
      </c>
      <c r="E1702" s="9">
        <v>44543.211296296293</v>
      </c>
      <c r="F1702" t="s">
        <v>874</v>
      </c>
      <c r="G1702" t="s">
        <v>874</v>
      </c>
      <c r="H1702">
        <v>100</v>
      </c>
      <c r="I1702">
        <v>6</v>
      </c>
      <c r="J1702">
        <v>8</v>
      </c>
      <c r="K1702" t="s">
        <v>875</v>
      </c>
      <c r="L1702">
        <v>97</v>
      </c>
      <c r="M1702">
        <v>2</v>
      </c>
      <c r="N1702">
        <v>1.111</v>
      </c>
      <c r="O1702">
        <v>5.3999999999999999E-2</v>
      </c>
      <c r="P1702">
        <v>0.14099999999999999</v>
      </c>
      <c r="Q1702">
        <v>1.1479999999999999</v>
      </c>
      <c r="R1702">
        <v>1.121</v>
      </c>
      <c r="S1702">
        <v>0.95399999999999996</v>
      </c>
      <c r="T1702">
        <v>0.879</v>
      </c>
      <c r="U1702">
        <v>145.47</v>
      </c>
      <c r="V1702" t="s">
        <v>64</v>
      </c>
      <c r="W1702">
        <v>0.93300000000000005</v>
      </c>
      <c r="X1702">
        <v>0.90100000000000002</v>
      </c>
      <c r="Y1702">
        <v>0.93200000000000005</v>
      </c>
      <c r="Z1702">
        <v>0.97199999999999998</v>
      </c>
      <c r="AA1702" s="19">
        <v>45733.826572071761</v>
      </c>
      <c r="AB1702" t="s">
        <v>1306</v>
      </c>
    </row>
    <row r="1703" spans="1:28" x14ac:dyDescent="0.35">
      <c r="A1703" t="s">
        <v>1246</v>
      </c>
      <c r="B1703" t="s">
        <v>313</v>
      </c>
      <c r="C1703">
        <v>940</v>
      </c>
      <c r="D1703" s="9">
        <v>40587.730833333335</v>
      </c>
      <c r="E1703" s="9">
        <v>41527.87462962963</v>
      </c>
      <c r="F1703">
        <v>138</v>
      </c>
      <c r="G1703">
        <v>138</v>
      </c>
      <c r="H1703">
        <v>88</v>
      </c>
      <c r="I1703">
        <v>50</v>
      </c>
      <c r="J1703">
        <v>8</v>
      </c>
      <c r="K1703">
        <v>130</v>
      </c>
      <c r="L1703">
        <v>93</v>
      </c>
      <c r="M1703">
        <v>37</v>
      </c>
      <c r="N1703">
        <v>0.18</v>
      </c>
      <c r="O1703">
        <v>6.7000000000000004E-2</v>
      </c>
      <c r="P1703">
        <v>1.4E-2</v>
      </c>
      <c r="Q1703">
        <v>0.255</v>
      </c>
      <c r="R1703">
        <v>1.0940000000000001</v>
      </c>
      <c r="S1703">
        <v>0.72899999999999998</v>
      </c>
      <c r="T1703">
        <v>0.94299999999999995</v>
      </c>
      <c r="U1703">
        <v>145.09800000000001</v>
      </c>
      <c r="V1703" t="s">
        <v>64</v>
      </c>
      <c r="W1703">
        <v>0.59699999999999998</v>
      </c>
      <c r="X1703">
        <v>0.75800000000000001</v>
      </c>
      <c r="Y1703">
        <v>0.86099999999999999</v>
      </c>
      <c r="Z1703">
        <v>0.80200000000000005</v>
      </c>
      <c r="AA1703" s="19">
        <v>45733.826631006945</v>
      </c>
      <c r="AB1703" t="s">
        <v>1306</v>
      </c>
    </row>
    <row r="1704" spans="1:28" hidden="1" x14ac:dyDescent="0.35">
      <c r="A1704" t="s">
        <v>1246</v>
      </c>
      <c r="B1704" t="s">
        <v>314</v>
      </c>
      <c r="C1704">
        <v>0</v>
      </c>
      <c r="D1704" s="9">
        <v>41527.87462962963</v>
      </c>
      <c r="E1704" s="9">
        <v>41527.87462962963</v>
      </c>
      <c r="F1704" t="s">
        <v>874</v>
      </c>
      <c r="G1704" t="s">
        <v>874</v>
      </c>
      <c r="H1704">
        <v>1</v>
      </c>
      <c r="I1704">
        <v>1</v>
      </c>
      <c r="J1704">
        <v>1</v>
      </c>
      <c r="K1704" t="s">
        <v>875</v>
      </c>
      <c r="L1704">
        <v>1</v>
      </c>
      <c r="M1704">
        <v>0</v>
      </c>
      <c r="N1704" t="s">
        <v>877</v>
      </c>
      <c r="O1704" t="s">
        <v>877</v>
      </c>
      <c r="P1704" t="s">
        <v>877</v>
      </c>
      <c r="Q1704" t="s">
        <v>877</v>
      </c>
      <c r="R1704" t="s">
        <v>877</v>
      </c>
      <c r="S1704" t="s">
        <v>877</v>
      </c>
      <c r="T1704" t="s">
        <v>877</v>
      </c>
      <c r="U1704" t="s">
        <v>877</v>
      </c>
      <c r="V1704" t="s">
        <v>64</v>
      </c>
      <c r="W1704" t="s">
        <v>877</v>
      </c>
      <c r="X1704" t="s">
        <v>877</v>
      </c>
      <c r="Y1704" t="s">
        <v>877</v>
      </c>
      <c r="Z1704" t="s">
        <v>877</v>
      </c>
      <c r="AA1704" s="19">
        <v>45733.826631261574</v>
      </c>
      <c r="AB1704" t="s">
        <v>1306</v>
      </c>
    </row>
    <row r="1705" spans="1:28" x14ac:dyDescent="0.35">
      <c r="A1705" t="s">
        <v>1247</v>
      </c>
      <c r="B1705" t="s">
        <v>313</v>
      </c>
      <c r="C1705">
        <v>3355</v>
      </c>
      <c r="D1705" s="9">
        <v>41138.104768518519</v>
      </c>
      <c r="E1705" s="9">
        <v>44494.092615740738</v>
      </c>
      <c r="F1705">
        <v>136</v>
      </c>
      <c r="G1705">
        <v>136</v>
      </c>
      <c r="H1705">
        <v>85</v>
      </c>
      <c r="I1705">
        <v>51</v>
      </c>
      <c r="J1705">
        <v>36</v>
      </c>
      <c r="K1705">
        <v>100</v>
      </c>
      <c r="L1705">
        <v>97</v>
      </c>
      <c r="M1705">
        <v>3</v>
      </c>
      <c r="N1705">
        <v>3.5999999999999997E-2</v>
      </c>
      <c r="O1705">
        <v>2.3E-2</v>
      </c>
      <c r="P1705">
        <v>8.0000000000000002E-3</v>
      </c>
      <c r="Q1705">
        <v>3.9E-2</v>
      </c>
      <c r="R1705">
        <v>0.76500000000000001</v>
      </c>
      <c r="S1705">
        <v>0.61</v>
      </c>
      <c r="T1705">
        <v>0.86399999999999999</v>
      </c>
      <c r="U1705">
        <v>76.923000000000002</v>
      </c>
      <c r="V1705" t="s">
        <v>58</v>
      </c>
      <c r="W1705">
        <v>0.80900000000000005</v>
      </c>
      <c r="X1705">
        <v>0.73699999999999999</v>
      </c>
      <c r="Y1705">
        <v>0.88700000000000001</v>
      </c>
      <c r="Z1705">
        <v>0.75800000000000001</v>
      </c>
      <c r="AA1705" s="19">
        <v>45733.826695856478</v>
      </c>
      <c r="AB1705" t="s">
        <v>1306</v>
      </c>
    </row>
    <row r="1706" spans="1:28" hidden="1" x14ac:dyDescent="0.35">
      <c r="A1706" t="s">
        <v>1247</v>
      </c>
      <c r="B1706" t="s">
        <v>314</v>
      </c>
      <c r="C1706">
        <v>68</v>
      </c>
      <c r="D1706" s="9">
        <v>44425.896898148145</v>
      </c>
      <c r="E1706" s="9">
        <v>44494.092615740738</v>
      </c>
      <c r="F1706" t="s">
        <v>874</v>
      </c>
      <c r="G1706" t="s">
        <v>874</v>
      </c>
      <c r="H1706">
        <v>1</v>
      </c>
      <c r="I1706">
        <v>1</v>
      </c>
      <c r="J1706">
        <v>15</v>
      </c>
      <c r="K1706" t="s">
        <v>875</v>
      </c>
      <c r="L1706">
        <v>1</v>
      </c>
      <c r="M1706">
        <v>-14</v>
      </c>
      <c r="N1706" t="s">
        <v>877</v>
      </c>
      <c r="O1706" t="s">
        <v>877</v>
      </c>
      <c r="P1706">
        <v>0.214</v>
      </c>
      <c r="Q1706" t="s">
        <v>877</v>
      </c>
      <c r="R1706" t="s">
        <v>877</v>
      </c>
      <c r="S1706" t="s">
        <v>877</v>
      </c>
      <c r="T1706" t="s">
        <v>877</v>
      </c>
      <c r="U1706" t="s">
        <v>877</v>
      </c>
      <c r="V1706" t="s">
        <v>58</v>
      </c>
      <c r="W1706" t="s">
        <v>877</v>
      </c>
      <c r="X1706" t="s">
        <v>877</v>
      </c>
      <c r="Y1706">
        <v>0.48199999999999998</v>
      </c>
      <c r="Z1706" t="s">
        <v>877</v>
      </c>
      <c r="AA1706" s="19">
        <v>45733.826695937503</v>
      </c>
      <c r="AB1706" t="s">
        <v>1306</v>
      </c>
    </row>
    <row r="1707" spans="1:28" x14ac:dyDescent="0.35">
      <c r="A1707" t="s">
        <v>1248</v>
      </c>
      <c r="B1707" t="s">
        <v>313</v>
      </c>
      <c r="C1707">
        <v>1948</v>
      </c>
      <c r="D1707" s="9">
        <v>39066.854560185187</v>
      </c>
      <c r="E1707" s="9">
        <v>41015.474027777775</v>
      </c>
      <c r="F1707">
        <v>32</v>
      </c>
      <c r="G1707">
        <v>32</v>
      </c>
      <c r="H1707">
        <v>8</v>
      </c>
      <c r="I1707">
        <v>24</v>
      </c>
      <c r="J1707">
        <v>4</v>
      </c>
      <c r="K1707">
        <v>28</v>
      </c>
      <c r="L1707">
        <v>14</v>
      </c>
      <c r="M1707">
        <v>14</v>
      </c>
      <c r="N1707">
        <v>5.0000000000000001E-3</v>
      </c>
      <c r="O1707">
        <v>0.01</v>
      </c>
      <c r="P1707">
        <v>0</v>
      </c>
      <c r="Q1707">
        <v>8.9999999999999993E-3</v>
      </c>
      <c r="R1707">
        <v>0.6</v>
      </c>
      <c r="S1707">
        <v>0.33300000000000002</v>
      </c>
      <c r="T1707">
        <v>1</v>
      </c>
      <c r="U1707">
        <v>1555.556</v>
      </c>
      <c r="V1707" t="s">
        <v>58</v>
      </c>
      <c r="W1707">
        <v>0.86599999999999999</v>
      </c>
      <c r="X1707">
        <v>0.94399999999999995</v>
      </c>
      <c r="Y1707">
        <v>0</v>
      </c>
      <c r="Z1707">
        <v>0.84399999999999997</v>
      </c>
      <c r="AA1707" s="19">
        <v>45733.826751736109</v>
      </c>
      <c r="AB1707" t="s">
        <v>1306</v>
      </c>
    </row>
    <row r="1708" spans="1:28" hidden="1" x14ac:dyDescent="0.35">
      <c r="A1708" t="s">
        <v>1248</v>
      </c>
      <c r="B1708" t="s">
        <v>314</v>
      </c>
      <c r="C1708">
        <v>49</v>
      </c>
      <c r="D1708" s="9">
        <v>40965.98574074074</v>
      </c>
      <c r="E1708" s="9">
        <v>41015.474027777775</v>
      </c>
      <c r="F1708" t="s">
        <v>874</v>
      </c>
      <c r="G1708" t="s">
        <v>874</v>
      </c>
      <c r="H1708">
        <v>1</v>
      </c>
      <c r="I1708">
        <v>3</v>
      </c>
      <c r="J1708">
        <v>1</v>
      </c>
      <c r="K1708" t="s">
        <v>875</v>
      </c>
      <c r="L1708">
        <v>1</v>
      </c>
      <c r="M1708">
        <v>2</v>
      </c>
      <c r="N1708" t="s">
        <v>877</v>
      </c>
      <c r="O1708">
        <v>3.5000000000000003E-2</v>
      </c>
      <c r="P1708" t="s">
        <v>877</v>
      </c>
      <c r="Q1708" t="s">
        <v>877</v>
      </c>
      <c r="R1708" t="s">
        <v>877</v>
      </c>
      <c r="S1708" t="s">
        <v>877</v>
      </c>
      <c r="T1708" t="s">
        <v>877</v>
      </c>
      <c r="U1708" t="s">
        <v>877</v>
      </c>
      <c r="V1708" t="s">
        <v>58</v>
      </c>
      <c r="W1708" t="s">
        <v>877</v>
      </c>
      <c r="X1708">
        <v>0.86599999999999999</v>
      </c>
      <c r="Y1708" t="s">
        <v>877</v>
      </c>
      <c r="Z1708" t="s">
        <v>877</v>
      </c>
      <c r="AA1708" s="19">
        <v>45733.826751840279</v>
      </c>
      <c r="AB1708" t="s">
        <v>1306</v>
      </c>
    </row>
    <row r="1709" spans="1:28" x14ac:dyDescent="0.35">
      <c r="A1709" t="s">
        <v>1249</v>
      </c>
      <c r="B1709" t="s">
        <v>313</v>
      </c>
      <c r="C1709">
        <v>4879</v>
      </c>
      <c r="D1709" s="9">
        <v>39645.885509259257</v>
      </c>
      <c r="E1709" s="9">
        <v>44525.000428240739</v>
      </c>
      <c r="F1709">
        <v>296</v>
      </c>
      <c r="G1709">
        <v>296</v>
      </c>
      <c r="H1709">
        <v>195</v>
      </c>
      <c r="I1709">
        <v>101</v>
      </c>
      <c r="J1709">
        <v>110</v>
      </c>
      <c r="K1709">
        <v>186</v>
      </c>
      <c r="L1709">
        <v>185</v>
      </c>
      <c r="M1709">
        <v>1</v>
      </c>
      <c r="N1709">
        <v>6.8000000000000005E-2</v>
      </c>
      <c r="O1709">
        <v>3.7999999999999999E-2</v>
      </c>
      <c r="P1709">
        <v>1.7000000000000001E-2</v>
      </c>
      <c r="Q1709">
        <v>6.4000000000000001E-2</v>
      </c>
      <c r="R1709">
        <v>0.71899999999999997</v>
      </c>
      <c r="S1709">
        <v>0.64200000000000002</v>
      </c>
      <c r="T1709">
        <v>0.84</v>
      </c>
      <c r="U1709">
        <v>15.625</v>
      </c>
      <c r="V1709" t="s">
        <v>82</v>
      </c>
      <c r="W1709">
        <v>0.84</v>
      </c>
      <c r="X1709">
        <v>0.78700000000000003</v>
      </c>
      <c r="Y1709">
        <v>0.80400000000000005</v>
      </c>
      <c r="Z1709">
        <v>0.81899999999999995</v>
      </c>
      <c r="AA1709" s="19">
        <v>45733.826813067128</v>
      </c>
      <c r="AB1709" t="s">
        <v>1306</v>
      </c>
    </row>
    <row r="1710" spans="1:28" hidden="1" x14ac:dyDescent="0.35">
      <c r="A1710" t="s">
        <v>1249</v>
      </c>
      <c r="B1710" t="s">
        <v>314</v>
      </c>
      <c r="C1710">
        <v>0</v>
      </c>
      <c r="D1710" s="9">
        <v>44525.000196759262</v>
      </c>
      <c r="E1710" s="9">
        <v>44525.000428240739</v>
      </c>
      <c r="F1710" t="s">
        <v>874</v>
      </c>
      <c r="G1710" t="s">
        <v>874</v>
      </c>
      <c r="H1710">
        <v>1</v>
      </c>
      <c r="I1710">
        <v>1</v>
      </c>
      <c r="J1710">
        <v>62</v>
      </c>
      <c r="K1710" t="s">
        <v>875</v>
      </c>
      <c r="L1710">
        <v>1</v>
      </c>
      <c r="M1710">
        <v>-61</v>
      </c>
      <c r="N1710" t="s">
        <v>877</v>
      </c>
      <c r="O1710" t="s">
        <v>877</v>
      </c>
      <c r="P1710">
        <v>31</v>
      </c>
      <c r="Q1710" t="s">
        <v>877</v>
      </c>
      <c r="R1710" t="s">
        <v>877</v>
      </c>
      <c r="S1710" t="s">
        <v>877</v>
      </c>
      <c r="T1710" t="s">
        <v>877</v>
      </c>
      <c r="U1710" t="s">
        <v>877</v>
      </c>
      <c r="V1710" t="s">
        <v>82</v>
      </c>
      <c r="W1710" t="s">
        <v>877</v>
      </c>
      <c r="X1710" t="s">
        <v>877</v>
      </c>
      <c r="Y1710">
        <v>0.26200000000000001</v>
      </c>
      <c r="Z1710" t="s">
        <v>877</v>
      </c>
      <c r="AA1710" s="19">
        <v>45733.826813252315</v>
      </c>
      <c r="AB1710" t="s">
        <v>1306</v>
      </c>
    </row>
    <row r="1711" spans="1:28" x14ac:dyDescent="0.35">
      <c r="A1711" t="s">
        <v>1250</v>
      </c>
      <c r="B1711" t="s">
        <v>313</v>
      </c>
      <c r="C1711">
        <v>2592</v>
      </c>
      <c r="D1711" s="9">
        <v>41588.047511574077</v>
      </c>
      <c r="E1711" s="9">
        <v>44180.780543981484</v>
      </c>
      <c r="F1711">
        <v>106</v>
      </c>
      <c r="G1711">
        <v>106</v>
      </c>
      <c r="H1711">
        <v>60</v>
      </c>
      <c r="I1711">
        <v>46</v>
      </c>
      <c r="J1711">
        <v>37</v>
      </c>
      <c r="K1711">
        <v>69</v>
      </c>
      <c r="L1711">
        <v>68</v>
      </c>
      <c r="M1711">
        <v>1</v>
      </c>
      <c r="N1711">
        <v>2.9000000000000001E-2</v>
      </c>
      <c r="O1711">
        <v>2.1999999999999999E-2</v>
      </c>
      <c r="P1711">
        <v>1.9E-2</v>
      </c>
      <c r="Q1711">
        <v>3.2000000000000001E-2</v>
      </c>
      <c r="R1711">
        <v>1</v>
      </c>
      <c r="S1711">
        <v>0.56899999999999995</v>
      </c>
      <c r="T1711">
        <v>0.627</v>
      </c>
      <c r="U1711">
        <v>31.25</v>
      </c>
      <c r="V1711" t="s">
        <v>64</v>
      </c>
      <c r="W1711">
        <v>0.86799999999999999</v>
      </c>
      <c r="X1711">
        <v>0.87</v>
      </c>
      <c r="Y1711">
        <v>0.89200000000000002</v>
      </c>
      <c r="Z1711">
        <v>0.69199999999999995</v>
      </c>
      <c r="AA1711" s="19">
        <v>45733.826877372689</v>
      </c>
      <c r="AB1711" t="s">
        <v>1306</v>
      </c>
    </row>
    <row r="1712" spans="1:28" hidden="1" x14ac:dyDescent="0.35">
      <c r="A1712" t="s">
        <v>1250</v>
      </c>
      <c r="B1712" t="s">
        <v>314</v>
      </c>
      <c r="C1712">
        <v>76</v>
      </c>
      <c r="D1712" s="9">
        <v>44104.084513888891</v>
      </c>
      <c r="E1712" s="9">
        <v>44180.780543981484</v>
      </c>
      <c r="F1712" t="s">
        <v>874</v>
      </c>
      <c r="G1712" t="s">
        <v>874</v>
      </c>
      <c r="H1712">
        <v>1</v>
      </c>
      <c r="I1712">
        <v>1</v>
      </c>
      <c r="J1712">
        <v>1</v>
      </c>
      <c r="K1712" t="s">
        <v>875</v>
      </c>
      <c r="L1712">
        <v>3</v>
      </c>
      <c r="M1712">
        <v>-1</v>
      </c>
      <c r="N1712" t="s">
        <v>877</v>
      </c>
      <c r="O1712" t="s">
        <v>877</v>
      </c>
      <c r="P1712" t="s">
        <v>877</v>
      </c>
      <c r="Q1712">
        <v>2.1000000000000001E-2</v>
      </c>
      <c r="R1712" t="s">
        <v>877</v>
      </c>
      <c r="S1712" t="s">
        <v>877</v>
      </c>
      <c r="T1712" t="s">
        <v>877</v>
      </c>
      <c r="U1712" t="s">
        <v>877</v>
      </c>
      <c r="V1712" t="s">
        <v>64</v>
      </c>
      <c r="W1712" t="s">
        <v>877</v>
      </c>
      <c r="X1712" t="s">
        <v>877</v>
      </c>
      <c r="Y1712" t="s">
        <v>877</v>
      </c>
      <c r="Z1712">
        <v>0.81799999999999995</v>
      </c>
      <c r="AA1712" s="19">
        <v>45733.826877557869</v>
      </c>
      <c r="AB1712" t="s">
        <v>1306</v>
      </c>
    </row>
    <row r="1713" spans="1:28" x14ac:dyDescent="0.35">
      <c r="A1713" t="s">
        <v>1251</v>
      </c>
      <c r="B1713" t="s">
        <v>313</v>
      </c>
      <c r="C1713">
        <v>4882</v>
      </c>
      <c r="D1713" s="9">
        <v>39640.047800925924</v>
      </c>
      <c r="E1713" s="9">
        <v>44522.738078703704</v>
      </c>
      <c r="F1713">
        <v>357</v>
      </c>
      <c r="G1713">
        <v>357</v>
      </c>
      <c r="H1713">
        <v>228</v>
      </c>
      <c r="I1713">
        <v>129</v>
      </c>
      <c r="J1713">
        <v>100</v>
      </c>
      <c r="K1713">
        <v>257</v>
      </c>
      <c r="L1713">
        <v>245</v>
      </c>
      <c r="M1713">
        <v>12</v>
      </c>
      <c r="N1713">
        <v>6.4000000000000001E-2</v>
      </c>
      <c r="O1713">
        <v>3.4000000000000002E-2</v>
      </c>
      <c r="P1713">
        <v>3.4000000000000002E-2</v>
      </c>
      <c r="Q1713">
        <v>6.0999999999999999E-2</v>
      </c>
      <c r="R1713">
        <v>0.95299999999999996</v>
      </c>
      <c r="S1713">
        <v>0.65300000000000002</v>
      </c>
      <c r="T1713">
        <v>0.65300000000000002</v>
      </c>
      <c r="U1713">
        <v>196.721</v>
      </c>
      <c r="V1713" t="s">
        <v>58</v>
      </c>
      <c r="W1713">
        <v>0.94499999999999995</v>
      </c>
      <c r="X1713">
        <v>0.92800000000000005</v>
      </c>
      <c r="Y1713">
        <v>0.69899999999999995</v>
      </c>
      <c r="Z1713">
        <v>0.92600000000000005</v>
      </c>
      <c r="AA1713" s="19">
        <v>45733.826940219908</v>
      </c>
      <c r="AB1713" t="s">
        <v>1306</v>
      </c>
    </row>
    <row r="1714" spans="1:28" hidden="1" x14ac:dyDescent="0.35">
      <c r="A1714" t="s">
        <v>1251</v>
      </c>
      <c r="B1714" t="s">
        <v>314</v>
      </c>
      <c r="C1714">
        <v>0</v>
      </c>
      <c r="D1714" s="9">
        <v>44522.738078703704</v>
      </c>
      <c r="E1714" s="9">
        <v>44522.738078703704</v>
      </c>
      <c r="F1714" t="s">
        <v>874</v>
      </c>
      <c r="G1714" t="s">
        <v>874</v>
      </c>
      <c r="H1714">
        <v>1</v>
      </c>
      <c r="I1714">
        <v>1</v>
      </c>
      <c r="J1714">
        <v>1</v>
      </c>
      <c r="K1714" t="s">
        <v>875</v>
      </c>
      <c r="L1714">
        <v>1</v>
      </c>
      <c r="M1714">
        <v>0</v>
      </c>
      <c r="N1714" t="s">
        <v>877</v>
      </c>
      <c r="O1714" t="s">
        <v>877</v>
      </c>
      <c r="P1714" t="s">
        <v>877</v>
      </c>
      <c r="Q1714" t="s">
        <v>877</v>
      </c>
      <c r="R1714" t="s">
        <v>877</v>
      </c>
      <c r="S1714" t="s">
        <v>877</v>
      </c>
      <c r="T1714" t="s">
        <v>877</v>
      </c>
      <c r="U1714" t="s">
        <v>877</v>
      </c>
      <c r="V1714" t="s">
        <v>58</v>
      </c>
      <c r="W1714" t="s">
        <v>877</v>
      </c>
      <c r="X1714" t="s">
        <v>877</v>
      </c>
      <c r="Y1714" t="s">
        <v>877</v>
      </c>
      <c r="Z1714" t="s">
        <v>877</v>
      </c>
      <c r="AA1714" s="19">
        <v>45733.826940381943</v>
      </c>
      <c r="AB1714" t="s">
        <v>1306</v>
      </c>
    </row>
    <row r="1715" spans="1:28" x14ac:dyDescent="0.35">
      <c r="A1715" t="s">
        <v>1252</v>
      </c>
      <c r="B1715" t="s">
        <v>313</v>
      </c>
      <c r="C1715">
        <v>4487</v>
      </c>
      <c r="D1715" s="9">
        <v>39812.640902777777</v>
      </c>
      <c r="E1715" s="9">
        <v>44300.426539351851</v>
      </c>
      <c r="F1715">
        <v>388</v>
      </c>
      <c r="G1715">
        <v>388</v>
      </c>
      <c r="H1715">
        <v>201</v>
      </c>
      <c r="I1715">
        <v>187</v>
      </c>
      <c r="J1715">
        <v>97</v>
      </c>
      <c r="K1715">
        <v>291</v>
      </c>
      <c r="L1715">
        <v>268</v>
      </c>
      <c r="M1715">
        <v>23</v>
      </c>
      <c r="N1715">
        <v>4.9000000000000002E-2</v>
      </c>
      <c r="O1715">
        <v>5.1999999999999998E-2</v>
      </c>
      <c r="P1715">
        <v>2.9000000000000001E-2</v>
      </c>
      <c r="Q1715">
        <v>7.0000000000000007E-2</v>
      </c>
      <c r="R1715">
        <v>0.97199999999999998</v>
      </c>
      <c r="S1715">
        <v>0.48499999999999999</v>
      </c>
      <c r="T1715">
        <v>0.71299999999999997</v>
      </c>
      <c r="U1715">
        <v>328.57100000000003</v>
      </c>
      <c r="V1715" t="s">
        <v>58</v>
      </c>
      <c r="W1715">
        <v>0.92</v>
      </c>
      <c r="X1715">
        <v>0.97099999999999997</v>
      </c>
      <c r="Y1715">
        <v>0.78800000000000003</v>
      </c>
      <c r="Z1715">
        <v>0.95399999999999996</v>
      </c>
      <c r="AA1715" s="19">
        <v>45733.827008379631</v>
      </c>
      <c r="AB1715" t="s">
        <v>1306</v>
      </c>
    </row>
    <row r="1716" spans="1:28" hidden="1" x14ac:dyDescent="0.35">
      <c r="A1716" t="s">
        <v>1252</v>
      </c>
      <c r="B1716" t="s">
        <v>314</v>
      </c>
      <c r="C1716">
        <v>56</v>
      </c>
      <c r="D1716" s="9">
        <v>44244.420578703706</v>
      </c>
      <c r="E1716" s="9">
        <v>44300.426539351851</v>
      </c>
      <c r="F1716" t="s">
        <v>874</v>
      </c>
      <c r="G1716" t="s">
        <v>874</v>
      </c>
      <c r="H1716">
        <v>2</v>
      </c>
      <c r="I1716">
        <v>1</v>
      </c>
      <c r="J1716">
        <v>1</v>
      </c>
      <c r="K1716" t="s">
        <v>875</v>
      </c>
      <c r="L1716">
        <v>1</v>
      </c>
      <c r="M1716">
        <v>0</v>
      </c>
      <c r="N1716">
        <v>4.8000000000000001E-2</v>
      </c>
      <c r="O1716" t="s">
        <v>877</v>
      </c>
      <c r="P1716" t="s">
        <v>877</v>
      </c>
      <c r="Q1716" t="s">
        <v>877</v>
      </c>
      <c r="R1716" t="s">
        <v>877</v>
      </c>
      <c r="S1716" t="s">
        <v>877</v>
      </c>
      <c r="T1716" t="s">
        <v>877</v>
      </c>
      <c r="U1716" t="s">
        <v>877</v>
      </c>
      <c r="V1716" t="s">
        <v>58</v>
      </c>
      <c r="W1716">
        <v>1</v>
      </c>
      <c r="X1716" t="s">
        <v>877</v>
      </c>
      <c r="Y1716" t="s">
        <v>877</v>
      </c>
      <c r="Z1716" t="s">
        <v>877</v>
      </c>
      <c r="AA1716" s="19">
        <v>45733.827008472224</v>
      </c>
      <c r="AB1716" t="s">
        <v>1306</v>
      </c>
    </row>
    <row r="1717" spans="1:28" x14ac:dyDescent="0.35">
      <c r="A1717" t="s">
        <v>1253</v>
      </c>
      <c r="B1717" t="s">
        <v>313</v>
      </c>
      <c r="C1717">
        <v>4507</v>
      </c>
      <c r="D1717" s="9">
        <v>39716.406307870369</v>
      </c>
      <c r="E1717" s="9">
        <v>44224.258217592593</v>
      </c>
      <c r="F1717">
        <v>436</v>
      </c>
      <c r="G1717">
        <v>436</v>
      </c>
      <c r="H1717">
        <v>312</v>
      </c>
      <c r="I1717">
        <v>124</v>
      </c>
      <c r="J1717">
        <v>93</v>
      </c>
      <c r="K1717">
        <v>343</v>
      </c>
      <c r="L1717">
        <v>339</v>
      </c>
      <c r="M1717">
        <v>4</v>
      </c>
      <c r="N1717">
        <v>0.10100000000000001</v>
      </c>
      <c r="O1717">
        <v>4.4999999999999998E-2</v>
      </c>
      <c r="P1717">
        <v>3.4000000000000002E-2</v>
      </c>
      <c r="Q1717">
        <v>0.107</v>
      </c>
      <c r="R1717">
        <v>0.95499999999999996</v>
      </c>
      <c r="S1717">
        <v>0.69199999999999995</v>
      </c>
      <c r="T1717">
        <v>0.76700000000000002</v>
      </c>
      <c r="U1717">
        <v>37.383000000000003</v>
      </c>
      <c r="V1717" t="s">
        <v>58</v>
      </c>
      <c r="W1717">
        <v>0.85</v>
      </c>
      <c r="X1717">
        <v>0.96599999999999997</v>
      </c>
      <c r="Y1717">
        <v>0.752</v>
      </c>
      <c r="Z1717">
        <v>0.89200000000000002</v>
      </c>
      <c r="AA1717" s="19">
        <v>45733.827073333334</v>
      </c>
      <c r="AB1717" t="s">
        <v>1306</v>
      </c>
    </row>
    <row r="1718" spans="1:28" hidden="1" x14ac:dyDescent="0.35">
      <c r="A1718" t="s">
        <v>1253</v>
      </c>
      <c r="B1718" t="s">
        <v>314</v>
      </c>
      <c r="C1718">
        <v>0</v>
      </c>
      <c r="D1718" s="9">
        <v>44224.258217592593</v>
      </c>
      <c r="E1718" s="9">
        <v>44224.258217592593</v>
      </c>
      <c r="F1718" t="s">
        <v>874</v>
      </c>
      <c r="G1718" t="s">
        <v>874</v>
      </c>
      <c r="H1718">
        <v>1</v>
      </c>
      <c r="I1718">
        <v>1</v>
      </c>
      <c r="J1718">
        <v>1</v>
      </c>
      <c r="K1718" t="s">
        <v>875</v>
      </c>
      <c r="L1718">
        <v>1</v>
      </c>
      <c r="M1718">
        <v>0</v>
      </c>
      <c r="N1718" t="s">
        <v>877</v>
      </c>
      <c r="O1718" t="s">
        <v>877</v>
      </c>
      <c r="P1718" t="s">
        <v>877</v>
      </c>
      <c r="Q1718" t="s">
        <v>877</v>
      </c>
      <c r="R1718" t="s">
        <v>877</v>
      </c>
      <c r="S1718" t="s">
        <v>877</v>
      </c>
      <c r="T1718" t="s">
        <v>877</v>
      </c>
      <c r="U1718" t="s">
        <v>877</v>
      </c>
      <c r="V1718" t="s">
        <v>58</v>
      </c>
      <c r="W1718" t="s">
        <v>877</v>
      </c>
      <c r="X1718" t="s">
        <v>877</v>
      </c>
      <c r="Y1718" t="s">
        <v>877</v>
      </c>
      <c r="Z1718" t="s">
        <v>877</v>
      </c>
      <c r="AA1718" s="19">
        <v>45733.827073460649</v>
      </c>
      <c r="AB1718" t="s">
        <v>1306</v>
      </c>
    </row>
    <row r="1719" spans="1:28" x14ac:dyDescent="0.35">
      <c r="A1719" t="s">
        <v>1254</v>
      </c>
      <c r="B1719" t="s">
        <v>313</v>
      </c>
      <c r="C1719">
        <v>2915</v>
      </c>
      <c r="D1719" s="9">
        <v>41550.263229166667</v>
      </c>
      <c r="E1719" s="9">
        <v>44466.117199074077</v>
      </c>
      <c r="F1719">
        <v>32</v>
      </c>
      <c r="G1719">
        <v>32</v>
      </c>
      <c r="H1719">
        <v>13</v>
      </c>
      <c r="I1719">
        <v>19</v>
      </c>
      <c r="J1719">
        <v>0</v>
      </c>
      <c r="K1719">
        <v>32</v>
      </c>
      <c r="L1719">
        <v>9</v>
      </c>
      <c r="M1719">
        <v>23</v>
      </c>
      <c r="N1719">
        <v>7.0000000000000001E-3</v>
      </c>
      <c r="O1719">
        <v>7.0000000000000001E-3</v>
      </c>
      <c r="P1719">
        <v>0</v>
      </c>
      <c r="Q1719">
        <v>5.0000000000000001E-3</v>
      </c>
      <c r="R1719">
        <v>0.35699999999999998</v>
      </c>
      <c r="S1719">
        <v>0.5</v>
      </c>
      <c r="T1719">
        <v>1</v>
      </c>
      <c r="U1719">
        <v>4600</v>
      </c>
      <c r="V1719" t="s">
        <v>58</v>
      </c>
      <c r="W1719">
        <v>0.93500000000000005</v>
      </c>
      <c r="X1719">
        <v>0.91100000000000003</v>
      </c>
      <c r="Y1719">
        <v>0</v>
      </c>
      <c r="Z1719">
        <v>0.96499999999999997</v>
      </c>
      <c r="AA1719" s="19">
        <v>45733.827132824073</v>
      </c>
      <c r="AB1719" t="s">
        <v>1306</v>
      </c>
    </row>
    <row r="1720" spans="1:28" hidden="1" x14ac:dyDescent="0.35">
      <c r="A1720" t="s">
        <v>1254</v>
      </c>
      <c r="B1720" t="s">
        <v>314</v>
      </c>
      <c r="C1720">
        <v>0</v>
      </c>
      <c r="D1720" s="9">
        <v>44466.117199074077</v>
      </c>
      <c r="E1720" s="9">
        <v>44466.117199074077</v>
      </c>
      <c r="F1720" t="s">
        <v>874</v>
      </c>
      <c r="G1720" t="s">
        <v>874</v>
      </c>
      <c r="H1720">
        <v>1</v>
      </c>
      <c r="I1720">
        <v>1</v>
      </c>
      <c r="J1720">
        <v>1</v>
      </c>
      <c r="K1720" t="s">
        <v>875</v>
      </c>
      <c r="L1720">
        <v>1</v>
      </c>
      <c r="M1720">
        <v>0</v>
      </c>
      <c r="N1720" t="s">
        <v>877</v>
      </c>
      <c r="O1720" t="s">
        <v>877</v>
      </c>
      <c r="P1720">
        <v>0</v>
      </c>
      <c r="Q1720" t="s">
        <v>877</v>
      </c>
      <c r="R1720" t="s">
        <v>877</v>
      </c>
      <c r="S1720" t="s">
        <v>877</v>
      </c>
      <c r="T1720" t="s">
        <v>877</v>
      </c>
      <c r="U1720" t="s">
        <v>877</v>
      </c>
      <c r="V1720" t="s">
        <v>58</v>
      </c>
      <c r="W1720" t="s">
        <v>877</v>
      </c>
      <c r="X1720" t="s">
        <v>877</v>
      </c>
      <c r="Y1720">
        <v>0</v>
      </c>
      <c r="Z1720" t="s">
        <v>877</v>
      </c>
      <c r="AA1720" s="19">
        <v>45733.82713302083</v>
      </c>
      <c r="AB1720" t="s">
        <v>1306</v>
      </c>
    </row>
    <row r="1721" spans="1:28" x14ac:dyDescent="0.35">
      <c r="A1721" t="s">
        <v>1255</v>
      </c>
      <c r="B1721" t="s">
        <v>313</v>
      </c>
      <c r="C1721">
        <v>2849</v>
      </c>
      <c r="D1721" s="9">
        <v>41214.463553240741</v>
      </c>
      <c r="E1721" s="9">
        <v>44063.842592592591</v>
      </c>
      <c r="F1721">
        <v>39</v>
      </c>
      <c r="G1721">
        <v>39</v>
      </c>
      <c r="H1721">
        <v>13</v>
      </c>
      <c r="I1721">
        <v>26</v>
      </c>
      <c r="J1721">
        <v>5</v>
      </c>
      <c r="K1721">
        <v>34</v>
      </c>
      <c r="L1721">
        <v>25</v>
      </c>
      <c r="M1721">
        <v>9</v>
      </c>
      <c r="N1721">
        <v>8.0000000000000002E-3</v>
      </c>
      <c r="O1721">
        <v>1.0999999999999999E-2</v>
      </c>
      <c r="P1721">
        <v>1E-3</v>
      </c>
      <c r="Q1721">
        <v>7.0000000000000001E-3</v>
      </c>
      <c r="R1721">
        <v>0.38900000000000001</v>
      </c>
      <c r="S1721">
        <v>0.42099999999999999</v>
      </c>
      <c r="T1721">
        <v>0.94699999999999995</v>
      </c>
      <c r="U1721">
        <v>1285.7139999999999</v>
      </c>
      <c r="V1721" t="s">
        <v>58</v>
      </c>
      <c r="W1721">
        <v>0.96199999999999997</v>
      </c>
      <c r="X1721">
        <v>0.68500000000000005</v>
      </c>
      <c r="Y1721">
        <v>0.89700000000000002</v>
      </c>
      <c r="Z1721">
        <v>0.65500000000000003</v>
      </c>
      <c r="AA1721" s="19">
        <v>45733.827191099539</v>
      </c>
      <c r="AB1721" t="s">
        <v>1306</v>
      </c>
    </row>
    <row r="1722" spans="1:28" hidden="1" x14ac:dyDescent="0.35">
      <c r="A1722" t="s">
        <v>1255</v>
      </c>
      <c r="B1722" t="s">
        <v>314</v>
      </c>
      <c r="C1722">
        <v>77</v>
      </c>
      <c r="D1722" s="9">
        <v>43985.954814814817</v>
      </c>
      <c r="E1722" s="9">
        <v>44063.842592592591</v>
      </c>
      <c r="F1722" t="s">
        <v>874</v>
      </c>
      <c r="G1722" t="s">
        <v>874</v>
      </c>
      <c r="H1722">
        <v>1</v>
      </c>
      <c r="I1722">
        <v>1</v>
      </c>
      <c r="J1722">
        <v>1</v>
      </c>
      <c r="K1722" t="s">
        <v>875</v>
      </c>
      <c r="L1722">
        <v>2</v>
      </c>
      <c r="M1722">
        <v>-2</v>
      </c>
      <c r="N1722" t="s">
        <v>877</v>
      </c>
      <c r="O1722" t="s">
        <v>877</v>
      </c>
      <c r="P1722" t="s">
        <v>877</v>
      </c>
      <c r="Q1722">
        <v>0.16700000000000001</v>
      </c>
      <c r="R1722" t="s">
        <v>877</v>
      </c>
      <c r="S1722" t="s">
        <v>877</v>
      </c>
      <c r="T1722" t="s">
        <v>877</v>
      </c>
      <c r="U1722" t="s">
        <v>877</v>
      </c>
      <c r="V1722" t="s">
        <v>58</v>
      </c>
      <c r="W1722" t="s">
        <v>877</v>
      </c>
      <c r="X1722" t="s">
        <v>877</v>
      </c>
      <c r="Y1722" t="s">
        <v>877</v>
      </c>
      <c r="Z1722">
        <v>1</v>
      </c>
      <c r="AA1722" s="19">
        <v>45733.827191099539</v>
      </c>
      <c r="AB1722" t="s">
        <v>1306</v>
      </c>
    </row>
    <row r="1723" spans="1:28" x14ac:dyDescent="0.35">
      <c r="A1723" t="s">
        <v>1256</v>
      </c>
      <c r="B1723" t="s">
        <v>313</v>
      </c>
      <c r="C1723">
        <v>2648</v>
      </c>
      <c r="D1723" s="9">
        <v>41315.715960648151</v>
      </c>
      <c r="E1723" s="9">
        <v>43963.905358796299</v>
      </c>
      <c r="F1723">
        <v>30</v>
      </c>
      <c r="G1723">
        <v>30</v>
      </c>
      <c r="H1723">
        <v>19</v>
      </c>
      <c r="I1723">
        <v>11</v>
      </c>
      <c r="J1723">
        <v>8</v>
      </c>
      <c r="K1723">
        <v>22</v>
      </c>
      <c r="L1723">
        <v>22</v>
      </c>
      <c r="M1723">
        <v>0</v>
      </c>
      <c r="N1723">
        <v>7.0000000000000001E-3</v>
      </c>
      <c r="O1723">
        <v>7.0000000000000001E-3</v>
      </c>
      <c r="P1723">
        <v>4.0000000000000001E-3</v>
      </c>
      <c r="Q1723">
        <v>8.0000000000000002E-3</v>
      </c>
      <c r="R1723">
        <v>0.8</v>
      </c>
      <c r="S1723">
        <v>0.5</v>
      </c>
      <c r="T1723">
        <v>0.71399999999999997</v>
      </c>
      <c r="U1723">
        <v>0</v>
      </c>
      <c r="V1723" t="s">
        <v>82</v>
      </c>
      <c r="W1723">
        <v>0.91</v>
      </c>
      <c r="X1723">
        <v>0.95599999999999996</v>
      </c>
      <c r="Y1723">
        <v>0.55600000000000005</v>
      </c>
      <c r="Z1723">
        <v>0.88600000000000001</v>
      </c>
      <c r="AA1723" s="19">
        <v>45733.827253599535</v>
      </c>
      <c r="AB1723" t="s">
        <v>1306</v>
      </c>
    </row>
    <row r="1724" spans="1:28" hidden="1" x14ac:dyDescent="0.35">
      <c r="A1724" t="s">
        <v>1256</v>
      </c>
      <c r="B1724" t="s">
        <v>314</v>
      </c>
      <c r="C1724">
        <v>1</v>
      </c>
      <c r="D1724" s="9">
        <v>43962.879780092589</v>
      </c>
      <c r="E1724" s="9">
        <v>43963.905358796299</v>
      </c>
      <c r="F1724" t="s">
        <v>874</v>
      </c>
      <c r="G1724" t="s">
        <v>874</v>
      </c>
      <c r="H1724">
        <v>1</v>
      </c>
      <c r="I1724">
        <v>1</v>
      </c>
      <c r="J1724">
        <v>1</v>
      </c>
      <c r="K1724" t="s">
        <v>875</v>
      </c>
      <c r="L1724">
        <v>2</v>
      </c>
      <c r="M1724">
        <v>0</v>
      </c>
      <c r="N1724" t="s">
        <v>877</v>
      </c>
      <c r="O1724" t="s">
        <v>877</v>
      </c>
      <c r="P1724" t="s">
        <v>877</v>
      </c>
      <c r="Q1724">
        <v>0.5</v>
      </c>
      <c r="R1724" t="s">
        <v>877</v>
      </c>
      <c r="S1724" t="s">
        <v>877</v>
      </c>
      <c r="T1724" t="s">
        <v>877</v>
      </c>
      <c r="U1724" t="s">
        <v>877</v>
      </c>
      <c r="V1724" t="s">
        <v>82</v>
      </c>
      <c r="W1724" t="s">
        <v>877</v>
      </c>
      <c r="X1724" t="s">
        <v>877</v>
      </c>
      <c r="Y1724" t="s">
        <v>877</v>
      </c>
      <c r="Z1724">
        <v>1</v>
      </c>
      <c r="AA1724" s="19">
        <v>45733.827253680553</v>
      </c>
      <c r="AB1724" t="s">
        <v>1306</v>
      </c>
    </row>
    <row r="1725" spans="1:28" x14ac:dyDescent="0.35">
      <c r="A1725" t="s">
        <v>1257</v>
      </c>
      <c r="B1725" t="s">
        <v>313</v>
      </c>
      <c r="C1725">
        <v>2014</v>
      </c>
      <c r="D1725" s="9">
        <v>40142.224652777775</v>
      </c>
      <c r="E1725" s="9">
        <v>42157.182071759256</v>
      </c>
      <c r="F1725">
        <v>447</v>
      </c>
      <c r="G1725">
        <v>447</v>
      </c>
      <c r="H1725">
        <v>177</v>
      </c>
      <c r="I1725">
        <v>270</v>
      </c>
      <c r="J1725">
        <v>196</v>
      </c>
      <c r="K1725">
        <v>251</v>
      </c>
      <c r="L1725">
        <v>251</v>
      </c>
      <c r="M1725">
        <v>0</v>
      </c>
      <c r="N1725">
        <v>9.4E-2</v>
      </c>
      <c r="O1725">
        <v>0.13800000000000001</v>
      </c>
      <c r="P1725">
        <v>6.8000000000000005E-2</v>
      </c>
      <c r="Q1725">
        <v>0.13300000000000001</v>
      </c>
      <c r="R1725">
        <v>0.81100000000000005</v>
      </c>
      <c r="S1725">
        <v>0.40500000000000003</v>
      </c>
      <c r="T1725">
        <v>0.70699999999999996</v>
      </c>
      <c r="U1725">
        <v>0</v>
      </c>
      <c r="V1725" t="s">
        <v>82</v>
      </c>
      <c r="W1725">
        <v>0.76300000000000001</v>
      </c>
      <c r="X1725">
        <v>0.93200000000000005</v>
      </c>
      <c r="Y1725">
        <v>0.82</v>
      </c>
      <c r="Z1725">
        <v>0.79400000000000004</v>
      </c>
      <c r="AA1725" s="19">
        <v>45733.827318425923</v>
      </c>
      <c r="AB1725" t="s">
        <v>1306</v>
      </c>
    </row>
    <row r="1726" spans="1:28" hidden="1" x14ac:dyDescent="0.35">
      <c r="A1726" t="s">
        <v>1257</v>
      </c>
      <c r="B1726" t="s">
        <v>314</v>
      </c>
      <c r="C1726">
        <v>94</v>
      </c>
      <c r="D1726" s="9">
        <v>42062.190451388888</v>
      </c>
      <c r="E1726" s="9">
        <v>42157.182071759256</v>
      </c>
      <c r="F1726" t="s">
        <v>874</v>
      </c>
      <c r="G1726" t="s">
        <v>874</v>
      </c>
      <c r="H1726">
        <v>2</v>
      </c>
      <c r="I1726">
        <v>2</v>
      </c>
      <c r="J1726">
        <v>102</v>
      </c>
      <c r="K1726" t="s">
        <v>875</v>
      </c>
      <c r="L1726">
        <v>1</v>
      </c>
      <c r="M1726">
        <v>-99</v>
      </c>
      <c r="N1726">
        <v>4.2999999999999997E-2</v>
      </c>
      <c r="O1726">
        <v>2.4E-2</v>
      </c>
      <c r="P1726">
        <v>51</v>
      </c>
      <c r="Q1726" t="s">
        <v>877</v>
      </c>
      <c r="R1726" t="s">
        <v>877</v>
      </c>
      <c r="S1726" t="s">
        <v>877</v>
      </c>
      <c r="T1726" t="s">
        <v>877</v>
      </c>
      <c r="U1726" t="s">
        <v>877</v>
      </c>
      <c r="V1726" t="s">
        <v>82</v>
      </c>
      <c r="W1726">
        <v>1</v>
      </c>
      <c r="X1726">
        <v>1</v>
      </c>
      <c r="Y1726">
        <v>0.73599999999999999</v>
      </c>
      <c r="Z1726" t="s">
        <v>877</v>
      </c>
      <c r="AA1726" s="19">
        <v>45733.827318449075</v>
      </c>
      <c r="AB1726" t="s">
        <v>1306</v>
      </c>
    </row>
    <row r="1727" spans="1:28" x14ac:dyDescent="0.35">
      <c r="A1727" t="s">
        <v>1258</v>
      </c>
      <c r="B1727" t="s">
        <v>313</v>
      </c>
      <c r="C1727">
        <v>4036</v>
      </c>
      <c r="D1727" s="9">
        <v>40510.674513888887</v>
      </c>
      <c r="E1727" s="9">
        <v>44547.405509259261</v>
      </c>
      <c r="F1727">
        <v>573</v>
      </c>
      <c r="G1727">
        <v>573</v>
      </c>
      <c r="H1727">
        <v>318</v>
      </c>
      <c r="I1727">
        <v>255</v>
      </c>
      <c r="J1727">
        <v>159</v>
      </c>
      <c r="K1727">
        <v>414</v>
      </c>
      <c r="L1727">
        <v>363</v>
      </c>
      <c r="M1727">
        <v>51</v>
      </c>
      <c r="N1727">
        <v>7.5999999999999998E-2</v>
      </c>
      <c r="O1727">
        <v>6.7000000000000004E-2</v>
      </c>
      <c r="P1727">
        <v>4.1000000000000002E-2</v>
      </c>
      <c r="Q1727">
        <v>9.1999999999999998E-2</v>
      </c>
      <c r="R1727">
        <v>0.90200000000000002</v>
      </c>
      <c r="S1727">
        <v>0.53100000000000003</v>
      </c>
      <c r="T1727">
        <v>0.71299999999999997</v>
      </c>
      <c r="U1727">
        <v>554.34799999999996</v>
      </c>
      <c r="V1727" t="s">
        <v>58</v>
      </c>
      <c r="W1727">
        <v>0.94299999999999995</v>
      </c>
      <c r="X1727">
        <v>0.84799999999999998</v>
      </c>
      <c r="Y1727">
        <v>0.89500000000000002</v>
      </c>
      <c r="Z1727">
        <v>0.91500000000000004</v>
      </c>
      <c r="AA1727" s="19">
        <v>45733.82738516204</v>
      </c>
      <c r="AB1727" t="s">
        <v>1306</v>
      </c>
    </row>
    <row r="1728" spans="1:28" hidden="1" x14ac:dyDescent="0.35">
      <c r="A1728" t="s">
        <v>1258</v>
      </c>
      <c r="B1728" t="s">
        <v>314</v>
      </c>
      <c r="C1728">
        <v>99</v>
      </c>
      <c r="D1728" s="9">
        <v>44448.014745370368</v>
      </c>
      <c r="E1728" s="9">
        <v>44547.405509259261</v>
      </c>
      <c r="F1728" t="s">
        <v>874</v>
      </c>
      <c r="G1728" t="s">
        <v>874</v>
      </c>
      <c r="H1728">
        <v>14</v>
      </c>
      <c r="I1728">
        <v>20</v>
      </c>
      <c r="J1728">
        <v>36</v>
      </c>
      <c r="K1728" t="s">
        <v>875</v>
      </c>
      <c r="L1728">
        <v>32</v>
      </c>
      <c r="M1728">
        <v>-35</v>
      </c>
      <c r="N1728">
        <v>0.14399999999999999</v>
      </c>
      <c r="O1728">
        <v>0.23300000000000001</v>
      </c>
      <c r="P1728">
        <v>0.23699999999999999</v>
      </c>
      <c r="Q1728">
        <v>0.33600000000000002</v>
      </c>
      <c r="R1728">
        <v>2.4</v>
      </c>
      <c r="S1728">
        <v>0.38200000000000001</v>
      </c>
      <c r="T1728">
        <v>0.371</v>
      </c>
      <c r="U1728">
        <v>151.786</v>
      </c>
      <c r="V1728" t="s">
        <v>64</v>
      </c>
      <c r="W1728">
        <v>0.98099999999999998</v>
      </c>
      <c r="X1728">
        <v>0.95199999999999996</v>
      </c>
      <c r="Y1728">
        <v>0.158</v>
      </c>
      <c r="Z1728">
        <v>0.96799999999999997</v>
      </c>
      <c r="AA1728" s="19">
        <v>45733.827398587964</v>
      </c>
      <c r="AB1728" t="s">
        <v>1306</v>
      </c>
    </row>
    <row r="1729" spans="1:28" x14ac:dyDescent="0.35">
      <c r="A1729" t="s">
        <v>1259</v>
      </c>
      <c r="B1729" t="s">
        <v>313</v>
      </c>
      <c r="C1729">
        <v>6126</v>
      </c>
      <c r="D1729" s="9">
        <v>38426.963067129633</v>
      </c>
      <c r="E1729" s="9">
        <v>44553.264884259261</v>
      </c>
      <c r="F1729">
        <v>1144</v>
      </c>
      <c r="G1729">
        <v>1144</v>
      </c>
      <c r="H1729">
        <v>567</v>
      </c>
      <c r="I1729">
        <v>577</v>
      </c>
      <c r="J1729">
        <v>276</v>
      </c>
      <c r="K1729">
        <v>868</v>
      </c>
      <c r="L1729">
        <v>811</v>
      </c>
      <c r="M1729">
        <v>57</v>
      </c>
      <c r="N1729">
        <v>0.13900000000000001</v>
      </c>
      <c r="O1729">
        <v>0.161</v>
      </c>
      <c r="P1729">
        <v>7.4999999999999997E-2</v>
      </c>
      <c r="Q1729">
        <v>0.20699999999999999</v>
      </c>
      <c r="R1729">
        <v>0.92</v>
      </c>
      <c r="S1729">
        <v>0.46300000000000002</v>
      </c>
      <c r="T1729">
        <v>0.75</v>
      </c>
      <c r="U1729">
        <v>275.36200000000002</v>
      </c>
      <c r="V1729" t="s">
        <v>58</v>
      </c>
      <c r="W1729">
        <v>0.82199999999999995</v>
      </c>
      <c r="X1729">
        <v>0.86299999999999999</v>
      </c>
      <c r="Y1729">
        <v>0.88</v>
      </c>
      <c r="Z1729">
        <v>0.81899999999999995</v>
      </c>
      <c r="AA1729" s="19">
        <v>45733.827466712966</v>
      </c>
      <c r="AB1729" t="s">
        <v>1306</v>
      </c>
    </row>
    <row r="1730" spans="1:28" hidden="1" x14ac:dyDescent="0.35">
      <c r="A1730" t="s">
        <v>1259</v>
      </c>
      <c r="B1730" t="s">
        <v>314</v>
      </c>
      <c r="C1730">
        <v>49</v>
      </c>
      <c r="D1730" s="9">
        <v>44504.104270833333</v>
      </c>
      <c r="E1730" s="9">
        <v>44553.264884259261</v>
      </c>
      <c r="F1730" t="s">
        <v>874</v>
      </c>
      <c r="G1730" t="s">
        <v>874</v>
      </c>
      <c r="H1730">
        <v>1</v>
      </c>
      <c r="I1730">
        <v>2</v>
      </c>
      <c r="J1730">
        <v>1</v>
      </c>
      <c r="K1730" t="s">
        <v>875</v>
      </c>
      <c r="L1730">
        <v>1</v>
      </c>
      <c r="M1730">
        <v>0</v>
      </c>
      <c r="N1730" t="s">
        <v>877</v>
      </c>
      <c r="O1730">
        <v>3.5999999999999997E-2</v>
      </c>
      <c r="P1730" t="s">
        <v>877</v>
      </c>
      <c r="Q1730" t="s">
        <v>877</v>
      </c>
      <c r="R1730" t="s">
        <v>877</v>
      </c>
      <c r="S1730" t="s">
        <v>877</v>
      </c>
      <c r="T1730" t="s">
        <v>877</v>
      </c>
      <c r="U1730" t="s">
        <v>877</v>
      </c>
      <c r="V1730" t="s">
        <v>58</v>
      </c>
      <c r="W1730" t="s">
        <v>877</v>
      </c>
      <c r="X1730">
        <v>1</v>
      </c>
      <c r="Y1730" t="s">
        <v>877</v>
      </c>
      <c r="Z1730" t="s">
        <v>877</v>
      </c>
      <c r="AA1730" s="19">
        <v>45733.827466712966</v>
      </c>
      <c r="AB1730" t="s">
        <v>1306</v>
      </c>
    </row>
    <row r="1731" spans="1:28" x14ac:dyDescent="0.35">
      <c r="A1731" t="s">
        <v>1260</v>
      </c>
      <c r="B1731" t="s">
        <v>313</v>
      </c>
      <c r="C1731">
        <v>2647</v>
      </c>
      <c r="D1731" s="9">
        <v>39510.123935185184</v>
      </c>
      <c r="E1731" s="9">
        <v>42157.182083333333</v>
      </c>
      <c r="F1731">
        <v>1317</v>
      </c>
      <c r="G1731">
        <v>1317</v>
      </c>
      <c r="H1731">
        <v>622</v>
      </c>
      <c r="I1731">
        <v>695</v>
      </c>
      <c r="J1731">
        <v>515</v>
      </c>
      <c r="K1731">
        <v>802</v>
      </c>
      <c r="L1731">
        <v>802</v>
      </c>
      <c r="M1731">
        <v>0</v>
      </c>
      <c r="N1731">
        <v>0.34699999999999998</v>
      </c>
      <c r="O1731">
        <v>0.312</v>
      </c>
      <c r="P1731">
        <v>0.17399999999999999</v>
      </c>
      <c r="Q1731">
        <v>0.36499999999999999</v>
      </c>
      <c r="R1731">
        <v>0.753</v>
      </c>
      <c r="S1731">
        <v>0.52700000000000002</v>
      </c>
      <c r="T1731">
        <v>0.73599999999999999</v>
      </c>
      <c r="U1731">
        <v>0</v>
      </c>
      <c r="V1731" t="s">
        <v>82</v>
      </c>
      <c r="W1731">
        <v>0.74399999999999999</v>
      </c>
      <c r="X1731">
        <v>0.84599999999999997</v>
      </c>
      <c r="Y1731">
        <v>0.94299999999999995</v>
      </c>
      <c r="Z1731">
        <v>0.79900000000000004</v>
      </c>
      <c r="AA1731" s="19">
        <v>45733.827533275464</v>
      </c>
      <c r="AB1731" t="s">
        <v>1306</v>
      </c>
    </row>
    <row r="1732" spans="1:28" hidden="1" x14ac:dyDescent="0.35">
      <c r="A1732" t="s">
        <v>1260</v>
      </c>
      <c r="B1732" t="s">
        <v>314</v>
      </c>
      <c r="C1732">
        <v>90</v>
      </c>
      <c r="D1732" s="9">
        <v>42066.240752314814</v>
      </c>
      <c r="E1732" s="9">
        <v>42157.182083333333</v>
      </c>
      <c r="F1732" t="s">
        <v>874</v>
      </c>
      <c r="G1732" t="s">
        <v>874</v>
      </c>
      <c r="H1732">
        <v>1</v>
      </c>
      <c r="I1732">
        <v>6</v>
      </c>
      <c r="J1732">
        <v>134</v>
      </c>
      <c r="K1732" t="s">
        <v>875</v>
      </c>
      <c r="L1732">
        <v>6</v>
      </c>
      <c r="M1732">
        <v>-134</v>
      </c>
      <c r="N1732" t="s">
        <v>877</v>
      </c>
      <c r="O1732">
        <v>0.05</v>
      </c>
      <c r="P1732">
        <v>1.149</v>
      </c>
      <c r="Q1732">
        <v>9.2999999999999999E-2</v>
      </c>
      <c r="R1732" t="s">
        <v>877</v>
      </c>
      <c r="S1732" t="s">
        <v>877</v>
      </c>
      <c r="T1732" t="s">
        <v>877</v>
      </c>
      <c r="U1732" t="s">
        <v>877</v>
      </c>
      <c r="V1732" t="s">
        <v>82</v>
      </c>
      <c r="W1732" t="s">
        <v>877</v>
      </c>
      <c r="X1732">
        <v>0.91700000000000004</v>
      </c>
      <c r="Y1732">
        <v>5.8999999999999997E-2</v>
      </c>
      <c r="Z1732">
        <v>0.64</v>
      </c>
      <c r="AA1732" s="19">
        <v>45733.827533275464</v>
      </c>
      <c r="AB1732" t="s">
        <v>1306</v>
      </c>
    </row>
    <row r="1733" spans="1:28" x14ac:dyDescent="0.35">
      <c r="A1733" t="s">
        <v>1261</v>
      </c>
      <c r="B1733" t="s">
        <v>313</v>
      </c>
      <c r="C1733">
        <v>3144</v>
      </c>
      <c r="D1733" s="9">
        <v>41014.749374999999</v>
      </c>
      <c r="E1733" s="9">
        <v>44159.094988425924</v>
      </c>
      <c r="F1733">
        <v>128</v>
      </c>
      <c r="G1733">
        <v>128</v>
      </c>
      <c r="H1733">
        <v>105</v>
      </c>
      <c r="I1733">
        <v>23</v>
      </c>
      <c r="J1733">
        <v>36</v>
      </c>
      <c r="K1733">
        <v>92</v>
      </c>
      <c r="L1733">
        <v>88</v>
      </c>
      <c r="M1733">
        <v>4</v>
      </c>
      <c r="N1733">
        <v>4.7E-2</v>
      </c>
      <c r="O1733">
        <v>1.2999999999999999E-2</v>
      </c>
      <c r="P1733">
        <v>1.6E-2</v>
      </c>
      <c r="Q1733">
        <v>4.1000000000000002E-2</v>
      </c>
      <c r="R1733">
        <v>0.93200000000000005</v>
      </c>
      <c r="S1733">
        <v>0.78300000000000003</v>
      </c>
      <c r="T1733">
        <v>0.73299999999999998</v>
      </c>
      <c r="U1733">
        <v>97.561000000000007</v>
      </c>
      <c r="V1733" t="s">
        <v>58</v>
      </c>
      <c r="W1733">
        <v>0.80500000000000005</v>
      </c>
      <c r="X1733">
        <v>0.68</v>
      </c>
      <c r="Y1733">
        <v>0.75700000000000001</v>
      </c>
      <c r="Z1733">
        <v>0.623</v>
      </c>
      <c r="AA1733" s="19">
        <v>45733.827597129632</v>
      </c>
      <c r="AB1733" t="s">
        <v>1306</v>
      </c>
    </row>
    <row r="1734" spans="1:28" hidden="1" x14ac:dyDescent="0.35">
      <c r="A1734" t="s">
        <v>1261</v>
      </c>
      <c r="B1734" t="s">
        <v>314</v>
      </c>
      <c r="C1734">
        <v>1</v>
      </c>
      <c r="D1734" s="9">
        <v>44158.068240740744</v>
      </c>
      <c r="E1734" s="9">
        <v>44159.094988425924</v>
      </c>
      <c r="F1734" t="s">
        <v>874</v>
      </c>
      <c r="G1734" t="s">
        <v>874</v>
      </c>
      <c r="H1734">
        <v>1</v>
      </c>
      <c r="I1734">
        <v>1</v>
      </c>
      <c r="J1734">
        <v>1</v>
      </c>
      <c r="K1734" t="s">
        <v>875</v>
      </c>
      <c r="L1734">
        <v>1</v>
      </c>
      <c r="M1734">
        <v>-1</v>
      </c>
      <c r="N1734" t="s">
        <v>877</v>
      </c>
      <c r="O1734" t="s">
        <v>877</v>
      </c>
      <c r="P1734" t="s">
        <v>877</v>
      </c>
      <c r="Q1734" t="s">
        <v>877</v>
      </c>
      <c r="R1734" t="s">
        <v>877</v>
      </c>
      <c r="S1734" t="s">
        <v>877</v>
      </c>
      <c r="T1734" t="s">
        <v>877</v>
      </c>
      <c r="U1734" t="s">
        <v>877</v>
      </c>
      <c r="V1734" t="s">
        <v>58</v>
      </c>
      <c r="W1734" t="s">
        <v>877</v>
      </c>
      <c r="X1734" t="s">
        <v>877</v>
      </c>
      <c r="Y1734" t="s">
        <v>877</v>
      </c>
      <c r="Z1734" t="s">
        <v>877</v>
      </c>
      <c r="AA1734" s="19">
        <v>45733.827597129632</v>
      </c>
      <c r="AB1734" t="s">
        <v>1306</v>
      </c>
    </row>
    <row r="1735" spans="1:28" x14ac:dyDescent="0.35">
      <c r="A1735" t="s">
        <v>1262</v>
      </c>
      <c r="B1735" t="s">
        <v>313</v>
      </c>
      <c r="C1735">
        <v>3199</v>
      </c>
      <c r="D1735" s="9">
        <v>39451.024837962963</v>
      </c>
      <c r="E1735" s="9">
        <v>42650.13721064815</v>
      </c>
      <c r="F1735">
        <v>2847</v>
      </c>
      <c r="G1735">
        <v>2847</v>
      </c>
      <c r="H1735">
        <v>905</v>
      </c>
      <c r="I1735">
        <v>1942</v>
      </c>
      <c r="J1735">
        <v>1113</v>
      </c>
      <c r="K1735">
        <v>1734</v>
      </c>
      <c r="L1735">
        <v>1734</v>
      </c>
      <c r="M1735">
        <v>0</v>
      </c>
      <c r="N1735">
        <v>0.40899999999999997</v>
      </c>
      <c r="O1735">
        <v>0.80500000000000005</v>
      </c>
      <c r="P1735">
        <v>0.374</v>
      </c>
      <c r="Q1735">
        <v>0.79700000000000004</v>
      </c>
      <c r="R1735">
        <v>0.94899999999999995</v>
      </c>
      <c r="S1735">
        <v>0.33700000000000002</v>
      </c>
      <c r="T1735">
        <v>0.69199999999999995</v>
      </c>
      <c r="U1735">
        <v>0</v>
      </c>
      <c r="V1735" t="s">
        <v>82</v>
      </c>
      <c r="W1735">
        <v>0.68400000000000005</v>
      </c>
      <c r="X1735">
        <v>0.84499999999999997</v>
      </c>
      <c r="Y1735">
        <v>0.96399999999999997</v>
      </c>
      <c r="Z1735">
        <v>0.72899999999999998</v>
      </c>
      <c r="AA1735" s="19">
        <v>45733.827669386577</v>
      </c>
      <c r="AB1735" t="s">
        <v>1306</v>
      </c>
    </row>
    <row r="1736" spans="1:28" hidden="1" x14ac:dyDescent="0.35">
      <c r="A1736" t="s">
        <v>1262</v>
      </c>
      <c r="B1736" t="s">
        <v>314</v>
      </c>
      <c r="C1736">
        <v>21</v>
      </c>
      <c r="D1736" s="9">
        <v>42628.330509259256</v>
      </c>
      <c r="E1736" s="9">
        <v>42650.13721064815</v>
      </c>
      <c r="F1736" t="s">
        <v>874</v>
      </c>
      <c r="G1736" t="s">
        <v>874</v>
      </c>
      <c r="H1736">
        <v>1</v>
      </c>
      <c r="I1736">
        <v>1</v>
      </c>
      <c r="J1736">
        <v>1</v>
      </c>
      <c r="K1736" t="s">
        <v>875</v>
      </c>
      <c r="L1736">
        <v>1</v>
      </c>
      <c r="M1736">
        <v>-1</v>
      </c>
      <c r="N1736" t="s">
        <v>877</v>
      </c>
      <c r="O1736" t="s">
        <v>877</v>
      </c>
      <c r="P1736" t="s">
        <v>877</v>
      </c>
      <c r="Q1736" t="s">
        <v>877</v>
      </c>
      <c r="R1736" t="s">
        <v>877</v>
      </c>
      <c r="S1736" t="s">
        <v>877</v>
      </c>
      <c r="T1736" t="s">
        <v>877</v>
      </c>
      <c r="U1736" t="s">
        <v>877</v>
      </c>
      <c r="V1736" t="s">
        <v>82</v>
      </c>
      <c r="W1736" t="s">
        <v>877</v>
      </c>
      <c r="X1736" t="s">
        <v>877</v>
      </c>
      <c r="Y1736" t="s">
        <v>877</v>
      </c>
      <c r="Z1736" t="s">
        <v>877</v>
      </c>
      <c r="AA1736" s="19">
        <v>45733.827669386577</v>
      </c>
      <c r="AB1736" t="s">
        <v>1306</v>
      </c>
    </row>
    <row r="1737" spans="1:28" x14ac:dyDescent="0.35">
      <c r="A1737" t="s">
        <v>1263</v>
      </c>
      <c r="B1737" t="s">
        <v>313</v>
      </c>
      <c r="C1737">
        <v>4474</v>
      </c>
      <c r="D1737" s="9">
        <v>39874.451493055552</v>
      </c>
      <c r="E1737" s="9">
        <v>44349.019131944442</v>
      </c>
      <c r="F1737">
        <v>295</v>
      </c>
      <c r="G1737">
        <v>295</v>
      </c>
      <c r="H1737">
        <v>163</v>
      </c>
      <c r="I1737">
        <v>132</v>
      </c>
      <c r="J1737">
        <v>75</v>
      </c>
      <c r="K1737">
        <v>220</v>
      </c>
      <c r="L1737">
        <v>213</v>
      </c>
      <c r="M1737">
        <v>7</v>
      </c>
      <c r="N1737">
        <v>5.1999999999999998E-2</v>
      </c>
      <c r="O1737">
        <v>4.2000000000000003E-2</v>
      </c>
      <c r="P1737">
        <v>2.4E-2</v>
      </c>
      <c r="Q1737">
        <v>6.5000000000000002E-2</v>
      </c>
      <c r="R1737">
        <v>0.92900000000000005</v>
      </c>
      <c r="S1737">
        <v>0.55300000000000005</v>
      </c>
      <c r="T1737">
        <v>0.745</v>
      </c>
      <c r="U1737">
        <v>107.69199999999999</v>
      </c>
      <c r="V1737" t="s">
        <v>58</v>
      </c>
      <c r="W1737">
        <v>0.79300000000000004</v>
      </c>
      <c r="X1737">
        <v>0.88800000000000001</v>
      </c>
      <c r="Y1737">
        <v>0.68300000000000005</v>
      </c>
      <c r="Z1737">
        <v>0.747</v>
      </c>
      <c r="AA1737" s="19">
        <v>45733.827732766207</v>
      </c>
      <c r="AB1737" t="s">
        <v>1306</v>
      </c>
    </row>
    <row r="1738" spans="1:28" hidden="1" x14ac:dyDescent="0.35">
      <c r="A1738" t="s">
        <v>1263</v>
      </c>
      <c r="B1738" t="s">
        <v>314</v>
      </c>
      <c r="C1738">
        <v>0</v>
      </c>
      <c r="D1738" s="9">
        <v>44349.019131944442</v>
      </c>
      <c r="E1738" s="9">
        <v>44349.019131944442</v>
      </c>
      <c r="F1738" t="s">
        <v>874</v>
      </c>
      <c r="G1738" t="s">
        <v>874</v>
      </c>
      <c r="H1738">
        <v>1</v>
      </c>
      <c r="I1738">
        <v>1</v>
      </c>
      <c r="J1738">
        <v>1</v>
      </c>
      <c r="K1738" t="s">
        <v>875</v>
      </c>
      <c r="L1738">
        <v>1</v>
      </c>
      <c r="M1738">
        <v>0</v>
      </c>
      <c r="N1738" t="s">
        <v>877</v>
      </c>
      <c r="O1738" t="s">
        <v>877</v>
      </c>
      <c r="P1738" t="s">
        <v>877</v>
      </c>
      <c r="Q1738" t="s">
        <v>877</v>
      </c>
      <c r="R1738" t="s">
        <v>877</v>
      </c>
      <c r="S1738" t="s">
        <v>877</v>
      </c>
      <c r="T1738" t="s">
        <v>877</v>
      </c>
      <c r="U1738" t="s">
        <v>877</v>
      </c>
      <c r="V1738" t="s">
        <v>58</v>
      </c>
      <c r="W1738" t="s">
        <v>877</v>
      </c>
      <c r="X1738" t="s">
        <v>877</v>
      </c>
      <c r="Y1738" t="s">
        <v>877</v>
      </c>
      <c r="Z1738" t="s">
        <v>877</v>
      </c>
      <c r="AA1738" s="19">
        <v>45733.827732835649</v>
      </c>
      <c r="AB1738" t="s">
        <v>1306</v>
      </c>
    </row>
    <row r="1739" spans="1:28" x14ac:dyDescent="0.35">
      <c r="A1739" t="s">
        <v>195</v>
      </c>
      <c r="B1739" t="s">
        <v>313</v>
      </c>
      <c r="C1739">
        <v>2185</v>
      </c>
      <c r="D1739" s="9">
        <v>41815.841585648152</v>
      </c>
      <c r="E1739" s="9">
        <v>44001.644687499997</v>
      </c>
      <c r="F1739">
        <v>92</v>
      </c>
      <c r="G1739">
        <v>92</v>
      </c>
      <c r="H1739">
        <v>56</v>
      </c>
      <c r="I1739">
        <v>36</v>
      </c>
      <c r="J1739">
        <v>24</v>
      </c>
      <c r="K1739">
        <v>68</v>
      </c>
      <c r="L1739">
        <v>40</v>
      </c>
      <c r="M1739">
        <v>28</v>
      </c>
      <c r="N1739">
        <v>2.1999999999999999E-2</v>
      </c>
      <c r="O1739">
        <v>1.7000000000000001E-2</v>
      </c>
      <c r="P1739">
        <v>1.0999999999999999E-2</v>
      </c>
      <c r="Q1739">
        <v>1.6E-2</v>
      </c>
      <c r="R1739">
        <v>0.57099999999999995</v>
      </c>
      <c r="S1739">
        <v>0.56399999999999995</v>
      </c>
      <c r="T1739">
        <v>0.71799999999999997</v>
      </c>
      <c r="U1739">
        <v>1750</v>
      </c>
      <c r="V1739" t="s">
        <v>58</v>
      </c>
      <c r="W1739">
        <v>0.88200000000000001</v>
      </c>
      <c r="X1739">
        <v>0.86199999999999999</v>
      </c>
      <c r="Y1739">
        <v>0.9</v>
      </c>
      <c r="Z1739">
        <v>0.86</v>
      </c>
      <c r="AA1739" s="19">
        <v>45733.827798402781</v>
      </c>
      <c r="AB1739" t="s">
        <v>1306</v>
      </c>
    </row>
    <row r="1740" spans="1:28" hidden="1" x14ac:dyDescent="0.35">
      <c r="A1740" t="s">
        <v>195</v>
      </c>
      <c r="B1740" t="s">
        <v>314</v>
      </c>
      <c r="C1740">
        <v>16</v>
      </c>
      <c r="D1740" s="9">
        <v>43985.404340277775</v>
      </c>
      <c r="E1740" s="9">
        <v>44001.644687499997</v>
      </c>
      <c r="F1740" t="s">
        <v>874</v>
      </c>
      <c r="G1740" t="s">
        <v>874</v>
      </c>
      <c r="H1740">
        <v>1</v>
      </c>
      <c r="I1740">
        <v>1</v>
      </c>
      <c r="J1740">
        <v>1</v>
      </c>
      <c r="K1740" t="s">
        <v>875</v>
      </c>
      <c r="L1740">
        <v>1</v>
      </c>
      <c r="M1740">
        <v>-2</v>
      </c>
      <c r="N1740" t="s">
        <v>877</v>
      </c>
      <c r="O1740" t="s">
        <v>877</v>
      </c>
      <c r="P1740" t="s">
        <v>877</v>
      </c>
      <c r="Q1740" t="s">
        <v>877</v>
      </c>
      <c r="R1740" t="s">
        <v>877</v>
      </c>
      <c r="S1740" t="s">
        <v>877</v>
      </c>
      <c r="T1740" t="s">
        <v>877</v>
      </c>
      <c r="U1740" t="s">
        <v>877</v>
      </c>
      <c r="V1740" t="s">
        <v>58</v>
      </c>
      <c r="W1740" t="s">
        <v>877</v>
      </c>
      <c r="X1740" t="s">
        <v>877</v>
      </c>
      <c r="Y1740" t="s">
        <v>877</v>
      </c>
      <c r="Z1740" t="s">
        <v>877</v>
      </c>
      <c r="AA1740" s="19">
        <v>45733.827798587961</v>
      </c>
      <c r="AB1740" t="s">
        <v>1306</v>
      </c>
    </row>
    <row r="1741" spans="1:28" x14ac:dyDescent="0.35">
      <c r="A1741" t="s">
        <v>1264</v>
      </c>
      <c r="B1741" t="s">
        <v>313</v>
      </c>
      <c r="C1741">
        <v>1529</v>
      </c>
      <c r="D1741" s="9">
        <v>42488.691550925927</v>
      </c>
      <c r="E1741" s="9">
        <v>44017.722916666666</v>
      </c>
      <c r="F1741">
        <v>34</v>
      </c>
      <c r="G1741">
        <v>34</v>
      </c>
      <c r="H1741">
        <v>22</v>
      </c>
      <c r="I1741">
        <v>12</v>
      </c>
      <c r="J1741">
        <v>0</v>
      </c>
      <c r="K1741">
        <v>34</v>
      </c>
      <c r="L1741">
        <v>16</v>
      </c>
      <c r="M1741">
        <v>18</v>
      </c>
      <c r="N1741">
        <v>1.2999999999999999E-2</v>
      </c>
      <c r="O1741">
        <v>7.0000000000000001E-3</v>
      </c>
      <c r="P1741">
        <v>0</v>
      </c>
      <c r="Q1741">
        <v>8.0000000000000002E-3</v>
      </c>
      <c r="R1741">
        <v>0.4</v>
      </c>
      <c r="S1741">
        <v>0.65</v>
      </c>
      <c r="T1741">
        <v>1</v>
      </c>
      <c r="U1741">
        <v>2250</v>
      </c>
      <c r="V1741" t="s">
        <v>58</v>
      </c>
      <c r="W1741">
        <v>0.98599999999999999</v>
      </c>
      <c r="X1741">
        <v>0.96299999999999997</v>
      </c>
      <c r="Y1741">
        <v>0</v>
      </c>
      <c r="Z1741">
        <v>0.93700000000000006</v>
      </c>
      <c r="AA1741" s="19">
        <v>45733.827858993056</v>
      </c>
      <c r="AB1741" t="s">
        <v>1306</v>
      </c>
    </row>
    <row r="1742" spans="1:28" hidden="1" x14ac:dyDescent="0.35">
      <c r="A1742" t="s">
        <v>1264</v>
      </c>
      <c r="B1742" t="s">
        <v>314</v>
      </c>
      <c r="C1742">
        <v>83</v>
      </c>
      <c r="D1742" s="9">
        <v>43934.129479166666</v>
      </c>
      <c r="E1742" s="9">
        <v>44017.722916666666</v>
      </c>
      <c r="F1742" t="s">
        <v>874</v>
      </c>
      <c r="G1742" t="s">
        <v>874</v>
      </c>
      <c r="H1742">
        <v>3</v>
      </c>
      <c r="I1742">
        <v>2</v>
      </c>
      <c r="J1742">
        <v>1</v>
      </c>
      <c r="K1742" t="s">
        <v>875</v>
      </c>
      <c r="L1742">
        <v>2</v>
      </c>
      <c r="M1742">
        <v>4</v>
      </c>
      <c r="N1742">
        <v>8.2000000000000003E-2</v>
      </c>
      <c r="O1742">
        <v>0.5</v>
      </c>
      <c r="P1742">
        <v>0</v>
      </c>
      <c r="Q1742">
        <v>2.9000000000000001E-2</v>
      </c>
      <c r="R1742">
        <v>0.05</v>
      </c>
      <c r="S1742">
        <v>0.14099999999999999</v>
      </c>
      <c r="T1742">
        <v>1</v>
      </c>
      <c r="U1742">
        <v>620.69000000000005</v>
      </c>
      <c r="V1742" t="s">
        <v>58</v>
      </c>
      <c r="W1742">
        <v>0.82399999999999995</v>
      </c>
      <c r="X1742">
        <v>1</v>
      </c>
      <c r="Y1742">
        <v>0</v>
      </c>
      <c r="Z1742">
        <v>1</v>
      </c>
      <c r="AA1742" s="19">
        <v>45733.827870266206</v>
      </c>
      <c r="AB1742" t="s">
        <v>1306</v>
      </c>
    </row>
    <row r="1743" spans="1:28" x14ac:dyDescent="0.35">
      <c r="A1743" t="s">
        <v>1265</v>
      </c>
      <c r="B1743" t="s">
        <v>313</v>
      </c>
      <c r="C1743">
        <v>2501</v>
      </c>
      <c r="D1743" s="9">
        <v>41358.558912037035</v>
      </c>
      <c r="E1743" s="9">
        <v>43860.463379629633</v>
      </c>
      <c r="F1743">
        <v>306</v>
      </c>
      <c r="G1743">
        <v>306</v>
      </c>
      <c r="H1743">
        <v>94</v>
      </c>
      <c r="I1743">
        <v>212</v>
      </c>
      <c r="J1743">
        <v>30</v>
      </c>
      <c r="K1743">
        <v>276</v>
      </c>
      <c r="L1743">
        <v>166</v>
      </c>
      <c r="M1743">
        <v>110</v>
      </c>
      <c r="N1743">
        <v>0.05</v>
      </c>
      <c r="O1743">
        <v>0.11899999999999999</v>
      </c>
      <c r="P1743">
        <v>4.2000000000000003E-2</v>
      </c>
      <c r="Q1743">
        <v>0.22500000000000001</v>
      </c>
      <c r="R1743">
        <v>1.772</v>
      </c>
      <c r="S1743">
        <v>0.29599999999999999</v>
      </c>
      <c r="T1743">
        <v>0.751</v>
      </c>
      <c r="U1743">
        <v>488.88900000000001</v>
      </c>
      <c r="V1743" t="s">
        <v>64</v>
      </c>
      <c r="W1743">
        <v>0.876</v>
      </c>
      <c r="X1743">
        <v>0.80900000000000005</v>
      </c>
      <c r="Y1743">
        <v>0.77300000000000002</v>
      </c>
      <c r="Z1743">
        <v>0.79200000000000004</v>
      </c>
      <c r="AA1743" s="19">
        <v>45733.827933148146</v>
      </c>
      <c r="AB1743" t="s">
        <v>1306</v>
      </c>
    </row>
    <row r="1744" spans="1:28" hidden="1" x14ac:dyDescent="0.35">
      <c r="A1744" t="s">
        <v>1265</v>
      </c>
      <c r="B1744" t="s">
        <v>314</v>
      </c>
      <c r="C1744">
        <v>0</v>
      </c>
      <c r="D1744" s="9">
        <v>43860.463379629633</v>
      </c>
      <c r="E1744" s="9">
        <v>43860.463379629633</v>
      </c>
      <c r="F1744" t="s">
        <v>874</v>
      </c>
      <c r="G1744" t="s">
        <v>874</v>
      </c>
      <c r="H1744">
        <v>1</v>
      </c>
      <c r="I1744">
        <v>1</v>
      </c>
      <c r="J1744">
        <v>1</v>
      </c>
      <c r="K1744" t="s">
        <v>875</v>
      </c>
      <c r="L1744">
        <v>1</v>
      </c>
      <c r="M1744">
        <v>0</v>
      </c>
      <c r="N1744" t="s">
        <v>877</v>
      </c>
      <c r="O1744" t="s">
        <v>877</v>
      </c>
      <c r="P1744" t="s">
        <v>877</v>
      </c>
      <c r="Q1744" t="s">
        <v>877</v>
      </c>
      <c r="R1744" t="s">
        <v>877</v>
      </c>
      <c r="S1744" t="s">
        <v>877</v>
      </c>
      <c r="T1744" t="s">
        <v>877</v>
      </c>
      <c r="U1744" t="s">
        <v>877</v>
      </c>
      <c r="V1744" t="s">
        <v>64</v>
      </c>
      <c r="W1744" t="s">
        <v>877</v>
      </c>
      <c r="X1744" t="s">
        <v>877</v>
      </c>
      <c r="Y1744" t="s">
        <v>877</v>
      </c>
      <c r="Z1744" t="s">
        <v>877</v>
      </c>
      <c r="AA1744" s="19">
        <v>45733.82793324074</v>
      </c>
      <c r="AB1744" t="s">
        <v>1306</v>
      </c>
    </row>
    <row r="1745" spans="1:28" x14ac:dyDescent="0.35">
      <c r="A1745" t="s">
        <v>1266</v>
      </c>
      <c r="B1745" t="s">
        <v>313</v>
      </c>
      <c r="C1745">
        <v>3071</v>
      </c>
      <c r="D1745" s="9">
        <v>41389.888645833336</v>
      </c>
      <c r="E1745" s="9">
        <v>44461.065405092595</v>
      </c>
      <c r="F1745">
        <v>48</v>
      </c>
      <c r="G1745">
        <v>48</v>
      </c>
      <c r="H1745">
        <v>30</v>
      </c>
      <c r="I1745">
        <v>18</v>
      </c>
      <c r="J1745">
        <v>9</v>
      </c>
      <c r="K1745">
        <v>39</v>
      </c>
      <c r="L1745">
        <v>38</v>
      </c>
      <c r="M1745">
        <v>1</v>
      </c>
      <c r="N1745">
        <v>1.2E-2</v>
      </c>
      <c r="O1745">
        <v>2.4E-2</v>
      </c>
      <c r="P1745">
        <v>2E-3</v>
      </c>
      <c r="Q1745">
        <v>1.7000000000000001E-2</v>
      </c>
      <c r="R1745">
        <v>0.5</v>
      </c>
      <c r="S1745">
        <v>0.33300000000000002</v>
      </c>
      <c r="T1745">
        <v>0.94399999999999995</v>
      </c>
      <c r="U1745">
        <v>58.823999999999998</v>
      </c>
      <c r="V1745" t="s">
        <v>58</v>
      </c>
      <c r="W1745">
        <v>0.72</v>
      </c>
      <c r="X1745">
        <v>0.72099999999999997</v>
      </c>
      <c r="Y1745">
        <v>0.93799999999999994</v>
      </c>
      <c r="Z1745">
        <v>0.55500000000000005</v>
      </c>
      <c r="AA1745" s="19">
        <v>45733.827993194442</v>
      </c>
      <c r="AB1745" t="s">
        <v>1306</v>
      </c>
    </row>
    <row r="1746" spans="1:28" hidden="1" x14ac:dyDescent="0.35">
      <c r="A1746" t="s">
        <v>1266</v>
      </c>
      <c r="B1746" t="s">
        <v>314</v>
      </c>
      <c r="C1746">
        <v>0</v>
      </c>
      <c r="D1746" s="9">
        <v>44461.065405092595</v>
      </c>
      <c r="E1746" s="9">
        <v>44461.065405092595</v>
      </c>
      <c r="F1746" t="s">
        <v>874</v>
      </c>
      <c r="G1746" t="s">
        <v>874</v>
      </c>
      <c r="H1746">
        <v>1</v>
      </c>
      <c r="I1746">
        <v>1</v>
      </c>
      <c r="J1746">
        <v>1</v>
      </c>
      <c r="K1746" t="s">
        <v>875</v>
      </c>
      <c r="L1746">
        <v>1</v>
      </c>
      <c r="M1746">
        <v>0</v>
      </c>
      <c r="N1746" t="s">
        <v>877</v>
      </c>
      <c r="O1746" t="s">
        <v>877</v>
      </c>
      <c r="P1746" t="s">
        <v>877</v>
      </c>
      <c r="Q1746" t="s">
        <v>877</v>
      </c>
      <c r="R1746" t="s">
        <v>877</v>
      </c>
      <c r="S1746" t="s">
        <v>877</v>
      </c>
      <c r="T1746" t="s">
        <v>877</v>
      </c>
      <c r="U1746" t="s">
        <v>877</v>
      </c>
      <c r="V1746" t="s">
        <v>58</v>
      </c>
      <c r="W1746" t="s">
        <v>877</v>
      </c>
      <c r="X1746" t="s">
        <v>877</v>
      </c>
      <c r="Y1746" t="s">
        <v>877</v>
      </c>
      <c r="Z1746" t="s">
        <v>877</v>
      </c>
      <c r="AA1746" s="19">
        <v>45733.827993194442</v>
      </c>
      <c r="AB1746" t="s">
        <v>1306</v>
      </c>
    </row>
    <row r="1747" spans="1:28" x14ac:dyDescent="0.35">
      <c r="A1747" t="s">
        <v>1267</v>
      </c>
      <c r="B1747" t="s">
        <v>313</v>
      </c>
      <c r="C1747">
        <v>3099</v>
      </c>
      <c r="D1747" s="9">
        <v>40996.519629629627</v>
      </c>
      <c r="E1747" s="9">
        <v>44095.755416666667</v>
      </c>
      <c r="F1747">
        <v>63</v>
      </c>
      <c r="G1747">
        <v>63</v>
      </c>
      <c r="H1747">
        <v>39</v>
      </c>
      <c r="I1747">
        <v>24</v>
      </c>
      <c r="J1747">
        <v>3</v>
      </c>
      <c r="K1747">
        <v>60</v>
      </c>
      <c r="L1747">
        <v>40</v>
      </c>
      <c r="M1747">
        <v>20</v>
      </c>
      <c r="N1747">
        <v>2.4E-2</v>
      </c>
      <c r="O1747">
        <v>0.01</v>
      </c>
      <c r="P1747">
        <v>1E-3</v>
      </c>
      <c r="Q1747">
        <v>2.5000000000000001E-2</v>
      </c>
      <c r="R1747">
        <v>0.75800000000000001</v>
      </c>
      <c r="S1747">
        <v>0.70599999999999996</v>
      </c>
      <c r="T1747">
        <v>0.97099999999999997</v>
      </c>
      <c r="U1747">
        <v>800</v>
      </c>
      <c r="V1747" t="s">
        <v>58</v>
      </c>
      <c r="W1747">
        <v>0.46500000000000002</v>
      </c>
      <c r="X1747">
        <v>0.64600000000000002</v>
      </c>
      <c r="Y1747">
        <v>0.76900000000000002</v>
      </c>
      <c r="Z1747">
        <v>0.7</v>
      </c>
      <c r="AA1747" s="19">
        <v>45733.828052199075</v>
      </c>
      <c r="AB1747" t="s">
        <v>1306</v>
      </c>
    </row>
    <row r="1748" spans="1:28" hidden="1" x14ac:dyDescent="0.35">
      <c r="A1748" t="s">
        <v>1267</v>
      </c>
      <c r="B1748" t="s">
        <v>314</v>
      </c>
      <c r="C1748">
        <v>0</v>
      </c>
      <c r="D1748" s="9">
        <v>44095.755416666667</v>
      </c>
      <c r="E1748" s="9">
        <v>44095.755416666667</v>
      </c>
      <c r="F1748" t="s">
        <v>874</v>
      </c>
      <c r="G1748" t="s">
        <v>874</v>
      </c>
      <c r="H1748">
        <v>1</v>
      </c>
      <c r="I1748">
        <v>1</v>
      </c>
      <c r="J1748">
        <v>1</v>
      </c>
      <c r="K1748" t="s">
        <v>875</v>
      </c>
      <c r="L1748">
        <v>1</v>
      </c>
      <c r="M1748">
        <v>0</v>
      </c>
      <c r="N1748" t="s">
        <v>877</v>
      </c>
      <c r="O1748" t="s">
        <v>877</v>
      </c>
      <c r="P1748" t="s">
        <v>877</v>
      </c>
      <c r="Q1748" t="s">
        <v>877</v>
      </c>
      <c r="R1748" t="s">
        <v>877</v>
      </c>
      <c r="S1748" t="s">
        <v>877</v>
      </c>
      <c r="T1748" t="s">
        <v>877</v>
      </c>
      <c r="U1748" t="s">
        <v>877</v>
      </c>
      <c r="V1748" t="s">
        <v>58</v>
      </c>
      <c r="W1748" t="s">
        <v>877</v>
      </c>
      <c r="X1748" t="s">
        <v>877</v>
      </c>
      <c r="Y1748" t="s">
        <v>877</v>
      </c>
      <c r="Z1748" t="s">
        <v>877</v>
      </c>
      <c r="AA1748" s="19">
        <v>45733.828052199075</v>
      </c>
      <c r="AB1748" t="s">
        <v>1306</v>
      </c>
    </row>
    <row r="1749" spans="1:28" x14ac:dyDescent="0.35">
      <c r="A1749" t="s">
        <v>1268</v>
      </c>
      <c r="B1749" t="s">
        <v>313</v>
      </c>
      <c r="C1749">
        <v>5494</v>
      </c>
      <c r="D1749" s="9">
        <v>38946.136516203704</v>
      </c>
      <c r="E1749" s="9">
        <v>44440.19090277778</v>
      </c>
      <c r="F1749">
        <v>247</v>
      </c>
      <c r="G1749">
        <v>247</v>
      </c>
      <c r="H1749">
        <v>54</v>
      </c>
      <c r="I1749">
        <v>193</v>
      </c>
      <c r="J1749">
        <v>21</v>
      </c>
      <c r="K1749">
        <v>226</v>
      </c>
      <c r="L1749">
        <v>21</v>
      </c>
      <c r="M1749">
        <v>205</v>
      </c>
      <c r="N1749">
        <v>1.2999999999999999E-2</v>
      </c>
      <c r="O1749">
        <v>4.4999999999999998E-2</v>
      </c>
      <c r="P1749">
        <v>7.0000000000000001E-3</v>
      </c>
      <c r="Q1749">
        <v>5.0000000000000001E-3</v>
      </c>
      <c r="R1749">
        <v>9.8000000000000004E-2</v>
      </c>
      <c r="S1749">
        <v>0.224</v>
      </c>
      <c r="T1749">
        <v>0.879</v>
      </c>
      <c r="U1749">
        <v>41000</v>
      </c>
      <c r="V1749" t="s">
        <v>58</v>
      </c>
      <c r="W1749">
        <v>0.91700000000000004</v>
      </c>
      <c r="X1749">
        <v>0.95599999999999996</v>
      </c>
      <c r="Y1749">
        <v>0.872</v>
      </c>
      <c r="Z1749">
        <v>0.94699999999999995</v>
      </c>
      <c r="AA1749" s="19">
        <v>45733.828112048614</v>
      </c>
      <c r="AB1749" t="s">
        <v>1306</v>
      </c>
    </row>
    <row r="1750" spans="1:28" hidden="1" x14ac:dyDescent="0.35">
      <c r="A1750" t="s">
        <v>1268</v>
      </c>
      <c r="B1750" t="s">
        <v>314</v>
      </c>
      <c r="C1750">
        <v>0</v>
      </c>
      <c r="D1750" s="9">
        <v>44440.19090277778</v>
      </c>
      <c r="E1750" s="9">
        <v>44440.19090277778</v>
      </c>
      <c r="F1750" t="s">
        <v>874</v>
      </c>
      <c r="G1750" t="s">
        <v>874</v>
      </c>
      <c r="H1750">
        <v>1</v>
      </c>
      <c r="I1750">
        <v>1</v>
      </c>
      <c r="J1750">
        <v>1</v>
      </c>
      <c r="K1750" t="s">
        <v>875</v>
      </c>
      <c r="L1750">
        <v>1</v>
      </c>
      <c r="M1750">
        <v>0</v>
      </c>
      <c r="N1750" t="s">
        <v>877</v>
      </c>
      <c r="O1750" t="s">
        <v>877</v>
      </c>
      <c r="P1750" t="s">
        <v>877</v>
      </c>
      <c r="Q1750" t="s">
        <v>877</v>
      </c>
      <c r="R1750" t="s">
        <v>877</v>
      </c>
      <c r="S1750" t="s">
        <v>877</v>
      </c>
      <c r="T1750" t="s">
        <v>877</v>
      </c>
      <c r="U1750" t="s">
        <v>877</v>
      </c>
      <c r="V1750" t="s">
        <v>58</v>
      </c>
      <c r="W1750" t="s">
        <v>877</v>
      </c>
      <c r="X1750" t="s">
        <v>877</v>
      </c>
      <c r="Y1750" t="s">
        <v>877</v>
      </c>
      <c r="Z1750" t="s">
        <v>877</v>
      </c>
      <c r="AA1750" s="19">
        <v>45733.828112071758</v>
      </c>
      <c r="AB1750" t="s">
        <v>1306</v>
      </c>
    </row>
    <row r="1751" spans="1:28" x14ac:dyDescent="0.35">
      <c r="A1751" t="s">
        <v>1269</v>
      </c>
      <c r="B1751" t="s">
        <v>313</v>
      </c>
      <c r="C1751">
        <v>2047</v>
      </c>
      <c r="D1751" s="9">
        <v>42457.828634259262</v>
      </c>
      <c r="E1751" s="9">
        <v>44505.224120370367</v>
      </c>
      <c r="F1751">
        <v>183</v>
      </c>
      <c r="G1751">
        <v>183</v>
      </c>
      <c r="H1751">
        <v>104</v>
      </c>
      <c r="I1751">
        <v>79</v>
      </c>
      <c r="J1751">
        <v>0</v>
      </c>
      <c r="K1751">
        <v>183</v>
      </c>
      <c r="L1751">
        <v>68</v>
      </c>
      <c r="M1751">
        <v>115</v>
      </c>
      <c r="N1751">
        <v>5.6000000000000001E-2</v>
      </c>
      <c r="O1751">
        <v>4.7E-2</v>
      </c>
      <c r="P1751">
        <v>0</v>
      </c>
      <c r="Q1751">
        <v>3.6999999999999998E-2</v>
      </c>
      <c r="R1751">
        <v>0.35899999999999999</v>
      </c>
      <c r="S1751">
        <v>0.54400000000000004</v>
      </c>
      <c r="T1751">
        <v>1</v>
      </c>
      <c r="U1751">
        <v>3108.1080000000002</v>
      </c>
      <c r="V1751" t="s">
        <v>58</v>
      </c>
      <c r="W1751">
        <v>0.96</v>
      </c>
      <c r="X1751">
        <v>0.97699999999999998</v>
      </c>
      <c r="Y1751">
        <v>0</v>
      </c>
      <c r="Z1751">
        <v>0.95199999999999996</v>
      </c>
      <c r="AA1751" s="19">
        <v>45733.828172118054</v>
      </c>
      <c r="AB1751" t="s">
        <v>1306</v>
      </c>
    </row>
    <row r="1752" spans="1:28" hidden="1" x14ac:dyDescent="0.35">
      <c r="A1752" t="s">
        <v>1269</v>
      </c>
      <c r="B1752" t="s">
        <v>314</v>
      </c>
      <c r="C1752">
        <v>50</v>
      </c>
      <c r="D1752" s="9">
        <v>44454.976412037038</v>
      </c>
      <c r="E1752" s="9">
        <v>44505.224120370367</v>
      </c>
      <c r="F1752" t="s">
        <v>874</v>
      </c>
      <c r="G1752" t="s">
        <v>874</v>
      </c>
      <c r="H1752">
        <v>1</v>
      </c>
      <c r="I1752">
        <v>1</v>
      </c>
      <c r="J1752">
        <v>1</v>
      </c>
      <c r="K1752" t="s">
        <v>875</v>
      </c>
      <c r="L1752">
        <v>2</v>
      </c>
      <c r="M1752">
        <v>0</v>
      </c>
      <c r="N1752" t="s">
        <v>877</v>
      </c>
      <c r="O1752" t="s">
        <v>877</v>
      </c>
      <c r="P1752">
        <v>0</v>
      </c>
      <c r="Q1752">
        <v>4.4999999999999998E-2</v>
      </c>
      <c r="R1752" t="s">
        <v>877</v>
      </c>
      <c r="S1752" t="s">
        <v>877</v>
      </c>
      <c r="T1752" t="s">
        <v>877</v>
      </c>
      <c r="U1752" t="s">
        <v>877</v>
      </c>
      <c r="V1752" t="s">
        <v>58</v>
      </c>
      <c r="W1752" t="s">
        <v>877</v>
      </c>
      <c r="X1752" t="s">
        <v>877</v>
      </c>
      <c r="Y1752">
        <v>0</v>
      </c>
      <c r="Z1752">
        <v>1</v>
      </c>
      <c r="AA1752" s="19">
        <v>45733.828172118054</v>
      </c>
      <c r="AB1752" t="s">
        <v>1306</v>
      </c>
    </row>
    <row r="1753" spans="1:28" x14ac:dyDescent="0.35">
      <c r="A1753" t="s">
        <v>1270</v>
      </c>
      <c r="B1753" t="s">
        <v>313</v>
      </c>
      <c r="C1753">
        <v>1560</v>
      </c>
      <c r="D1753" s="9">
        <v>42418.353958333333</v>
      </c>
      <c r="E1753" s="9">
        <v>43978.910983796297</v>
      </c>
      <c r="F1753">
        <v>42</v>
      </c>
      <c r="G1753">
        <v>42</v>
      </c>
      <c r="H1753">
        <v>6</v>
      </c>
      <c r="I1753">
        <v>36</v>
      </c>
      <c r="J1753">
        <v>0</v>
      </c>
      <c r="K1753">
        <v>42</v>
      </c>
      <c r="L1753">
        <v>20</v>
      </c>
      <c r="M1753">
        <v>22</v>
      </c>
      <c r="N1753">
        <v>2.7E-2</v>
      </c>
      <c r="O1753">
        <v>2.3E-2</v>
      </c>
      <c r="P1753">
        <v>0</v>
      </c>
      <c r="Q1753">
        <v>1.0999999999999999E-2</v>
      </c>
      <c r="R1753">
        <v>0.22</v>
      </c>
      <c r="S1753">
        <v>0.54</v>
      </c>
      <c r="T1753">
        <v>1</v>
      </c>
      <c r="U1753">
        <v>2000</v>
      </c>
      <c r="V1753" t="s">
        <v>58</v>
      </c>
      <c r="W1753">
        <v>0.72499999999999998</v>
      </c>
      <c r="X1753">
        <v>0.77200000000000002</v>
      </c>
      <c r="Y1753">
        <v>0</v>
      </c>
      <c r="Z1753">
        <v>0.72699999999999998</v>
      </c>
      <c r="AA1753" s="19">
        <v>45733.828228240738</v>
      </c>
      <c r="AB1753" t="s">
        <v>1306</v>
      </c>
    </row>
    <row r="1754" spans="1:28" hidden="1" x14ac:dyDescent="0.35">
      <c r="A1754" t="s">
        <v>1270</v>
      </c>
      <c r="B1754" t="s">
        <v>314</v>
      </c>
      <c r="C1754">
        <v>0</v>
      </c>
      <c r="D1754" s="9">
        <v>43978.910983796297</v>
      </c>
      <c r="E1754" s="9">
        <v>43978.910983796297</v>
      </c>
      <c r="F1754" t="s">
        <v>874</v>
      </c>
      <c r="G1754" t="s">
        <v>874</v>
      </c>
      <c r="H1754">
        <v>1</v>
      </c>
      <c r="I1754">
        <v>1</v>
      </c>
      <c r="J1754">
        <v>1</v>
      </c>
      <c r="K1754" t="s">
        <v>875</v>
      </c>
      <c r="L1754">
        <v>1</v>
      </c>
      <c r="M1754">
        <v>0</v>
      </c>
      <c r="N1754" t="s">
        <v>877</v>
      </c>
      <c r="O1754" t="s">
        <v>877</v>
      </c>
      <c r="P1754">
        <v>0</v>
      </c>
      <c r="Q1754" t="s">
        <v>877</v>
      </c>
      <c r="R1754" t="s">
        <v>877</v>
      </c>
      <c r="S1754" t="s">
        <v>877</v>
      </c>
      <c r="T1754" t="s">
        <v>877</v>
      </c>
      <c r="U1754" t="s">
        <v>877</v>
      </c>
      <c r="V1754" t="s">
        <v>58</v>
      </c>
      <c r="W1754" t="s">
        <v>877</v>
      </c>
      <c r="X1754" t="s">
        <v>877</v>
      </c>
      <c r="Y1754">
        <v>0</v>
      </c>
      <c r="Z1754" t="s">
        <v>877</v>
      </c>
      <c r="AA1754" s="19">
        <v>45733.828228344908</v>
      </c>
      <c r="AB1754" t="s">
        <v>1306</v>
      </c>
    </row>
    <row r="1755" spans="1:28" x14ac:dyDescent="0.35">
      <c r="A1755" t="s">
        <v>1271</v>
      </c>
      <c r="B1755" t="s">
        <v>313</v>
      </c>
      <c r="C1755">
        <v>3654</v>
      </c>
      <c r="D1755" s="9">
        <v>40387.426539351851</v>
      </c>
      <c r="E1755" s="9">
        <v>44041.789236111108</v>
      </c>
      <c r="F1755">
        <v>248</v>
      </c>
      <c r="G1755">
        <v>248</v>
      </c>
      <c r="H1755">
        <v>135</v>
      </c>
      <c r="I1755">
        <v>113</v>
      </c>
      <c r="J1755">
        <v>21</v>
      </c>
      <c r="K1755">
        <v>227</v>
      </c>
      <c r="L1755">
        <v>100</v>
      </c>
      <c r="M1755">
        <v>127</v>
      </c>
      <c r="N1755">
        <v>4.5999999999999999E-2</v>
      </c>
      <c r="O1755">
        <v>3.5999999999999997E-2</v>
      </c>
      <c r="P1755">
        <v>1.6E-2</v>
      </c>
      <c r="Q1755">
        <v>5.1999999999999998E-2</v>
      </c>
      <c r="R1755">
        <v>0.78800000000000003</v>
      </c>
      <c r="S1755">
        <v>0.56100000000000005</v>
      </c>
      <c r="T1755">
        <v>0.80500000000000005</v>
      </c>
      <c r="U1755">
        <v>2442.308</v>
      </c>
      <c r="V1755" t="s">
        <v>58</v>
      </c>
      <c r="W1755">
        <v>0.75900000000000001</v>
      </c>
      <c r="X1755">
        <v>0.88100000000000001</v>
      </c>
      <c r="Y1755">
        <v>0.89900000000000002</v>
      </c>
      <c r="Z1755">
        <v>0.76500000000000001</v>
      </c>
      <c r="AA1755" s="19">
        <v>45733.828286782409</v>
      </c>
      <c r="AB1755" t="s">
        <v>1306</v>
      </c>
    </row>
    <row r="1756" spans="1:28" hidden="1" x14ac:dyDescent="0.35">
      <c r="A1756" t="s">
        <v>1271</v>
      </c>
      <c r="B1756" t="s">
        <v>314</v>
      </c>
      <c r="C1756">
        <v>77</v>
      </c>
      <c r="D1756" s="9">
        <v>43964.170729166668</v>
      </c>
      <c r="E1756" s="9">
        <v>44041.789236111108</v>
      </c>
      <c r="F1756" t="s">
        <v>874</v>
      </c>
      <c r="G1756" t="s">
        <v>874</v>
      </c>
      <c r="H1756">
        <v>1</v>
      </c>
      <c r="I1756">
        <v>4</v>
      </c>
      <c r="J1756">
        <v>1</v>
      </c>
      <c r="K1756" t="s">
        <v>875</v>
      </c>
      <c r="L1756">
        <v>1</v>
      </c>
      <c r="M1756">
        <v>4</v>
      </c>
      <c r="N1756" t="s">
        <v>877</v>
      </c>
      <c r="O1756">
        <v>3.3000000000000002E-2</v>
      </c>
      <c r="P1756" t="s">
        <v>877</v>
      </c>
      <c r="Q1756" t="s">
        <v>877</v>
      </c>
      <c r="R1756" t="s">
        <v>877</v>
      </c>
      <c r="S1756" t="s">
        <v>877</v>
      </c>
      <c r="T1756" t="s">
        <v>877</v>
      </c>
      <c r="U1756" t="s">
        <v>877</v>
      </c>
      <c r="V1756" t="s">
        <v>58</v>
      </c>
      <c r="W1756" t="s">
        <v>877</v>
      </c>
      <c r="X1756">
        <v>0.93899999999999995</v>
      </c>
      <c r="Y1756" t="s">
        <v>877</v>
      </c>
      <c r="Z1756" t="s">
        <v>877</v>
      </c>
      <c r="AA1756" s="19">
        <v>45733.828287013886</v>
      </c>
      <c r="AB1756" t="s">
        <v>1306</v>
      </c>
    </row>
    <row r="1757" spans="1:28" x14ac:dyDescent="0.35">
      <c r="A1757" t="s">
        <v>1272</v>
      </c>
      <c r="B1757" t="s">
        <v>313</v>
      </c>
      <c r="C1757">
        <v>1219</v>
      </c>
      <c r="D1757" s="9">
        <v>43332.227476851855</v>
      </c>
      <c r="E1757" s="9">
        <v>44551.350810185184</v>
      </c>
      <c r="F1757">
        <v>676</v>
      </c>
      <c r="G1757">
        <v>676</v>
      </c>
      <c r="H1757">
        <v>170</v>
      </c>
      <c r="I1757">
        <v>506</v>
      </c>
      <c r="J1757">
        <v>36</v>
      </c>
      <c r="K1757">
        <v>640</v>
      </c>
      <c r="L1757">
        <v>349</v>
      </c>
      <c r="M1757">
        <v>291</v>
      </c>
      <c r="N1757">
        <v>0.13100000000000001</v>
      </c>
      <c r="O1757">
        <v>0.53</v>
      </c>
      <c r="P1757">
        <v>3.5999999999999997E-2</v>
      </c>
      <c r="Q1757">
        <v>0.36</v>
      </c>
      <c r="R1757">
        <v>0.57599999999999996</v>
      </c>
      <c r="S1757">
        <v>0.19800000000000001</v>
      </c>
      <c r="T1757">
        <v>0.94599999999999995</v>
      </c>
      <c r="U1757">
        <v>808.33299999999997</v>
      </c>
      <c r="V1757" t="s">
        <v>58</v>
      </c>
      <c r="W1757">
        <v>0.755</v>
      </c>
      <c r="X1757">
        <v>0.79</v>
      </c>
      <c r="Y1757">
        <v>0.94699999999999995</v>
      </c>
      <c r="Z1757">
        <v>0.81499999999999995</v>
      </c>
      <c r="AA1757" s="19">
        <v>45733.828351203701</v>
      </c>
      <c r="AB1757" t="s">
        <v>1306</v>
      </c>
    </row>
    <row r="1758" spans="1:28" hidden="1" x14ac:dyDescent="0.35">
      <c r="A1758" t="s">
        <v>1272</v>
      </c>
      <c r="B1758" t="s">
        <v>314</v>
      </c>
      <c r="C1758">
        <v>84</v>
      </c>
      <c r="D1758" s="9">
        <v>44467.200185185182</v>
      </c>
      <c r="E1758" s="9">
        <v>44551.350810185184</v>
      </c>
      <c r="F1758" t="s">
        <v>874</v>
      </c>
      <c r="G1758" t="s">
        <v>874</v>
      </c>
      <c r="H1758">
        <v>6</v>
      </c>
      <c r="I1758">
        <v>3</v>
      </c>
      <c r="J1758">
        <v>1</v>
      </c>
      <c r="K1758" t="s">
        <v>875</v>
      </c>
      <c r="L1758">
        <v>2</v>
      </c>
      <c r="M1758">
        <v>6</v>
      </c>
      <c r="N1758">
        <v>4.1000000000000002E-2</v>
      </c>
      <c r="O1758">
        <v>2.5999999999999999E-2</v>
      </c>
      <c r="P1758" t="s">
        <v>877</v>
      </c>
      <c r="Q1758">
        <v>1.2E-2</v>
      </c>
      <c r="R1758" t="s">
        <v>877</v>
      </c>
      <c r="S1758" t="s">
        <v>877</v>
      </c>
      <c r="T1758" t="s">
        <v>877</v>
      </c>
      <c r="U1758" t="s">
        <v>877</v>
      </c>
      <c r="V1758" t="s">
        <v>58</v>
      </c>
      <c r="W1758">
        <v>0.75900000000000001</v>
      </c>
      <c r="X1758">
        <v>0.95</v>
      </c>
      <c r="Y1758" t="s">
        <v>877</v>
      </c>
      <c r="Z1758">
        <v>1</v>
      </c>
      <c r="AA1758" s="19">
        <v>45733.828351203701</v>
      </c>
      <c r="AB1758" t="s">
        <v>1306</v>
      </c>
    </row>
    <row r="1759" spans="1:28" x14ac:dyDescent="0.35">
      <c r="A1759" t="s">
        <v>1273</v>
      </c>
      <c r="B1759" t="s">
        <v>313</v>
      </c>
      <c r="C1759">
        <v>3178</v>
      </c>
      <c r="D1759" s="9">
        <v>40569.188287037039</v>
      </c>
      <c r="E1759" s="9">
        <v>43748.068865740737</v>
      </c>
      <c r="F1759">
        <v>40</v>
      </c>
      <c r="G1759">
        <v>40</v>
      </c>
      <c r="H1759">
        <v>25</v>
      </c>
      <c r="I1759">
        <v>15</v>
      </c>
      <c r="J1759">
        <v>3</v>
      </c>
      <c r="K1759">
        <v>37</v>
      </c>
      <c r="L1759">
        <v>27</v>
      </c>
      <c r="M1759">
        <v>10</v>
      </c>
      <c r="N1759">
        <v>1.0999999999999999E-2</v>
      </c>
      <c r="O1759">
        <v>6.0000000000000001E-3</v>
      </c>
      <c r="P1759">
        <v>1E-3</v>
      </c>
      <c r="Q1759">
        <v>0.01</v>
      </c>
      <c r="R1759">
        <v>0.625</v>
      </c>
      <c r="S1759">
        <v>0.64700000000000002</v>
      </c>
      <c r="T1759">
        <v>0.94099999999999995</v>
      </c>
      <c r="U1759">
        <v>1000</v>
      </c>
      <c r="V1759" t="s">
        <v>58</v>
      </c>
      <c r="W1759">
        <v>0.84799999999999998</v>
      </c>
      <c r="X1759">
        <v>0.97799999999999998</v>
      </c>
      <c r="Y1759">
        <v>0.91700000000000004</v>
      </c>
      <c r="Z1759">
        <v>0.69399999999999995</v>
      </c>
      <c r="AA1759" s="19">
        <v>45733.828410740738</v>
      </c>
      <c r="AB1759" t="s">
        <v>1306</v>
      </c>
    </row>
    <row r="1760" spans="1:28" hidden="1" x14ac:dyDescent="0.35">
      <c r="A1760" t="s">
        <v>1273</v>
      </c>
      <c r="B1760" t="s">
        <v>314</v>
      </c>
      <c r="C1760">
        <v>0</v>
      </c>
      <c r="D1760" s="9">
        <v>43748.068865740737</v>
      </c>
      <c r="E1760" s="9">
        <v>43748.068865740737</v>
      </c>
      <c r="F1760" t="s">
        <v>874</v>
      </c>
      <c r="G1760" t="s">
        <v>874</v>
      </c>
      <c r="H1760">
        <v>1</v>
      </c>
      <c r="I1760">
        <v>1</v>
      </c>
      <c r="J1760">
        <v>1</v>
      </c>
      <c r="K1760" t="s">
        <v>875</v>
      </c>
      <c r="L1760">
        <v>1</v>
      </c>
      <c r="M1760">
        <v>0</v>
      </c>
      <c r="N1760" t="s">
        <v>877</v>
      </c>
      <c r="O1760" t="s">
        <v>877</v>
      </c>
      <c r="P1760" t="s">
        <v>877</v>
      </c>
      <c r="Q1760" t="s">
        <v>877</v>
      </c>
      <c r="R1760" t="s">
        <v>877</v>
      </c>
      <c r="S1760" t="s">
        <v>877</v>
      </c>
      <c r="T1760" t="s">
        <v>877</v>
      </c>
      <c r="U1760" t="s">
        <v>877</v>
      </c>
      <c r="V1760" t="s">
        <v>58</v>
      </c>
      <c r="W1760" t="s">
        <v>877</v>
      </c>
      <c r="X1760" t="s">
        <v>877</v>
      </c>
      <c r="Y1760" t="s">
        <v>877</v>
      </c>
      <c r="Z1760" t="s">
        <v>877</v>
      </c>
      <c r="AA1760" s="19">
        <v>45733.828410844908</v>
      </c>
      <c r="AB1760" t="s">
        <v>1306</v>
      </c>
    </row>
    <row r="1761" spans="1:28" x14ac:dyDescent="0.35">
      <c r="A1761" t="s">
        <v>1274</v>
      </c>
      <c r="B1761" t="s">
        <v>313</v>
      </c>
      <c r="C1761">
        <v>3714</v>
      </c>
      <c r="D1761" s="9">
        <v>40375.048831018517</v>
      </c>
      <c r="E1761" s="9">
        <v>44089.308171296296</v>
      </c>
      <c r="F1761">
        <v>136</v>
      </c>
      <c r="G1761">
        <v>136</v>
      </c>
      <c r="H1761">
        <v>39</v>
      </c>
      <c r="I1761">
        <v>97</v>
      </c>
      <c r="J1761">
        <v>23</v>
      </c>
      <c r="K1761">
        <v>113</v>
      </c>
      <c r="L1761">
        <v>88</v>
      </c>
      <c r="M1761">
        <v>25</v>
      </c>
      <c r="N1761">
        <v>1.6E-2</v>
      </c>
      <c r="O1761">
        <v>4.1000000000000002E-2</v>
      </c>
      <c r="P1761">
        <v>0.01</v>
      </c>
      <c r="Q1761">
        <v>3.6999999999999998E-2</v>
      </c>
      <c r="R1761">
        <v>0.78700000000000003</v>
      </c>
      <c r="S1761">
        <v>0.28100000000000003</v>
      </c>
      <c r="T1761">
        <v>0.82499999999999996</v>
      </c>
      <c r="U1761">
        <v>675.67600000000004</v>
      </c>
      <c r="V1761" t="s">
        <v>58</v>
      </c>
      <c r="W1761">
        <v>0.92800000000000005</v>
      </c>
      <c r="X1761">
        <v>0.89200000000000002</v>
      </c>
      <c r="Y1761">
        <v>0.83099999999999996</v>
      </c>
      <c r="Z1761">
        <v>0.85799999999999998</v>
      </c>
      <c r="AA1761" s="19">
        <v>45733.828475046299</v>
      </c>
      <c r="AB1761" t="s">
        <v>1306</v>
      </c>
    </row>
    <row r="1762" spans="1:28" hidden="1" x14ac:dyDescent="0.35">
      <c r="A1762" t="s">
        <v>1274</v>
      </c>
      <c r="B1762" t="s">
        <v>314</v>
      </c>
      <c r="C1762">
        <v>0</v>
      </c>
      <c r="D1762" s="9">
        <v>44089.269421296296</v>
      </c>
      <c r="E1762" s="9">
        <v>44089.308171296296</v>
      </c>
      <c r="F1762" t="s">
        <v>874</v>
      </c>
      <c r="G1762" t="s">
        <v>874</v>
      </c>
      <c r="H1762">
        <v>1</v>
      </c>
      <c r="I1762">
        <v>1</v>
      </c>
      <c r="J1762">
        <v>1</v>
      </c>
      <c r="K1762" t="s">
        <v>875</v>
      </c>
      <c r="L1762">
        <v>1</v>
      </c>
      <c r="M1762">
        <v>-1</v>
      </c>
      <c r="N1762" t="s">
        <v>877</v>
      </c>
      <c r="O1762" t="s">
        <v>877</v>
      </c>
      <c r="P1762" t="s">
        <v>877</v>
      </c>
      <c r="Q1762" t="s">
        <v>877</v>
      </c>
      <c r="R1762" t="s">
        <v>877</v>
      </c>
      <c r="S1762" t="s">
        <v>877</v>
      </c>
      <c r="T1762" t="s">
        <v>877</v>
      </c>
      <c r="U1762" t="s">
        <v>877</v>
      </c>
      <c r="V1762" t="s">
        <v>58</v>
      </c>
      <c r="W1762" t="s">
        <v>877</v>
      </c>
      <c r="X1762" t="s">
        <v>877</v>
      </c>
      <c r="Y1762" t="s">
        <v>877</v>
      </c>
      <c r="Z1762" t="s">
        <v>877</v>
      </c>
      <c r="AA1762" s="19">
        <v>45733.8284752662</v>
      </c>
      <c r="AB1762" t="s">
        <v>1306</v>
      </c>
    </row>
    <row r="1763" spans="1:28" x14ac:dyDescent="0.35">
      <c r="A1763" t="s">
        <v>1275</v>
      </c>
      <c r="B1763" t="s">
        <v>313</v>
      </c>
      <c r="C1763">
        <v>2650</v>
      </c>
      <c r="D1763" s="9">
        <v>41329.985648148147</v>
      </c>
      <c r="E1763" s="9">
        <v>43980.176319444443</v>
      </c>
      <c r="F1763">
        <v>39</v>
      </c>
      <c r="G1763">
        <v>39</v>
      </c>
      <c r="H1763">
        <v>14</v>
      </c>
      <c r="I1763">
        <v>25</v>
      </c>
      <c r="J1763">
        <v>3</v>
      </c>
      <c r="K1763">
        <v>36</v>
      </c>
      <c r="L1763">
        <v>8</v>
      </c>
      <c r="M1763">
        <v>28</v>
      </c>
      <c r="N1763">
        <v>7.0000000000000001E-3</v>
      </c>
      <c r="O1763">
        <v>8.9999999999999993E-3</v>
      </c>
      <c r="P1763">
        <v>1E-3</v>
      </c>
      <c r="Q1763">
        <v>4.0000000000000001E-3</v>
      </c>
      <c r="R1763">
        <v>0.26700000000000002</v>
      </c>
      <c r="S1763">
        <v>0.438</v>
      </c>
      <c r="T1763">
        <v>0.93799999999999994</v>
      </c>
      <c r="U1763">
        <v>7000</v>
      </c>
      <c r="V1763" t="s">
        <v>58</v>
      </c>
      <c r="W1763">
        <v>0.94699999999999995</v>
      </c>
      <c r="X1763">
        <v>0.88800000000000001</v>
      </c>
      <c r="Y1763">
        <v>0.81299999999999994</v>
      </c>
      <c r="Z1763">
        <v>0.90900000000000003</v>
      </c>
      <c r="AA1763" s="19">
        <v>45733.828533368054</v>
      </c>
      <c r="AB1763" t="s">
        <v>1306</v>
      </c>
    </row>
    <row r="1764" spans="1:28" hidden="1" x14ac:dyDescent="0.35">
      <c r="A1764" t="s">
        <v>1275</v>
      </c>
      <c r="B1764" t="s">
        <v>314</v>
      </c>
      <c r="C1764">
        <v>0</v>
      </c>
      <c r="D1764" s="9">
        <v>43980.176319444443</v>
      </c>
      <c r="E1764" s="9">
        <v>43980.176319444443</v>
      </c>
      <c r="F1764" t="s">
        <v>874</v>
      </c>
      <c r="G1764" t="s">
        <v>874</v>
      </c>
      <c r="H1764">
        <v>1</v>
      </c>
      <c r="I1764">
        <v>1</v>
      </c>
      <c r="J1764">
        <v>1</v>
      </c>
      <c r="K1764" t="s">
        <v>875</v>
      </c>
      <c r="L1764">
        <v>1</v>
      </c>
      <c r="M1764">
        <v>0</v>
      </c>
      <c r="N1764" t="s">
        <v>877</v>
      </c>
      <c r="O1764" t="s">
        <v>877</v>
      </c>
      <c r="P1764" t="s">
        <v>877</v>
      </c>
      <c r="Q1764" t="s">
        <v>877</v>
      </c>
      <c r="R1764" t="s">
        <v>877</v>
      </c>
      <c r="S1764" t="s">
        <v>877</v>
      </c>
      <c r="T1764" t="s">
        <v>877</v>
      </c>
      <c r="U1764" t="s">
        <v>877</v>
      </c>
      <c r="V1764" t="s">
        <v>58</v>
      </c>
      <c r="W1764" t="s">
        <v>877</v>
      </c>
      <c r="X1764" t="s">
        <v>877</v>
      </c>
      <c r="Y1764" t="s">
        <v>877</v>
      </c>
      <c r="Z1764" t="s">
        <v>877</v>
      </c>
      <c r="AA1764" s="19">
        <v>45733.828533437503</v>
      </c>
      <c r="AB1764" t="s">
        <v>1306</v>
      </c>
    </row>
    <row r="1765" spans="1:28" x14ac:dyDescent="0.35">
      <c r="A1765" t="s">
        <v>1276</v>
      </c>
      <c r="B1765" t="s">
        <v>313</v>
      </c>
      <c r="C1765">
        <v>2952</v>
      </c>
      <c r="D1765" s="9">
        <v>41325.428472222222</v>
      </c>
      <c r="E1765" s="9">
        <v>44278.3359375</v>
      </c>
      <c r="F1765">
        <v>40</v>
      </c>
      <c r="G1765">
        <v>40</v>
      </c>
      <c r="H1765">
        <v>16</v>
      </c>
      <c r="I1765">
        <v>24</v>
      </c>
      <c r="J1765">
        <v>1</v>
      </c>
      <c r="K1765">
        <v>39</v>
      </c>
      <c r="L1765">
        <v>4</v>
      </c>
      <c r="M1765">
        <v>35</v>
      </c>
      <c r="N1765">
        <v>6.0000000000000001E-3</v>
      </c>
      <c r="O1765">
        <v>8.9999999999999993E-3</v>
      </c>
      <c r="P1765">
        <v>0</v>
      </c>
      <c r="Q1765">
        <v>2E-3</v>
      </c>
      <c r="R1765">
        <v>0.13300000000000001</v>
      </c>
      <c r="S1765">
        <v>0.4</v>
      </c>
      <c r="T1765">
        <v>1</v>
      </c>
      <c r="U1765">
        <v>17500</v>
      </c>
      <c r="V1765" t="s">
        <v>58</v>
      </c>
      <c r="W1765">
        <v>0.70099999999999996</v>
      </c>
      <c r="X1765">
        <v>0.84</v>
      </c>
      <c r="Y1765">
        <v>0</v>
      </c>
      <c r="Z1765">
        <v>0.95899999999999996</v>
      </c>
      <c r="AA1765" s="19">
        <v>45733.828589814817</v>
      </c>
      <c r="AB1765" t="s">
        <v>1306</v>
      </c>
    </row>
    <row r="1766" spans="1:28" hidden="1" x14ac:dyDescent="0.35">
      <c r="A1766" t="s">
        <v>1276</v>
      </c>
      <c r="B1766" t="s">
        <v>314</v>
      </c>
      <c r="C1766">
        <v>0</v>
      </c>
      <c r="D1766" s="9">
        <v>44278.3359375</v>
      </c>
      <c r="E1766" s="9">
        <v>44278.3359375</v>
      </c>
      <c r="F1766" t="s">
        <v>874</v>
      </c>
      <c r="G1766" t="s">
        <v>874</v>
      </c>
      <c r="H1766">
        <v>1</v>
      </c>
      <c r="I1766">
        <v>1</v>
      </c>
      <c r="J1766">
        <v>1</v>
      </c>
      <c r="K1766" t="s">
        <v>875</v>
      </c>
      <c r="L1766">
        <v>1</v>
      </c>
      <c r="M1766">
        <v>0</v>
      </c>
      <c r="N1766" t="s">
        <v>877</v>
      </c>
      <c r="O1766" t="s">
        <v>877</v>
      </c>
      <c r="P1766" t="s">
        <v>877</v>
      </c>
      <c r="Q1766" t="s">
        <v>877</v>
      </c>
      <c r="R1766" t="s">
        <v>877</v>
      </c>
      <c r="S1766" t="s">
        <v>877</v>
      </c>
      <c r="T1766" t="s">
        <v>877</v>
      </c>
      <c r="U1766" t="s">
        <v>877</v>
      </c>
      <c r="V1766" t="s">
        <v>58</v>
      </c>
      <c r="W1766" t="s">
        <v>877</v>
      </c>
      <c r="X1766" t="s">
        <v>877</v>
      </c>
      <c r="Y1766" t="s">
        <v>877</v>
      </c>
      <c r="Z1766" t="s">
        <v>877</v>
      </c>
      <c r="AA1766" s="19">
        <v>45733.828589814817</v>
      </c>
      <c r="AB1766" t="s">
        <v>1306</v>
      </c>
    </row>
    <row r="1767" spans="1:28" x14ac:dyDescent="0.35">
      <c r="A1767" t="s">
        <v>1277</v>
      </c>
      <c r="B1767" t="s">
        <v>313</v>
      </c>
      <c r="C1767">
        <v>2565</v>
      </c>
      <c r="D1767" s="9">
        <v>41980.747777777775</v>
      </c>
      <c r="E1767" s="9">
        <v>44546.675810185188</v>
      </c>
      <c r="F1767">
        <v>155</v>
      </c>
      <c r="G1767">
        <v>155</v>
      </c>
      <c r="H1767">
        <v>139</v>
      </c>
      <c r="I1767">
        <v>16</v>
      </c>
      <c r="J1767">
        <v>0</v>
      </c>
      <c r="K1767">
        <v>155</v>
      </c>
      <c r="L1767">
        <v>137</v>
      </c>
      <c r="M1767">
        <v>18</v>
      </c>
      <c r="N1767">
        <v>0.112</v>
      </c>
      <c r="O1767">
        <v>8.0000000000000002E-3</v>
      </c>
      <c r="P1767">
        <v>0</v>
      </c>
      <c r="Q1767">
        <v>3.5000000000000003E-2</v>
      </c>
      <c r="R1767">
        <v>0.29199999999999998</v>
      </c>
      <c r="S1767">
        <v>0.93300000000000005</v>
      </c>
      <c r="T1767">
        <v>1</v>
      </c>
      <c r="U1767">
        <v>514.28599999999994</v>
      </c>
      <c r="V1767" t="s">
        <v>58</v>
      </c>
      <c r="W1767">
        <v>0.65300000000000002</v>
      </c>
      <c r="X1767">
        <v>0.81499999999999995</v>
      </c>
      <c r="Y1767">
        <v>0</v>
      </c>
      <c r="Z1767">
        <v>0.57099999999999995</v>
      </c>
      <c r="AA1767" s="19">
        <v>45733.828648240742</v>
      </c>
      <c r="AB1767" t="s">
        <v>1306</v>
      </c>
    </row>
    <row r="1768" spans="1:28" hidden="1" x14ac:dyDescent="0.35">
      <c r="A1768" t="s">
        <v>1277</v>
      </c>
      <c r="B1768" t="s">
        <v>314</v>
      </c>
      <c r="C1768">
        <v>0</v>
      </c>
      <c r="D1768" s="9">
        <v>44546.675810185188</v>
      </c>
      <c r="E1768" s="9">
        <v>44546.675810185188</v>
      </c>
      <c r="F1768" t="s">
        <v>874</v>
      </c>
      <c r="G1768" t="s">
        <v>874</v>
      </c>
      <c r="H1768">
        <v>1</v>
      </c>
      <c r="I1768">
        <v>1</v>
      </c>
      <c r="J1768">
        <v>1</v>
      </c>
      <c r="K1768" t="s">
        <v>875</v>
      </c>
      <c r="L1768">
        <v>1</v>
      </c>
      <c r="M1768">
        <v>0</v>
      </c>
      <c r="N1768" t="s">
        <v>877</v>
      </c>
      <c r="O1768" t="s">
        <v>877</v>
      </c>
      <c r="P1768">
        <v>0</v>
      </c>
      <c r="Q1768" t="s">
        <v>877</v>
      </c>
      <c r="R1768" t="s">
        <v>877</v>
      </c>
      <c r="S1768" t="s">
        <v>877</v>
      </c>
      <c r="T1768" t="s">
        <v>877</v>
      </c>
      <c r="U1768" t="s">
        <v>877</v>
      </c>
      <c r="V1768" t="s">
        <v>58</v>
      </c>
      <c r="W1768" t="s">
        <v>877</v>
      </c>
      <c r="X1768" t="s">
        <v>877</v>
      </c>
      <c r="Y1768">
        <v>0</v>
      </c>
      <c r="Z1768" t="s">
        <v>877</v>
      </c>
      <c r="AA1768" s="19">
        <v>45733.828648402778</v>
      </c>
      <c r="AB1768" t="s">
        <v>1306</v>
      </c>
    </row>
    <row r="1769" spans="1:28" x14ac:dyDescent="0.35">
      <c r="A1769" t="s">
        <v>1278</v>
      </c>
      <c r="B1769" t="s">
        <v>313</v>
      </c>
      <c r="C1769">
        <v>769</v>
      </c>
      <c r="D1769" s="9">
        <v>43795.261574074073</v>
      </c>
      <c r="E1769" s="9">
        <v>44565.072511574072</v>
      </c>
      <c r="F1769">
        <v>577</v>
      </c>
      <c r="G1769">
        <v>577</v>
      </c>
      <c r="H1769">
        <v>0</v>
      </c>
      <c r="I1769">
        <v>577</v>
      </c>
      <c r="J1769">
        <v>0</v>
      </c>
      <c r="K1769">
        <v>577</v>
      </c>
      <c r="L1769">
        <v>71</v>
      </c>
      <c r="M1769">
        <v>506</v>
      </c>
      <c r="N1769">
        <v>0</v>
      </c>
      <c r="O1769">
        <v>0.68</v>
      </c>
      <c r="P1769">
        <v>0</v>
      </c>
      <c r="Q1769">
        <v>0.10199999999999999</v>
      </c>
      <c r="R1769">
        <v>0.15</v>
      </c>
      <c r="S1769">
        <v>0</v>
      </c>
      <c r="T1769">
        <v>1</v>
      </c>
      <c r="U1769">
        <v>4960.7839999999997</v>
      </c>
      <c r="V1769" t="s">
        <v>58</v>
      </c>
      <c r="W1769">
        <v>0</v>
      </c>
      <c r="X1769">
        <v>0.89500000000000002</v>
      </c>
      <c r="Y1769">
        <v>0</v>
      </c>
      <c r="Z1769">
        <v>0.97599999999999998</v>
      </c>
      <c r="AA1769" s="19">
        <v>45733.828703506944</v>
      </c>
      <c r="AB1769" t="s">
        <v>1306</v>
      </c>
    </row>
    <row r="1770" spans="1:28" hidden="1" x14ac:dyDescent="0.35">
      <c r="A1770" t="s">
        <v>1278</v>
      </c>
      <c r="B1770" t="s">
        <v>314</v>
      </c>
      <c r="C1770">
        <v>98</v>
      </c>
      <c r="D1770" s="9">
        <v>44466.506053240744</v>
      </c>
      <c r="E1770" s="9">
        <v>44565.072511574072</v>
      </c>
      <c r="F1770" t="s">
        <v>874</v>
      </c>
      <c r="G1770" t="s">
        <v>874</v>
      </c>
      <c r="H1770">
        <v>1</v>
      </c>
      <c r="I1770">
        <v>102</v>
      </c>
      <c r="J1770">
        <v>1</v>
      </c>
      <c r="K1770" t="s">
        <v>875</v>
      </c>
      <c r="L1770">
        <v>1</v>
      </c>
      <c r="M1770">
        <v>101</v>
      </c>
      <c r="N1770">
        <v>0</v>
      </c>
      <c r="O1770">
        <v>1.038</v>
      </c>
      <c r="P1770">
        <v>0</v>
      </c>
      <c r="Q1770" t="s">
        <v>877</v>
      </c>
      <c r="R1770" t="s">
        <v>877</v>
      </c>
      <c r="S1770" t="s">
        <v>877</v>
      </c>
      <c r="T1770" t="s">
        <v>877</v>
      </c>
      <c r="U1770" t="s">
        <v>877</v>
      </c>
      <c r="V1770" t="s">
        <v>58</v>
      </c>
      <c r="W1770">
        <v>0</v>
      </c>
      <c r="X1770">
        <v>0.97599999999999998</v>
      </c>
      <c r="Y1770">
        <v>0</v>
      </c>
      <c r="Z1770" t="s">
        <v>877</v>
      </c>
      <c r="AA1770" s="19">
        <v>45733.828703703701</v>
      </c>
      <c r="AB1770" t="s">
        <v>1306</v>
      </c>
    </row>
    <row r="1771" spans="1:28" x14ac:dyDescent="0.35">
      <c r="A1771" t="s">
        <v>1005</v>
      </c>
      <c r="B1771" t="s">
        <v>313</v>
      </c>
      <c r="C1771">
        <v>2773</v>
      </c>
      <c r="D1771" s="9">
        <v>40427.887546296297</v>
      </c>
      <c r="E1771" s="9">
        <v>43201.003333333334</v>
      </c>
      <c r="F1771">
        <v>31</v>
      </c>
      <c r="G1771">
        <v>31</v>
      </c>
      <c r="H1771">
        <v>20</v>
      </c>
      <c r="I1771">
        <v>11</v>
      </c>
      <c r="J1771">
        <v>5</v>
      </c>
      <c r="K1771">
        <v>26</v>
      </c>
      <c r="L1771">
        <v>26</v>
      </c>
      <c r="M1771">
        <v>0</v>
      </c>
      <c r="N1771">
        <v>6.0000000000000001E-3</v>
      </c>
      <c r="O1771">
        <v>4.0000000000000001E-3</v>
      </c>
      <c r="P1771">
        <v>4.0000000000000001E-3</v>
      </c>
      <c r="Q1771">
        <v>8.0000000000000002E-3</v>
      </c>
      <c r="R1771">
        <v>1.333</v>
      </c>
      <c r="S1771">
        <v>0.6</v>
      </c>
      <c r="T1771">
        <v>0.6</v>
      </c>
      <c r="U1771">
        <v>0</v>
      </c>
      <c r="V1771" t="s">
        <v>94</v>
      </c>
      <c r="W1771">
        <v>0.92</v>
      </c>
      <c r="X1771">
        <v>0.77</v>
      </c>
      <c r="Y1771">
        <v>0.89500000000000002</v>
      </c>
      <c r="Z1771">
        <v>0.93400000000000005</v>
      </c>
      <c r="AA1771" s="19">
        <v>45733.828763240737</v>
      </c>
      <c r="AB1771" t="s">
        <v>1306</v>
      </c>
    </row>
    <row r="1772" spans="1:28" hidden="1" x14ac:dyDescent="0.35">
      <c r="A1772" t="s">
        <v>1005</v>
      </c>
      <c r="B1772" t="s">
        <v>314</v>
      </c>
      <c r="C1772">
        <v>0</v>
      </c>
      <c r="D1772" s="9">
        <v>43201.003333333334</v>
      </c>
      <c r="E1772" s="9">
        <v>43201.003333333334</v>
      </c>
      <c r="F1772" t="s">
        <v>874</v>
      </c>
      <c r="G1772" t="s">
        <v>874</v>
      </c>
      <c r="H1772">
        <v>1</v>
      </c>
      <c r="I1772">
        <v>1</v>
      </c>
      <c r="J1772">
        <v>1</v>
      </c>
      <c r="K1772" t="s">
        <v>875</v>
      </c>
      <c r="L1772">
        <v>1</v>
      </c>
      <c r="M1772">
        <v>0</v>
      </c>
      <c r="N1772" t="s">
        <v>877</v>
      </c>
      <c r="O1772" t="s">
        <v>877</v>
      </c>
      <c r="P1772" t="s">
        <v>877</v>
      </c>
      <c r="Q1772" t="s">
        <v>877</v>
      </c>
      <c r="R1772" t="s">
        <v>877</v>
      </c>
      <c r="S1772" t="s">
        <v>877</v>
      </c>
      <c r="T1772" t="s">
        <v>877</v>
      </c>
      <c r="U1772" t="s">
        <v>877</v>
      </c>
      <c r="V1772" t="s">
        <v>94</v>
      </c>
      <c r="W1772" t="s">
        <v>877</v>
      </c>
      <c r="X1772" t="s">
        <v>877</v>
      </c>
      <c r="Y1772" t="s">
        <v>877</v>
      </c>
      <c r="Z1772" t="s">
        <v>877</v>
      </c>
      <c r="AA1772" s="19">
        <v>45733.828763310186</v>
      </c>
      <c r="AB1772" t="s">
        <v>1306</v>
      </c>
    </row>
    <row r="1773" spans="1:28" x14ac:dyDescent="0.35">
      <c r="A1773" t="s">
        <v>1279</v>
      </c>
      <c r="B1773" t="s">
        <v>313</v>
      </c>
      <c r="C1773">
        <v>3776</v>
      </c>
      <c r="D1773" s="9">
        <v>39772.890277777777</v>
      </c>
      <c r="E1773" s="9">
        <v>43549.240787037037</v>
      </c>
      <c r="F1773">
        <v>63</v>
      </c>
      <c r="G1773">
        <v>63</v>
      </c>
      <c r="H1773">
        <v>19</v>
      </c>
      <c r="I1773">
        <v>44</v>
      </c>
      <c r="J1773">
        <v>6</v>
      </c>
      <c r="K1773">
        <v>57</v>
      </c>
      <c r="L1773">
        <v>7</v>
      </c>
      <c r="M1773">
        <v>50</v>
      </c>
      <c r="N1773">
        <v>8.0000000000000002E-3</v>
      </c>
      <c r="O1773">
        <v>2.8000000000000001E-2</v>
      </c>
      <c r="P1773">
        <v>2E-3</v>
      </c>
      <c r="Q1773">
        <v>6.0000000000000001E-3</v>
      </c>
      <c r="R1773">
        <v>0.17599999999999999</v>
      </c>
      <c r="S1773">
        <v>0.222</v>
      </c>
      <c r="T1773">
        <v>0.94399999999999995</v>
      </c>
      <c r="U1773">
        <v>8333.3330000000005</v>
      </c>
      <c r="V1773" t="s">
        <v>58</v>
      </c>
      <c r="W1773">
        <v>0.47</v>
      </c>
      <c r="X1773">
        <v>0.54700000000000004</v>
      </c>
      <c r="Y1773">
        <v>0.622</v>
      </c>
      <c r="Z1773">
        <v>0.52800000000000002</v>
      </c>
      <c r="AA1773" s="19">
        <v>45733.828820173614</v>
      </c>
      <c r="AB1773" t="s">
        <v>1306</v>
      </c>
    </row>
    <row r="1774" spans="1:28" hidden="1" x14ac:dyDescent="0.35">
      <c r="A1774" t="s">
        <v>1279</v>
      </c>
      <c r="B1774" t="s">
        <v>314</v>
      </c>
      <c r="C1774">
        <v>0</v>
      </c>
      <c r="D1774" s="9">
        <v>43549.240787037037</v>
      </c>
      <c r="E1774" s="9">
        <v>43549.240787037037</v>
      </c>
      <c r="F1774" t="s">
        <v>874</v>
      </c>
      <c r="G1774" t="s">
        <v>874</v>
      </c>
      <c r="H1774">
        <v>1</v>
      </c>
      <c r="I1774">
        <v>1</v>
      </c>
      <c r="J1774">
        <v>1</v>
      </c>
      <c r="K1774" t="s">
        <v>875</v>
      </c>
      <c r="L1774">
        <v>1</v>
      </c>
      <c r="M1774">
        <v>0</v>
      </c>
      <c r="N1774" t="s">
        <v>877</v>
      </c>
      <c r="O1774" t="s">
        <v>877</v>
      </c>
      <c r="P1774" t="s">
        <v>877</v>
      </c>
      <c r="Q1774" t="s">
        <v>877</v>
      </c>
      <c r="R1774" t="s">
        <v>877</v>
      </c>
      <c r="S1774" t="s">
        <v>877</v>
      </c>
      <c r="T1774" t="s">
        <v>877</v>
      </c>
      <c r="U1774" t="s">
        <v>877</v>
      </c>
      <c r="V1774" t="s">
        <v>58</v>
      </c>
      <c r="W1774" t="s">
        <v>877</v>
      </c>
      <c r="X1774" t="s">
        <v>877</v>
      </c>
      <c r="Y1774" t="s">
        <v>877</v>
      </c>
      <c r="Z1774" t="s">
        <v>877</v>
      </c>
      <c r="AA1774" s="19">
        <v>45733.828820381947</v>
      </c>
      <c r="AB1774" t="s">
        <v>1306</v>
      </c>
    </row>
    <row r="1775" spans="1:28" x14ac:dyDescent="0.35">
      <c r="A1775" t="s">
        <v>1000</v>
      </c>
      <c r="B1775" t="s">
        <v>313</v>
      </c>
      <c r="C1775">
        <v>144</v>
      </c>
      <c r="D1775" s="9">
        <v>44371.011192129627</v>
      </c>
      <c r="E1775" s="9">
        <v>44515.758043981485</v>
      </c>
      <c r="F1775">
        <v>32</v>
      </c>
      <c r="G1775">
        <v>32</v>
      </c>
      <c r="H1775">
        <v>32</v>
      </c>
      <c r="I1775">
        <v>0</v>
      </c>
      <c r="J1775">
        <v>1</v>
      </c>
      <c r="K1775">
        <v>31</v>
      </c>
      <c r="L1775">
        <v>0</v>
      </c>
      <c r="M1775">
        <v>31</v>
      </c>
      <c r="N1775">
        <v>0.16300000000000001</v>
      </c>
      <c r="O1775">
        <v>0</v>
      </c>
      <c r="P1775">
        <v>0</v>
      </c>
      <c r="Q1775">
        <v>0</v>
      </c>
      <c r="R1775">
        <v>0</v>
      </c>
      <c r="S1775">
        <v>1</v>
      </c>
      <c r="T1775">
        <v>1</v>
      </c>
      <c r="U1775" t="s">
        <v>877</v>
      </c>
      <c r="V1775" t="s">
        <v>878</v>
      </c>
      <c r="W1775">
        <v>0.77100000000000002</v>
      </c>
      <c r="X1775">
        <v>0</v>
      </c>
      <c r="Y1775">
        <v>0</v>
      </c>
      <c r="Z1775">
        <v>0</v>
      </c>
      <c r="AA1775" s="19">
        <v>45733.828876319443</v>
      </c>
      <c r="AB1775" t="s">
        <v>1306</v>
      </c>
    </row>
    <row r="1776" spans="1:28" hidden="1" x14ac:dyDescent="0.35">
      <c r="A1776" t="s">
        <v>1000</v>
      </c>
      <c r="B1776" t="s">
        <v>314</v>
      </c>
      <c r="C1776">
        <v>40</v>
      </c>
      <c r="D1776" s="9">
        <v>44474.816874999997</v>
      </c>
      <c r="E1776" s="9">
        <v>44515.758043981485</v>
      </c>
      <c r="F1776" t="s">
        <v>874</v>
      </c>
      <c r="G1776" t="s">
        <v>874</v>
      </c>
      <c r="H1776">
        <v>11</v>
      </c>
      <c r="I1776">
        <v>1</v>
      </c>
      <c r="J1776">
        <v>1</v>
      </c>
      <c r="K1776" t="s">
        <v>875</v>
      </c>
      <c r="L1776">
        <v>1</v>
      </c>
      <c r="M1776">
        <v>9</v>
      </c>
      <c r="N1776">
        <v>0.20799999999999999</v>
      </c>
      <c r="O1776">
        <v>0</v>
      </c>
      <c r="P1776" t="s">
        <v>877</v>
      </c>
      <c r="Q1776" t="s">
        <v>877</v>
      </c>
      <c r="R1776" t="s">
        <v>877</v>
      </c>
      <c r="S1776" t="s">
        <v>877</v>
      </c>
      <c r="T1776" t="s">
        <v>877</v>
      </c>
      <c r="U1776" t="s">
        <v>877</v>
      </c>
      <c r="V1776" t="s">
        <v>878</v>
      </c>
      <c r="W1776">
        <v>0.88900000000000001</v>
      </c>
      <c r="X1776">
        <v>0</v>
      </c>
      <c r="Y1776" t="s">
        <v>877</v>
      </c>
      <c r="Z1776" t="s">
        <v>877</v>
      </c>
      <c r="AA1776" s="19">
        <v>45733.828876319443</v>
      </c>
      <c r="AB1776" t="s">
        <v>1306</v>
      </c>
    </row>
    <row r="1777" spans="1:28" x14ac:dyDescent="0.35">
      <c r="A1777" t="s">
        <v>1280</v>
      </c>
      <c r="B1777" t="s">
        <v>313</v>
      </c>
      <c r="C1777">
        <v>2147</v>
      </c>
      <c r="D1777" s="9">
        <v>40520.531307870369</v>
      </c>
      <c r="E1777" s="9">
        <v>42667.94630787037</v>
      </c>
      <c r="F1777">
        <v>110</v>
      </c>
      <c r="G1777">
        <v>110</v>
      </c>
      <c r="H1777">
        <v>55</v>
      </c>
      <c r="I1777">
        <v>55</v>
      </c>
      <c r="J1777">
        <v>12</v>
      </c>
      <c r="K1777">
        <v>98</v>
      </c>
      <c r="L1777">
        <v>62</v>
      </c>
      <c r="M1777">
        <v>36</v>
      </c>
      <c r="N1777">
        <v>2.8000000000000001E-2</v>
      </c>
      <c r="O1777">
        <v>0.04</v>
      </c>
      <c r="P1777">
        <v>5.0000000000000001E-3</v>
      </c>
      <c r="Q1777">
        <v>8.5000000000000006E-2</v>
      </c>
      <c r="R1777">
        <v>1.349</v>
      </c>
      <c r="S1777">
        <v>0.41199999999999998</v>
      </c>
      <c r="T1777">
        <v>0.92600000000000005</v>
      </c>
      <c r="U1777">
        <v>423.529</v>
      </c>
      <c r="V1777" t="s">
        <v>64</v>
      </c>
      <c r="W1777">
        <v>0.371</v>
      </c>
      <c r="X1777">
        <v>0.62</v>
      </c>
      <c r="Y1777">
        <v>0.67800000000000005</v>
      </c>
      <c r="Z1777">
        <v>0.40699999999999997</v>
      </c>
      <c r="AA1777" s="19">
        <v>45733.828934178244</v>
      </c>
      <c r="AB1777" t="s">
        <v>1306</v>
      </c>
    </row>
    <row r="1778" spans="1:28" hidden="1" x14ac:dyDescent="0.35">
      <c r="A1778" t="s">
        <v>1280</v>
      </c>
      <c r="B1778" t="s">
        <v>314</v>
      </c>
      <c r="C1778">
        <v>0</v>
      </c>
      <c r="D1778" s="9">
        <v>42667.94630787037</v>
      </c>
      <c r="E1778" s="9">
        <v>42667.94630787037</v>
      </c>
      <c r="F1778" t="s">
        <v>874</v>
      </c>
      <c r="G1778" t="s">
        <v>874</v>
      </c>
      <c r="H1778">
        <v>1</v>
      </c>
      <c r="I1778">
        <v>1</v>
      </c>
      <c r="J1778">
        <v>1</v>
      </c>
      <c r="K1778" t="s">
        <v>875</v>
      </c>
      <c r="L1778">
        <v>1</v>
      </c>
      <c r="M1778">
        <v>0</v>
      </c>
      <c r="N1778" t="s">
        <v>877</v>
      </c>
      <c r="O1778" t="s">
        <v>877</v>
      </c>
      <c r="P1778" t="s">
        <v>877</v>
      </c>
      <c r="Q1778" t="s">
        <v>877</v>
      </c>
      <c r="R1778" t="s">
        <v>877</v>
      </c>
      <c r="S1778" t="s">
        <v>877</v>
      </c>
      <c r="T1778" t="s">
        <v>877</v>
      </c>
      <c r="U1778" t="s">
        <v>877</v>
      </c>
      <c r="V1778" t="s">
        <v>64</v>
      </c>
      <c r="W1778" t="s">
        <v>877</v>
      </c>
      <c r="X1778" t="s">
        <v>877</v>
      </c>
      <c r="Y1778" t="s">
        <v>877</v>
      </c>
      <c r="Z1778" t="s">
        <v>877</v>
      </c>
      <c r="AA1778" s="19">
        <v>45733.828934178244</v>
      </c>
      <c r="AB1778" t="s">
        <v>1306</v>
      </c>
    </row>
    <row r="1779" spans="1:28" x14ac:dyDescent="0.35">
      <c r="A1779" t="s">
        <v>1281</v>
      </c>
      <c r="B1779" t="s">
        <v>313</v>
      </c>
      <c r="C1779">
        <v>3329</v>
      </c>
      <c r="D1779" s="9">
        <v>40459.506284722222</v>
      </c>
      <c r="E1779" s="9">
        <v>43788.710601851853</v>
      </c>
      <c r="F1779">
        <v>46</v>
      </c>
      <c r="G1779">
        <v>46</v>
      </c>
      <c r="H1779">
        <v>34</v>
      </c>
      <c r="I1779">
        <v>12</v>
      </c>
      <c r="J1779">
        <v>14</v>
      </c>
      <c r="K1779">
        <v>32</v>
      </c>
      <c r="L1779">
        <v>27</v>
      </c>
      <c r="M1779">
        <v>5</v>
      </c>
      <c r="N1779">
        <v>0.01</v>
      </c>
      <c r="O1779">
        <v>7.0000000000000001E-3</v>
      </c>
      <c r="P1779">
        <v>8.9999999999999993E-3</v>
      </c>
      <c r="Q1779">
        <v>8.9999999999999993E-3</v>
      </c>
      <c r="R1779">
        <v>1.125</v>
      </c>
      <c r="S1779">
        <v>0.58799999999999997</v>
      </c>
      <c r="T1779">
        <v>0.47099999999999997</v>
      </c>
      <c r="U1779">
        <v>555.55600000000004</v>
      </c>
      <c r="V1779" t="s">
        <v>64</v>
      </c>
      <c r="W1779">
        <v>0.97899999999999998</v>
      </c>
      <c r="X1779">
        <v>0.97299999999999998</v>
      </c>
      <c r="Y1779">
        <v>0.75800000000000001</v>
      </c>
      <c r="Z1779">
        <v>0.94099999999999995</v>
      </c>
      <c r="AA1779" s="19">
        <v>45733.828997384262</v>
      </c>
      <c r="AB1779" t="s">
        <v>1306</v>
      </c>
    </row>
    <row r="1780" spans="1:28" hidden="1" x14ac:dyDescent="0.35">
      <c r="A1780" t="s">
        <v>1281</v>
      </c>
      <c r="B1780" t="s">
        <v>314</v>
      </c>
      <c r="C1780">
        <v>0</v>
      </c>
      <c r="D1780" s="9">
        <v>43788.435740740744</v>
      </c>
      <c r="E1780" s="9">
        <v>43788.710601851853</v>
      </c>
      <c r="F1780" t="s">
        <v>874</v>
      </c>
      <c r="G1780" t="s">
        <v>874</v>
      </c>
      <c r="H1780">
        <v>1</v>
      </c>
      <c r="I1780">
        <v>1</v>
      </c>
      <c r="J1780">
        <v>1</v>
      </c>
      <c r="K1780" t="s">
        <v>875</v>
      </c>
      <c r="L1780">
        <v>2</v>
      </c>
      <c r="M1780">
        <v>0</v>
      </c>
      <c r="N1780" t="s">
        <v>877</v>
      </c>
      <c r="O1780" t="s">
        <v>877</v>
      </c>
      <c r="P1780" t="s">
        <v>877</v>
      </c>
      <c r="Q1780">
        <v>1</v>
      </c>
      <c r="R1780" t="s">
        <v>877</v>
      </c>
      <c r="S1780" t="s">
        <v>877</v>
      </c>
      <c r="T1780" t="s">
        <v>877</v>
      </c>
      <c r="U1780" t="s">
        <v>877</v>
      </c>
      <c r="V1780" t="s">
        <v>64</v>
      </c>
      <c r="W1780" t="s">
        <v>877</v>
      </c>
      <c r="X1780" t="s">
        <v>877</v>
      </c>
      <c r="Y1780" t="s">
        <v>877</v>
      </c>
      <c r="Z1780">
        <v>1</v>
      </c>
      <c r="AA1780" s="19">
        <v>45733.828997384262</v>
      </c>
      <c r="AB1780" t="s">
        <v>1306</v>
      </c>
    </row>
    <row r="1781" spans="1:28" x14ac:dyDescent="0.35">
      <c r="A1781" t="s">
        <v>1282</v>
      </c>
      <c r="B1781" t="s">
        <v>313</v>
      </c>
      <c r="C1781">
        <v>2843</v>
      </c>
      <c r="D1781" s="9">
        <v>41127.65121527778</v>
      </c>
      <c r="E1781" s="9">
        <v>43971.199907407405</v>
      </c>
      <c r="F1781">
        <v>51</v>
      </c>
      <c r="G1781">
        <v>51</v>
      </c>
      <c r="H1781">
        <v>25</v>
      </c>
      <c r="I1781">
        <v>26</v>
      </c>
      <c r="J1781">
        <v>0</v>
      </c>
      <c r="K1781">
        <v>51</v>
      </c>
      <c r="L1781">
        <v>16</v>
      </c>
      <c r="M1781">
        <v>35</v>
      </c>
      <c r="N1781">
        <v>8.0000000000000002E-3</v>
      </c>
      <c r="O1781">
        <v>0.01</v>
      </c>
      <c r="P1781">
        <v>0</v>
      </c>
      <c r="Q1781">
        <v>0.02</v>
      </c>
      <c r="R1781">
        <v>1.111</v>
      </c>
      <c r="S1781">
        <v>0.44400000000000001</v>
      </c>
      <c r="T1781">
        <v>1</v>
      </c>
      <c r="U1781">
        <v>1750</v>
      </c>
      <c r="V1781" t="s">
        <v>64</v>
      </c>
      <c r="W1781">
        <v>0.72499999999999998</v>
      </c>
      <c r="X1781">
        <v>0.80400000000000005</v>
      </c>
      <c r="Y1781">
        <v>0</v>
      </c>
      <c r="Z1781">
        <v>0.52800000000000002</v>
      </c>
      <c r="AA1781" s="19">
        <v>45733.8290533912</v>
      </c>
      <c r="AB1781" t="s">
        <v>1306</v>
      </c>
    </row>
    <row r="1782" spans="1:28" hidden="1" x14ac:dyDescent="0.35">
      <c r="A1782" t="s">
        <v>1282</v>
      </c>
      <c r="B1782" t="s">
        <v>314</v>
      </c>
      <c r="C1782">
        <v>60</v>
      </c>
      <c r="D1782" s="9">
        <v>43910.441180555557</v>
      </c>
      <c r="E1782" s="9">
        <v>43971.199907407405</v>
      </c>
      <c r="F1782" t="s">
        <v>874</v>
      </c>
      <c r="G1782" t="s">
        <v>874</v>
      </c>
      <c r="H1782">
        <v>1</v>
      </c>
      <c r="I1782">
        <v>1</v>
      </c>
      <c r="J1782">
        <v>1</v>
      </c>
      <c r="K1782" t="s">
        <v>875</v>
      </c>
      <c r="L1782">
        <v>1</v>
      </c>
      <c r="M1782">
        <v>1</v>
      </c>
      <c r="N1782" t="s">
        <v>877</v>
      </c>
      <c r="O1782" t="s">
        <v>877</v>
      </c>
      <c r="P1782">
        <v>0</v>
      </c>
      <c r="Q1782" t="s">
        <v>877</v>
      </c>
      <c r="R1782" t="s">
        <v>877</v>
      </c>
      <c r="S1782" t="s">
        <v>877</v>
      </c>
      <c r="T1782" t="s">
        <v>877</v>
      </c>
      <c r="U1782" t="s">
        <v>877</v>
      </c>
      <c r="V1782" t="s">
        <v>64</v>
      </c>
      <c r="W1782" t="s">
        <v>877</v>
      </c>
      <c r="X1782" t="s">
        <v>877</v>
      </c>
      <c r="Y1782">
        <v>0</v>
      </c>
      <c r="Z1782" t="s">
        <v>877</v>
      </c>
      <c r="AA1782" s="19">
        <v>45733.829053506946</v>
      </c>
      <c r="AB1782" t="s">
        <v>1306</v>
      </c>
    </row>
    <row r="1783" spans="1:28" x14ac:dyDescent="0.35">
      <c r="A1783" t="s">
        <v>1283</v>
      </c>
      <c r="B1783" t="s">
        <v>313</v>
      </c>
      <c r="C1783">
        <v>2224</v>
      </c>
      <c r="D1783" s="9">
        <v>41681.928865740738</v>
      </c>
      <c r="E1783" s="9">
        <v>43906.726331018515</v>
      </c>
      <c r="F1783">
        <v>35</v>
      </c>
      <c r="G1783">
        <v>35</v>
      </c>
      <c r="H1783">
        <v>19</v>
      </c>
      <c r="I1783">
        <v>16</v>
      </c>
      <c r="J1783">
        <v>2</v>
      </c>
      <c r="K1783">
        <v>33</v>
      </c>
      <c r="L1783">
        <v>24</v>
      </c>
      <c r="M1783">
        <v>9</v>
      </c>
      <c r="N1783">
        <v>0.47299999999999998</v>
      </c>
      <c r="O1783">
        <v>7.0000000000000001E-3</v>
      </c>
      <c r="P1783">
        <v>1E-3</v>
      </c>
      <c r="Q1783">
        <v>0.49399999999999999</v>
      </c>
      <c r="R1783">
        <v>1.0309999999999999</v>
      </c>
      <c r="S1783">
        <v>0.98499999999999999</v>
      </c>
      <c r="T1783">
        <v>0.998</v>
      </c>
      <c r="U1783">
        <v>18.219000000000001</v>
      </c>
      <c r="V1783" t="s">
        <v>94</v>
      </c>
      <c r="W1783">
        <v>0.48399999999999999</v>
      </c>
      <c r="X1783">
        <v>0.21</v>
      </c>
      <c r="Y1783">
        <v>1</v>
      </c>
      <c r="Z1783">
        <v>0.93799999999999994</v>
      </c>
      <c r="AA1783" s="19">
        <v>45733.829115092594</v>
      </c>
      <c r="AB1783" t="s">
        <v>1306</v>
      </c>
    </row>
    <row r="1784" spans="1:28" hidden="1" x14ac:dyDescent="0.35">
      <c r="A1784" t="s">
        <v>1283</v>
      </c>
      <c r="B1784" t="s">
        <v>314</v>
      </c>
      <c r="C1784">
        <v>0</v>
      </c>
      <c r="D1784" s="9">
        <v>43906.726331018515</v>
      </c>
      <c r="E1784" s="9">
        <v>43906.726331018515</v>
      </c>
      <c r="F1784" t="s">
        <v>874</v>
      </c>
      <c r="G1784" t="s">
        <v>874</v>
      </c>
      <c r="H1784">
        <v>1</v>
      </c>
      <c r="I1784">
        <v>1</v>
      </c>
      <c r="J1784">
        <v>1</v>
      </c>
      <c r="K1784" t="s">
        <v>875</v>
      </c>
      <c r="L1784">
        <v>1</v>
      </c>
      <c r="M1784">
        <v>0</v>
      </c>
      <c r="N1784" t="s">
        <v>877</v>
      </c>
      <c r="O1784" t="s">
        <v>877</v>
      </c>
      <c r="P1784" t="s">
        <v>877</v>
      </c>
      <c r="Q1784" t="s">
        <v>877</v>
      </c>
      <c r="R1784" t="s">
        <v>877</v>
      </c>
      <c r="S1784" t="s">
        <v>877</v>
      </c>
      <c r="T1784" t="s">
        <v>877</v>
      </c>
      <c r="U1784" t="s">
        <v>877</v>
      </c>
      <c r="V1784" t="s">
        <v>94</v>
      </c>
      <c r="W1784" t="s">
        <v>877</v>
      </c>
      <c r="X1784" t="s">
        <v>877</v>
      </c>
      <c r="Y1784" t="s">
        <v>877</v>
      </c>
      <c r="Z1784" t="s">
        <v>877</v>
      </c>
      <c r="AA1784" s="19">
        <v>45733.829115208333</v>
      </c>
      <c r="AB1784" t="s">
        <v>1306</v>
      </c>
    </row>
    <row r="1785" spans="1:28" x14ac:dyDescent="0.35">
      <c r="A1785" t="s">
        <v>1284</v>
      </c>
      <c r="B1785" t="s">
        <v>313</v>
      </c>
      <c r="C1785">
        <v>683</v>
      </c>
      <c r="D1785" s="9">
        <v>43845.441168981481</v>
      </c>
      <c r="E1785" s="9">
        <v>44528.911759259259</v>
      </c>
      <c r="F1785">
        <v>142</v>
      </c>
      <c r="G1785">
        <v>142</v>
      </c>
      <c r="H1785">
        <v>101</v>
      </c>
      <c r="I1785">
        <v>41</v>
      </c>
      <c r="J1785">
        <v>36</v>
      </c>
      <c r="K1785">
        <v>106</v>
      </c>
      <c r="L1785">
        <v>94</v>
      </c>
      <c r="M1785">
        <v>12</v>
      </c>
      <c r="N1785">
        <v>0.252</v>
      </c>
      <c r="O1785">
        <v>7.8E-2</v>
      </c>
      <c r="P1785">
        <v>7.9000000000000001E-2</v>
      </c>
      <c r="Q1785">
        <v>0.219</v>
      </c>
      <c r="R1785">
        <v>0.873</v>
      </c>
      <c r="S1785">
        <v>0.76400000000000001</v>
      </c>
      <c r="T1785">
        <v>0.76100000000000001</v>
      </c>
      <c r="U1785">
        <v>54.795000000000002</v>
      </c>
      <c r="V1785" t="s">
        <v>58</v>
      </c>
      <c r="W1785">
        <v>0.97499999999999998</v>
      </c>
      <c r="X1785">
        <v>0.97899999999999998</v>
      </c>
      <c r="Y1785">
        <v>0.54400000000000004</v>
      </c>
      <c r="Z1785">
        <v>0.95299999999999996</v>
      </c>
      <c r="AA1785" s="19">
        <v>45733.82918252315</v>
      </c>
      <c r="AB1785" t="s">
        <v>1306</v>
      </c>
    </row>
    <row r="1786" spans="1:28" hidden="1" x14ac:dyDescent="0.35">
      <c r="A1786" t="s">
        <v>1284</v>
      </c>
      <c r="B1786" t="s">
        <v>314</v>
      </c>
      <c r="C1786">
        <v>89</v>
      </c>
      <c r="D1786" s="9">
        <v>44439.820034722223</v>
      </c>
      <c r="E1786" s="9">
        <v>44528.911759259259</v>
      </c>
      <c r="F1786" t="s">
        <v>874</v>
      </c>
      <c r="G1786" t="s">
        <v>874</v>
      </c>
      <c r="H1786">
        <v>1</v>
      </c>
      <c r="I1786">
        <v>1</v>
      </c>
      <c r="J1786">
        <v>1</v>
      </c>
      <c r="K1786" t="s">
        <v>875</v>
      </c>
      <c r="L1786">
        <v>5</v>
      </c>
      <c r="M1786">
        <v>-2</v>
      </c>
      <c r="N1786" t="s">
        <v>877</v>
      </c>
      <c r="O1786" t="s">
        <v>877</v>
      </c>
      <c r="P1786" t="s">
        <v>877</v>
      </c>
      <c r="Q1786">
        <v>4.5999999999999999E-2</v>
      </c>
      <c r="R1786" t="s">
        <v>877</v>
      </c>
      <c r="S1786" t="s">
        <v>877</v>
      </c>
      <c r="T1786" t="s">
        <v>877</v>
      </c>
      <c r="U1786" t="s">
        <v>877</v>
      </c>
      <c r="V1786" t="s">
        <v>58</v>
      </c>
      <c r="W1786" t="s">
        <v>877</v>
      </c>
      <c r="X1786" t="s">
        <v>877</v>
      </c>
      <c r="Y1786" t="s">
        <v>877</v>
      </c>
      <c r="Z1786">
        <v>0.88600000000000001</v>
      </c>
      <c r="AA1786" s="19">
        <v>45733.829182638889</v>
      </c>
      <c r="AB1786" t="s">
        <v>1306</v>
      </c>
    </row>
    <row r="1787" spans="1:28" x14ac:dyDescent="0.35">
      <c r="A1787" t="s">
        <v>1285</v>
      </c>
      <c r="B1787" t="s">
        <v>313</v>
      </c>
      <c r="C1787">
        <v>5184</v>
      </c>
      <c r="D1787" s="9">
        <v>39330.445752314816</v>
      </c>
      <c r="E1787" s="9">
        <v>44515.389525462961</v>
      </c>
      <c r="F1787">
        <v>43</v>
      </c>
      <c r="G1787">
        <v>43</v>
      </c>
      <c r="H1787">
        <v>15</v>
      </c>
      <c r="I1787">
        <v>28</v>
      </c>
      <c r="J1787">
        <v>5</v>
      </c>
      <c r="K1787">
        <v>38</v>
      </c>
      <c r="L1787">
        <v>15</v>
      </c>
      <c r="M1787">
        <v>23</v>
      </c>
      <c r="N1787">
        <v>3.0000000000000001E-3</v>
      </c>
      <c r="O1787">
        <v>5.0000000000000001E-3</v>
      </c>
      <c r="P1787">
        <v>3.0000000000000001E-3</v>
      </c>
      <c r="Q1787">
        <v>4.0000000000000001E-3</v>
      </c>
      <c r="R1787">
        <v>0.8</v>
      </c>
      <c r="S1787">
        <v>0.375</v>
      </c>
      <c r="T1787">
        <v>0.625</v>
      </c>
      <c r="U1787">
        <v>5750</v>
      </c>
      <c r="V1787" t="s">
        <v>58</v>
      </c>
      <c r="W1787">
        <v>0.77</v>
      </c>
      <c r="X1787">
        <v>0.95199999999999996</v>
      </c>
      <c r="Y1787">
        <v>0.877</v>
      </c>
      <c r="Z1787">
        <v>0.81299999999999994</v>
      </c>
      <c r="AA1787" s="19">
        <v>45733.829243194443</v>
      </c>
      <c r="AB1787" t="s">
        <v>1306</v>
      </c>
    </row>
    <row r="1788" spans="1:28" hidden="1" x14ac:dyDescent="0.35">
      <c r="A1788" t="s">
        <v>1285</v>
      </c>
      <c r="B1788" t="s">
        <v>314</v>
      </c>
      <c r="C1788">
        <v>0</v>
      </c>
      <c r="D1788" s="9">
        <v>44515.389525462961</v>
      </c>
      <c r="E1788" s="9">
        <v>44515.389525462961</v>
      </c>
      <c r="F1788" t="s">
        <v>874</v>
      </c>
      <c r="G1788" t="s">
        <v>874</v>
      </c>
      <c r="H1788">
        <v>1</v>
      </c>
      <c r="I1788">
        <v>1</v>
      </c>
      <c r="J1788">
        <v>1</v>
      </c>
      <c r="K1788" t="s">
        <v>875</v>
      </c>
      <c r="L1788">
        <v>1</v>
      </c>
      <c r="M1788">
        <v>0</v>
      </c>
      <c r="N1788" t="s">
        <v>877</v>
      </c>
      <c r="O1788" t="s">
        <v>877</v>
      </c>
      <c r="P1788" t="s">
        <v>877</v>
      </c>
      <c r="Q1788" t="s">
        <v>877</v>
      </c>
      <c r="R1788" t="s">
        <v>877</v>
      </c>
      <c r="S1788" t="s">
        <v>877</v>
      </c>
      <c r="T1788" t="s">
        <v>877</v>
      </c>
      <c r="U1788" t="s">
        <v>877</v>
      </c>
      <c r="V1788" t="s">
        <v>58</v>
      </c>
      <c r="W1788" t="s">
        <v>877</v>
      </c>
      <c r="X1788" t="s">
        <v>877</v>
      </c>
      <c r="Y1788" t="s">
        <v>877</v>
      </c>
      <c r="Z1788" t="s">
        <v>877</v>
      </c>
      <c r="AA1788" s="19">
        <v>45733.829243275461</v>
      </c>
      <c r="AB1788" t="s">
        <v>1306</v>
      </c>
    </row>
    <row r="1789" spans="1:28" x14ac:dyDescent="0.35">
      <c r="A1789" t="s">
        <v>1286</v>
      </c>
      <c r="B1789" t="s">
        <v>313</v>
      </c>
      <c r="C1789">
        <v>951</v>
      </c>
      <c r="D1789" s="9">
        <v>42172.017002314817</v>
      </c>
      <c r="E1789" s="9">
        <v>43123.039826388886</v>
      </c>
      <c r="F1789">
        <v>69</v>
      </c>
      <c r="G1789">
        <v>69</v>
      </c>
      <c r="H1789">
        <v>65</v>
      </c>
      <c r="I1789">
        <v>4</v>
      </c>
      <c r="J1789">
        <v>7</v>
      </c>
      <c r="K1789">
        <v>62</v>
      </c>
      <c r="L1789">
        <v>46</v>
      </c>
      <c r="M1789">
        <v>16</v>
      </c>
      <c r="N1789">
        <v>0.06</v>
      </c>
      <c r="O1789">
        <v>6.0000000000000001E-3</v>
      </c>
      <c r="P1789">
        <v>7.0000000000000001E-3</v>
      </c>
      <c r="Q1789">
        <v>4.4999999999999998E-2</v>
      </c>
      <c r="R1789">
        <v>0.76300000000000001</v>
      </c>
      <c r="S1789">
        <v>0.90900000000000003</v>
      </c>
      <c r="T1789">
        <v>0.89400000000000002</v>
      </c>
      <c r="U1789">
        <v>355.55599999999998</v>
      </c>
      <c r="V1789" t="s">
        <v>58</v>
      </c>
      <c r="W1789">
        <v>0.79900000000000004</v>
      </c>
      <c r="X1789">
        <v>0.89800000000000002</v>
      </c>
      <c r="Y1789">
        <v>0.873</v>
      </c>
      <c r="Z1789">
        <v>0.82599999999999996</v>
      </c>
      <c r="AA1789" s="19">
        <v>45733.829306874999</v>
      </c>
      <c r="AB1789" t="s">
        <v>1306</v>
      </c>
    </row>
    <row r="1790" spans="1:28" hidden="1" x14ac:dyDescent="0.35">
      <c r="A1790" t="s">
        <v>1286</v>
      </c>
      <c r="B1790" t="s">
        <v>314</v>
      </c>
      <c r="C1790">
        <v>60</v>
      </c>
      <c r="D1790" s="9">
        <v>43062.818668981483</v>
      </c>
      <c r="E1790" s="9">
        <v>43123.039826388886</v>
      </c>
      <c r="F1790" t="s">
        <v>874</v>
      </c>
      <c r="G1790" t="s">
        <v>874</v>
      </c>
      <c r="H1790">
        <v>3</v>
      </c>
      <c r="I1790">
        <v>1</v>
      </c>
      <c r="J1790">
        <v>1</v>
      </c>
      <c r="K1790" t="s">
        <v>875</v>
      </c>
      <c r="L1790">
        <v>2</v>
      </c>
      <c r="M1790">
        <v>0</v>
      </c>
      <c r="N1790">
        <v>2.5000000000000001E-2</v>
      </c>
      <c r="O1790" t="s">
        <v>877</v>
      </c>
      <c r="P1790" t="s">
        <v>877</v>
      </c>
      <c r="Q1790" t="s">
        <v>877</v>
      </c>
      <c r="R1790" t="s">
        <v>877</v>
      </c>
      <c r="S1790" t="s">
        <v>877</v>
      </c>
      <c r="T1790" t="s">
        <v>877</v>
      </c>
      <c r="U1790" t="s">
        <v>877</v>
      </c>
      <c r="V1790" t="s">
        <v>58</v>
      </c>
      <c r="W1790">
        <v>0.75</v>
      </c>
      <c r="X1790" t="s">
        <v>877</v>
      </c>
      <c r="Y1790" t="s">
        <v>877</v>
      </c>
      <c r="Z1790" t="s">
        <v>877</v>
      </c>
      <c r="AA1790" s="19">
        <v>45733.829306874999</v>
      </c>
      <c r="AB1790" t="s">
        <v>1306</v>
      </c>
    </row>
    <row r="1791" spans="1:28" x14ac:dyDescent="0.35">
      <c r="A1791" t="s">
        <v>1287</v>
      </c>
      <c r="B1791" t="s">
        <v>313</v>
      </c>
      <c r="C1791">
        <v>168</v>
      </c>
      <c r="D1791" s="9">
        <v>41802.07476851852</v>
      </c>
      <c r="E1791" s="9">
        <v>41970.888958333337</v>
      </c>
      <c r="F1791">
        <v>64</v>
      </c>
      <c r="G1791">
        <v>64</v>
      </c>
      <c r="H1791">
        <v>30</v>
      </c>
      <c r="I1791">
        <v>34</v>
      </c>
      <c r="J1791">
        <v>0</v>
      </c>
      <c r="K1791">
        <v>64</v>
      </c>
      <c r="L1791">
        <v>61</v>
      </c>
      <c r="M1791">
        <v>3</v>
      </c>
      <c r="N1791">
        <v>0.15</v>
      </c>
      <c r="O1791">
        <v>0.189</v>
      </c>
      <c r="P1791">
        <v>0</v>
      </c>
      <c r="Q1791">
        <v>0.33500000000000002</v>
      </c>
      <c r="R1791">
        <v>0.98799999999999999</v>
      </c>
      <c r="S1791">
        <v>0.442</v>
      </c>
      <c r="T1791">
        <v>1</v>
      </c>
      <c r="U1791">
        <v>8.9550000000000001</v>
      </c>
      <c r="V1791" t="s">
        <v>82</v>
      </c>
      <c r="W1791">
        <v>0.94199999999999995</v>
      </c>
      <c r="X1791">
        <v>0.76700000000000002</v>
      </c>
      <c r="Y1791">
        <v>0</v>
      </c>
      <c r="Z1791">
        <v>0.80200000000000005</v>
      </c>
      <c r="AA1791" s="19">
        <v>45733.829371388892</v>
      </c>
      <c r="AB1791" t="s">
        <v>1306</v>
      </c>
    </row>
    <row r="1792" spans="1:28" hidden="1" x14ac:dyDescent="0.35">
      <c r="A1792" t="s">
        <v>1287</v>
      </c>
      <c r="B1792" t="s">
        <v>314</v>
      </c>
      <c r="C1792">
        <v>84</v>
      </c>
      <c r="D1792" s="9">
        <v>41886.797974537039</v>
      </c>
      <c r="E1792" s="9">
        <v>41970.888958333337</v>
      </c>
      <c r="F1792" t="s">
        <v>874</v>
      </c>
      <c r="G1792" t="s">
        <v>874</v>
      </c>
      <c r="H1792">
        <v>16</v>
      </c>
      <c r="I1792">
        <v>28</v>
      </c>
      <c r="J1792">
        <v>1</v>
      </c>
      <c r="K1792" t="s">
        <v>875</v>
      </c>
      <c r="L1792">
        <v>49</v>
      </c>
      <c r="M1792">
        <v>-6</v>
      </c>
      <c r="N1792">
        <v>0.218</v>
      </c>
      <c r="O1792">
        <v>0.38400000000000001</v>
      </c>
      <c r="P1792">
        <v>0</v>
      </c>
      <c r="Q1792">
        <v>0.71599999999999997</v>
      </c>
      <c r="R1792">
        <v>1.1890000000000001</v>
      </c>
      <c r="S1792">
        <v>0.36199999999999999</v>
      </c>
      <c r="T1792">
        <v>1</v>
      </c>
      <c r="U1792">
        <v>4.1900000000000004</v>
      </c>
      <c r="V1792" t="s">
        <v>94</v>
      </c>
      <c r="W1792">
        <v>0.96299999999999997</v>
      </c>
      <c r="X1792">
        <v>0.83899999999999997</v>
      </c>
      <c r="Y1792">
        <v>0</v>
      </c>
      <c r="Z1792">
        <v>0.92</v>
      </c>
      <c r="AA1792" s="19">
        <v>45733.8293834375</v>
      </c>
      <c r="AB1792" t="s">
        <v>1306</v>
      </c>
    </row>
    <row r="1793" spans="1:28" x14ac:dyDescent="0.35">
      <c r="A1793" t="s">
        <v>933</v>
      </c>
      <c r="B1793" t="s">
        <v>313</v>
      </c>
      <c r="C1793">
        <v>3386</v>
      </c>
      <c r="D1793" s="9">
        <v>41017.807326388887</v>
      </c>
      <c r="E1793" s="9">
        <v>44404.468807870369</v>
      </c>
      <c r="F1793">
        <v>924</v>
      </c>
      <c r="G1793">
        <v>924</v>
      </c>
      <c r="H1793">
        <v>507</v>
      </c>
      <c r="I1793">
        <v>417</v>
      </c>
      <c r="J1793">
        <v>246</v>
      </c>
      <c r="K1793">
        <v>678</v>
      </c>
      <c r="L1793">
        <v>421</v>
      </c>
      <c r="M1793">
        <v>257</v>
      </c>
      <c r="N1793">
        <v>0.42199999999999999</v>
      </c>
      <c r="O1793">
        <v>0.37</v>
      </c>
      <c r="P1793">
        <v>0.22700000000000001</v>
      </c>
      <c r="Q1793">
        <v>0.22800000000000001</v>
      </c>
      <c r="R1793">
        <v>0.40400000000000003</v>
      </c>
      <c r="S1793">
        <v>0.53300000000000003</v>
      </c>
      <c r="T1793">
        <v>0.71299999999999997</v>
      </c>
      <c r="U1793">
        <v>1127.193</v>
      </c>
      <c r="V1793" t="s">
        <v>58</v>
      </c>
      <c r="W1793">
        <v>0.879</v>
      </c>
      <c r="X1793">
        <v>0.88300000000000001</v>
      </c>
      <c r="Y1793">
        <v>0.92</v>
      </c>
      <c r="Z1793">
        <v>0.68300000000000005</v>
      </c>
      <c r="AA1793" s="19">
        <v>45733.829447256947</v>
      </c>
      <c r="AB1793" t="s">
        <v>1306</v>
      </c>
    </row>
    <row r="1794" spans="1:28" hidden="1" x14ac:dyDescent="0.35">
      <c r="A1794" t="s">
        <v>933</v>
      </c>
      <c r="B1794" t="s">
        <v>314</v>
      </c>
      <c r="C1794">
        <v>0</v>
      </c>
      <c r="D1794" s="9">
        <v>44404.468784722223</v>
      </c>
      <c r="E1794" s="9">
        <v>44404.468807870369</v>
      </c>
      <c r="F1794" t="s">
        <v>874</v>
      </c>
      <c r="G1794" t="s">
        <v>874</v>
      </c>
      <c r="H1794">
        <v>1</v>
      </c>
      <c r="I1794">
        <v>1</v>
      </c>
      <c r="J1794">
        <v>1</v>
      </c>
      <c r="K1794" t="s">
        <v>875</v>
      </c>
      <c r="L1794">
        <v>4</v>
      </c>
      <c r="M1794">
        <v>-3</v>
      </c>
      <c r="N1794" t="s">
        <v>877</v>
      </c>
      <c r="O1794" t="s">
        <v>877</v>
      </c>
      <c r="P1794" t="s">
        <v>877</v>
      </c>
      <c r="Q1794">
        <v>2</v>
      </c>
      <c r="R1794" t="s">
        <v>877</v>
      </c>
      <c r="S1794" t="s">
        <v>877</v>
      </c>
      <c r="T1794" t="s">
        <v>877</v>
      </c>
      <c r="U1794" t="s">
        <v>877</v>
      </c>
      <c r="V1794" t="s">
        <v>58</v>
      </c>
      <c r="W1794" t="s">
        <v>877</v>
      </c>
      <c r="X1794" t="s">
        <v>877</v>
      </c>
      <c r="Y1794" t="s">
        <v>877</v>
      </c>
      <c r="Z1794">
        <v>0.6</v>
      </c>
      <c r="AA1794" s="19">
        <v>45733.829447337965</v>
      </c>
      <c r="AB1794" t="s">
        <v>1306</v>
      </c>
    </row>
    <row r="1795" spans="1:28" x14ac:dyDescent="0.35">
      <c r="A1795" t="s">
        <v>1288</v>
      </c>
      <c r="B1795" t="s">
        <v>313</v>
      </c>
      <c r="C1795">
        <v>1930</v>
      </c>
      <c r="D1795" s="9">
        <v>42592.084317129629</v>
      </c>
      <c r="E1795" s="9">
        <v>44522.743726851855</v>
      </c>
      <c r="F1795">
        <v>139</v>
      </c>
      <c r="G1795">
        <v>139</v>
      </c>
      <c r="H1795">
        <v>77</v>
      </c>
      <c r="I1795">
        <v>62</v>
      </c>
      <c r="J1795">
        <v>19</v>
      </c>
      <c r="K1795">
        <v>120</v>
      </c>
      <c r="L1795">
        <v>95</v>
      </c>
      <c r="M1795">
        <v>25</v>
      </c>
      <c r="N1795">
        <v>3.2000000000000001E-2</v>
      </c>
      <c r="O1795">
        <v>2.5000000000000001E-2</v>
      </c>
      <c r="P1795">
        <v>8.0000000000000002E-3</v>
      </c>
      <c r="Q1795">
        <v>3.5999999999999997E-2</v>
      </c>
      <c r="R1795">
        <v>0.73499999999999999</v>
      </c>
      <c r="S1795">
        <v>0.56100000000000005</v>
      </c>
      <c r="T1795">
        <v>0.86</v>
      </c>
      <c r="U1795">
        <v>694.44399999999996</v>
      </c>
      <c r="V1795" t="s">
        <v>58</v>
      </c>
      <c r="W1795">
        <v>0.497</v>
      </c>
      <c r="X1795">
        <v>0.26100000000000001</v>
      </c>
      <c r="Y1795">
        <v>0.81599999999999995</v>
      </c>
      <c r="Z1795">
        <v>0.46200000000000002</v>
      </c>
      <c r="AA1795" s="19">
        <v>45733.829508807874</v>
      </c>
      <c r="AB1795" t="s">
        <v>1306</v>
      </c>
    </row>
    <row r="1796" spans="1:28" hidden="1" x14ac:dyDescent="0.35">
      <c r="A1796" t="s">
        <v>1288</v>
      </c>
      <c r="B1796" t="s">
        <v>314</v>
      </c>
      <c r="C1796">
        <v>0</v>
      </c>
      <c r="D1796" s="9">
        <v>44522.743726851855</v>
      </c>
      <c r="E1796" s="9">
        <v>44522.743726851855</v>
      </c>
      <c r="F1796" t="s">
        <v>874</v>
      </c>
      <c r="G1796" t="s">
        <v>874</v>
      </c>
      <c r="H1796">
        <v>1</v>
      </c>
      <c r="I1796">
        <v>1</v>
      </c>
      <c r="J1796">
        <v>1</v>
      </c>
      <c r="K1796" t="s">
        <v>875</v>
      </c>
      <c r="L1796">
        <v>1</v>
      </c>
      <c r="M1796">
        <v>0</v>
      </c>
      <c r="N1796" t="s">
        <v>877</v>
      </c>
      <c r="O1796" t="s">
        <v>877</v>
      </c>
      <c r="P1796" t="s">
        <v>877</v>
      </c>
      <c r="Q1796" t="s">
        <v>877</v>
      </c>
      <c r="R1796" t="s">
        <v>877</v>
      </c>
      <c r="S1796" t="s">
        <v>877</v>
      </c>
      <c r="T1796" t="s">
        <v>877</v>
      </c>
      <c r="U1796" t="s">
        <v>877</v>
      </c>
      <c r="V1796" t="s">
        <v>58</v>
      </c>
      <c r="W1796" t="s">
        <v>877</v>
      </c>
      <c r="X1796" t="s">
        <v>877</v>
      </c>
      <c r="Y1796" t="s">
        <v>877</v>
      </c>
      <c r="Z1796" t="s">
        <v>877</v>
      </c>
      <c r="AA1796" s="19">
        <v>45733.82950890046</v>
      </c>
      <c r="AB1796" t="s">
        <v>1306</v>
      </c>
    </row>
    <row r="1797" spans="1:28" x14ac:dyDescent="0.35">
      <c r="A1797" t="s">
        <v>1289</v>
      </c>
      <c r="B1797" t="s">
        <v>313</v>
      </c>
      <c r="C1797">
        <v>3956</v>
      </c>
      <c r="D1797" s="9">
        <v>40468.689236111109</v>
      </c>
      <c r="E1797" s="9">
        <v>44425.172627314816</v>
      </c>
      <c r="F1797">
        <v>41</v>
      </c>
      <c r="G1797">
        <v>41</v>
      </c>
      <c r="H1797">
        <v>28</v>
      </c>
      <c r="I1797">
        <v>13</v>
      </c>
      <c r="J1797">
        <v>4</v>
      </c>
      <c r="K1797">
        <v>37</v>
      </c>
      <c r="L1797">
        <v>17</v>
      </c>
      <c r="M1797">
        <v>20</v>
      </c>
      <c r="N1797">
        <v>7.0000000000000001E-3</v>
      </c>
      <c r="O1797">
        <v>5.0000000000000001E-3</v>
      </c>
      <c r="P1797">
        <v>2E-3</v>
      </c>
      <c r="Q1797">
        <v>6.0000000000000001E-3</v>
      </c>
      <c r="R1797">
        <v>0.6</v>
      </c>
      <c r="S1797">
        <v>0.58299999999999996</v>
      </c>
      <c r="T1797">
        <v>0.83299999999999996</v>
      </c>
      <c r="U1797">
        <v>3333.3330000000001</v>
      </c>
      <c r="V1797" t="s">
        <v>58</v>
      </c>
      <c r="W1797">
        <v>0.80200000000000005</v>
      </c>
      <c r="X1797">
        <v>0.93</v>
      </c>
      <c r="Y1797">
        <v>0.60499999999999998</v>
      </c>
      <c r="Z1797">
        <v>0.85299999999999998</v>
      </c>
      <c r="AA1797" s="19">
        <v>45733.829568877314</v>
      </c>
      <c r="AB1797" t="s">
        <v>1306</v>
      </c>
    </row>
    <row r="1798" spans="1:28" hidden="1" x14ac:dyDescent="0.35">
      <c r="A1798" t="s">
        <v>1289</v>
      </c>
      <c r="B1798" t="s">
        <v>314</v>
      </c>
      <c r="C1798">
        <v>0</v>
      </c>
      <c r="D1798" s="9">
        <v>44425.172627314816</v>
      </c>
      <c r="E1798" s="9">
        <v>44425.172627314816</v>
      </c>
      <c r="F1798" t="s">
        <v>874</v>
      </c>
      <c r="G1798" t="s">
        <v>874</v>
      </c>
      <c r="H1798">
        <v>1</v>
      </c>
      <c r="I1798">
        <v>1</v>
      </c>
      <c r="J1798">
        <v>1</v>
      </c>
      <c r="K1798" t="s">
        <v>875</v>
      </c>
      <c r="L1798">
        <v>1</v>
      </c>
      <c r="M1798">
        <v>0</v>
      </c>
      <c r="N1798" t="s">
        <v>877</v>
      </c>
      <c r="O1798" t="s">
        <v>877</v>
      </c>
      <c r="P1798" t="s">
        <v>877</v>
      </c>
      <c r="Q1798" t="s">
        <v>877</v>
      </c>
      <c r="R1798" t="s">
        <v>877</v>
      </c>
      <c r="S1798" t="s">
        <v>877</v>
      </c>
      <c r="T1798" t="s">
        <v>877</v>
      </c>
      <c r="U1798" t="s">
        <v>877</v>
      </c>
      <c r="V1798" t="s">
        <v>58</v>
      </c>
      <c r="W1798" t="s">
        <v>877</v>
      </c>
      <c r="X1798" t="s">
        <v>877</v>
      </c>
      <c r="Y1798" t="s">
        <v>877</v>
      </c>
      <c r="Z1798" t="s">
        <v>877</v>
      </c>
      <c r="AA1798" s="19">
        <v>45733.82956903935</v>
      </c>
      <c r="AB1798" t="s">
        <v>1306</v>
      </c>
    </row>
    <row r="1799" spans="1:28" x14ac:dyDescent="0.35">
      <c r="A1799" t="s">
        <v>1290</v>
      </c>
      <c r="B1799" t="s">
        <v>313</v>
      </c>
      <c r="C1799">
        <v>3761</v>
      </c>
      <c r="D1799" s="9">
        <v>40783.772245370368</v>
      </c>
      <c r="E1799" s="9">
        <v>44545.302372685182</v>
      </c>
      <c r="F1799">
        <v>3984</v>
      </c>
      <c r="G1799">
        <v>3984</v>
      </c>
      <c r="H1799">
        <v>1989</v>
      </c>
      <c r="I1799">
        <v>1995</v>
      </c>
      <c r="J1799">
        <v>1368</v>
      </c>
      <c r="K1799">
        <v>2616</v>
      </c>
      <c r="L1799">
        <v>2426</v>
      </c>
      <c r="M1799">
        <v>190</v>
      </c>
      <c r="N1799">
        <v>0.66100000000000003</v>
      </c>
      <c r="O1799">
        <v>0.66500000000000004</v>
      </c>
      <c r="P1799">
        <v>0.53900000000000003</v>
      </c>
      <c r="Q1799">
        <v>0.70799999999999996</v>
      </c>
      <c r="R1799">
        <v>0.9</v>
      </c>
      <c r="S1799">
        <v>0.498</v>
      </c>
      <c r="T1799">
        <v>0.59399999999999997</v>
      </c>
      <c r="U1799">
        <v>268.36200000000002</v>
      </c>
      <c r="V1799" t="s">
        <v>58</v>
      </c>
      <c r="W1799">
        <v>0.93500000000000005</v>
      </c>
      <c r="X1799">
        <v>0.86599999999999999</v>
      </c>
      <c r="Y1799">
        <v>0.90200000000000002</v>
      </c>
      <c r="Z1799">
        <v>0.96099999999999997</v>
      </c>
      <c r="AA1799" s="19">
        <v>45733.829646597223</v>
      </c>
      <c r="AB1799" t="s">
        <v>1306</v>
      </c>
    </row>
    <row r="1800" spans="1:28" hidden="1" x14ac:dyDescent="0.35">
      <c r="A1800" t="s">
        <v>1290</v>
      </c>
      <c r="B1800" t="s">
        <v>314</v>
      </c>
      <c r="C1800">
        <v>84</v>
      </c>
      <c r="D1800" s="9">
        <v>44461.056851851848</v>
      </c>
      <c r="E1800" s="9">
        <v>44545.302372685182</v>
      </c>
      <c r="F1800" t="s">
        <v>874</v>
      </c>
      <c r="G1800" t="s">
        <v>874</v>
      </c>
      <c r="H1800">
        <v>5</v>
      </c>
      <c r="I1800">
        <v>3</v>
      </c>
      <c r="J1800">
        <v>5</v>
      </c>
      <c r="K1800" t="s">
        <v>875</v>
      </c>
      <c r="L1800">
        <v>19</v>
      </c>
      <c r="M1800">
        <v>-15</v>
      </c>
      <c r="N1800">
        <v>4.5999999999999999E-2</v>
      </c>
      <c r="O1800">
        <v>2.5999999999999999E-2</v>
      </c>
      <c r="P1800">
        <v>4.7E-2</v>
      </c>
      <c r="Q1800">
        <v>0.215</v>
      </c>
      <c r="R1800">
        <v>8.6</v>
      </c>
      <c r="S1800">
        <v>0.63900000000000001</v>
      </c>
      <c r="T1800">
        <v>0.34699999999999998</v>
      </c>
      <c r="U1800">
        <v>883.721</v>
      </c>
      <c r="V1800" t="s">
        <v>64</v>
      </c>
      <c r="W1800">
        <v>0.92500000000000004</v>
      </c>
      <c r="X1800">
        <v>0.89300000000000002</v>
      </c>
      <c r="Y1800">
        <v>0.94599999999999995</v>
      </c>
      <c r="Z1800">
        <v>0.72099999999999997</v>
      </c>
      <c r="AA1800" s="19">
        <v>45733.829659965275</v>
      </c>
      <c r="AB1800" t="s">
        <v>1306</v>
      </c>
    </row>
    <row r="1801" spans="1:28" x14ac:dyDescent="0.35">
      <c r="A1801" t="s">
        <v>1291</v>
      </c>
      <c r="B1801" t="s">
        <v>313</v>
      </c>
      <c r="C1801">
        <v>3660</v>
      </c>
      <c r="D1801" s="9">
        <v>40893.035219907404</v>
      </c>
      <c r="E1801" s="9">
        <v>44553.876759259256</v>
      </c>
      <c r="F1801">
        <v>528</v>
      </c>
      <c r="G1801">
        <v>528</v>
      </c>
      <c r="H1801">
        <v>243</v>
      </c>
      <c r="I1801">
        <v>285</v>
      </c>
      <c r="J1801">
        <v>161</v>
      </c>
      <c r="K1801">
        <v>367</v>
      </c>
      <c r="L1801">
        <v>243</v>
      </c>
      <c r="M1801">
        <v>124</v>
      </c>
      <c r="N1801">
        <v>7.6999999999999999E-2</v>
      </c>
      <c r="O1801">
        <v>9.5000000000000001E-2</v>
      </c>
      <c r="P1801">
        <v>5.7000000000000002E-2</v>
      </c>
      <c r="Q1801">
        <v>8.2000000000000003E-2</v>
      </c>
      <c r="R1801">
        <v>0.71299999999999997</v>
      </c>
      <c r="S1801">
        <v>0.44800000000000001</v>
      </c>
      <c r="T1801">
        <v>0.66900000000000004</v>
      </c>
      <c r="U1801">
        <v>1512.1949999999999</v>
      </c>
      <c r="V1801" t="s">
        <v>58</v>
      </c>
      <c r="W1801">
        <v>0.98499999999999999</v>
      </c>
      <c r="X1801">
        <v>0.98399999999999999</v>
      </c>
      <c r="Y1801">
        <v>0.82699999999999996</v>
      </c>
      <c r="Z1801">
        <v>0.98399999999999999</v>
      </c>
      <c r="AA1801" s="19">
        <v>45733.82972927083</v>
      </c>
      <c r="AB1801" t="s">
        <v>1306</v>
      </c>
    </row>
    <row r="1802" spans="1:28" hidden="1" x14ac:dyDescent="0.35">
      <c r="A1802" t="s">
        <v>1291</v>
      </c>
      <c r="B1802" t="s">
        <v>314</v>
      </c>
      <c r="C1802">
        <v>94</v>
      </c>
      <c r="D1802" s="9">
        <v>44459.08834490741</v>
      </c>
      <c r="E1802" s="9">
        <v>44553.876759259256</v>
      </c>
      <c r="F1802" t="s">
        <v>874</v>
      </c>
      <c r="G1802" t="s">
        <v>874</v>
      </c>
      <c r="H1802">
        <v>1</v>
      </c>
      <c r="I1802">
        <v>7</v>
      </c>
      <c r="J1802">
        <v>1</v>
      </c>
      <c r="K1802" t="s">
        <v>875</v>
      </c>
      <c r="L1802">
        <v>7</v>
      </c>
      <c r="M1802">
        <v>1</v>
      </c>
      <c r="N1802" t="s">
        <v>877</v>
      </c>
      <c r="O1802">
        <v>7.2999999999999995E-2</v>
      </c>
      <c r="P1802" t="s">
        <v>877</v>
      </c>
      <c r="Q1802">
        <v>6.8000000000000005E-2</v>
      </c>
      <c r="R1802" t="s">
        <v>877</v>
      </c>
      <c r="S1802" t="s">
        <v>877</v>
      </c>
      <c r="T1802" t="s">
        <v>877</v>
      </c>
      <c r="U1802" t="s">
        <v>877</v>
      </c>
      <c r="V1802" t="s">
        <v>58</v>
      </c>
      <c r="W1802" t="s">
        <v>877</v>
      </c>
      <c r="X1802">
        <v>0.94399999999999995</v>
      </c>
      <c r="Y1802" t="s">
        <v>877</v>
      </c>
      <c r="Z1802">
        <v>0.89500000000000002</v>
      </c>
      <c r="AA1802" s="19">
        <v>45733.829729328703</v>
      </c>
      <c r="AB1802" t="s">
        <v>1306</v>
      </c>
    </row>
    <row r="1803" spans="1:28" x14ac:dyDescent="0.35">
      <c r="A1803" t="s">
        <v>1292</v>
      </c>
      <c r="B1803" t="s">
        <v>313</v>
      </c>
      <c r="C1803">
        <v>4111</v>
      </c>
      <c r="D1803" s="9">
        <v>39854.606562499997</v>
      </c>
      <c r="E1803" s="9">
        <v>43966.001481481479</v>
      </c>
      <c r="F1803">
        <v>94</v>
      </c>
      <c r="G1803">
        <v>94</v>
      </c>
      <c r="H1803">
        <v>63</v>
      </c>
      <c r="I1803">
        <v>31</v>
      </c>
      <c r="J1803">
        <v>25</v>
      </c>
      <c r="K1803">
        <v>69</v>
      </c>
      <c r="L1803">
        <v>66</v>
      </c>
      <c r="M1803">
        <v>3</v>
      </c>
      <c r="N1803">
        <v>1.7999999999999999E-2</v>
      </c>
      <c r="O1803">
        <v>0.01</v>
      </c>
      <c r="P1803">
        <v>1.7000000000000001E-2</v>
      </c>
      <c r="Q1803">
        <v>0.02</v>
      </c>
      <c r="R1803">
        <v>1.8180000000000001</v>
      </c>
      <c r="S1803">
        <v>0.64300000000000002</v>
      </c>
      <c r="T1803">
        <v>0.39300000000000002</v>
      </c>
      <c r="U1803">
        <v>150</v>
      </c>
      <c r="V1803" t="s">
        <v>64</v>
      </c>
      <c r="W1803">
        <v>0.92500000000000004</v>
      </c>
      <c r="X1803">
        <v>0.94899999999999995</v>
      </c>
      <c r="Y1803">
        <v>0.63800000000000001</v>
      </c>
      <c r="Z1803">
        <v>0.94299999999999995</v>
      </c>
      <c r="AA1803" s="19">
        <v>45733.82979329861</v>
      </c>
      <c r="AB1803" t="s">
        <v>1306</v>
      </c>
    </row>
    <row r="1804" spans="1:28" hidden="1" x14ac:dyDescent="0.35">
      <c r="A1804" t="s">
        <v>1292</v>
      </c>
      <c r="B1804" t="s">
        <v>314</v>
      </c>
      <c r="C1804">
        <v>78</v>
      </c>
      <c r="D1804" s="9">
        <v>43887.015428240738</v>
      </c>
      <c r="E1804" s="9">
        <v>43966.001481481479</v>
      </c>
      <c r="F1804" t="s">
        <v>874</v>
      </c>
      <c r="G1804" t="s">
        <v>874</v>
      </c>
      <c r="H1804">
        <v>1</v>
      </c>
      <c r="I1804">
        <v>1</v>
      </c>
      <c r="J1804">
        <v>1</v>
      </c>
      <c r="K1804" t="s">
        <v>875</v>
      </c>
      <c r="L1804">
        <v>1</v>
      </c>
      <c r="M1804">
        <v>1</v>
      </c>
      <c r="N1804" t="s">
        <v>877</v>
      </c>
      <c r="O1804" t="s">
        <v>877</v>
      </c>
      <c r="P1804" t="s">
        <v>877</v>
      </c>
      <c r="Q1804" t="s">
        <v>877</v>
      </c>
      <c r="R1804" t="s">
        <v>877</v>
      </c>
      <c r="S1804" t="s">
        <v>877</v>
      </c>
      <c r="T1804" t="s">
        <v>877</v>
      </c>
      <c r="U1804" t="s">
        <v>877</v>
      </c>
      <c r="V1804" t="s">
        <v>64</v>
      </c>
      <c r="W1804" t="s">
        <v>877</v>
      </c>
      <c r="X1804" t="s">
        <v>877</v>
      </c>
      <c r="Y1804" t="s">
        <v>877</v>
      </c>
      <c r="Z1804" t="s">
        <v>877</v>
      </c>
      <c r="AA1804" s="19">
        <v>45733.829793333331</v>
      </c>
      <c r="AB1804" t="s">
        <v>1306</v>
      </c>
    </row>
    <row r="1805" spans="1:28" x14ac:dyDescent="0.35">
      <c r="A1805" t="s">
        <v>1293</v>
      </c>
      <c r="B1805" t="s">
        <v>313</v>
      </c>
      <c r="C1805">
        <v>2155</v>
      </c>
      <c r="D1805" s="9">
        <v>42149.137002314812</v>
      </c>
      <c r="E1805" s="9">
        <v>44304.837835648148</v>
      </c>
      <c r="F1805">
        <v>174</v>
      </c>
      <c r="G1805">
        <v>174</v>
      </c>
      <c r="H1805">
        <v>57</v>
      </c>
      <c r="I1805">
        <v>117</v>
      </c>
      <c r="J1805">
        <v>42</v>
      </c>
      <c r="K1805">
        <v>132</v>
      </c>
      <c r="L1805">
        <v>78</v>
      </c>
      <c r="M1805">
        <v>54</v>
      </c>
      <c r="N1805">
        <v>3.1E-2</v>
      </c>
      <c r="O1805">
        <v>5.7000000000000002E-2</v>
      </c>
      <c r="P1805">
        <v>2.1000000000000001E-2</v>
      </c>
      <c r="Q1805">
        <v>3.9E-2</v>
      </c>
      <c r="R1805">
        <v>0.58199999999999996</v>
      </c>
      <c r="S1805">
        <v>0.35199999999999998</v>
      </c>
      <c r="T1805">
        <v>0.76100000000000001</v>
      </c>
      <c r="U1805">
        <v>1384.615</v>
      </c>
      <c r="V1805" t="s">
        <v>58</v>
      </c>
      <c r="W1805">
        <v>0.97499999999999998</v>
      </c>
      <c r="X1805">
        <v>0.95899999999999996</v>
      </c>
      <c r="Y1805">
        <v>0.96799999999999997</v>
      </c>
      <c r="Z1805">
        <v>0.98199999999999998</v>
      </c>
      <c r="AA1805" s="19">
        <v>45733.829857025463</v>
      </c>
      <c r="AB1805" t="s">
        <v>1306</v>
      </c>
    </row>
    <row r="1806" spans="1:28" hidden="1" x14ac:dyDescent="0.35">
      <c r="A1806" t="s">
        <v>1293</v>
      </c>
      <c r="B1806" t="s">
        <v>314</v>
      </c>
      <c r="C1806">
        <v>67</v>
      </c>
      <c r="D1806" s="9">
        <v>44236.881701388891</v>
      </c>
      <c r="E1806" s="9">
        <v>44304.837835648148</v>
      </c>
      <c r="F1806" t="s">
        <v>874</v>
      </c>
      <c r="G1806" t="s">
        <v>874</v>
      </c>
      <c r="H1806">
        <v>1</v>
      </c>
      <c r="I1806">
        <v>1</v>
      </c>
      <c r="J1806">
        <v>1</v>
      </c>
      <c r="K1806" t="s">
        <v>875</v>
      </c>
      <c r="L1806">
        <v>3</v>
      </c>
      <c r="M1806">
        <v>-3</v>
      </c>
      <c r="N1806" t="s">
        <v>877</v>
      </c>
      <c r="O1806" t="s">
        <v>877</v>
      </c>
      <c r="P1806" t="s">
        <v>877</v>
      </c>
      <c r="Q1806">
        <v>0.3</v>
      </c>
      <c r="R1806" t="s">
        <v>877</v>
      </c>
      <c r="S1806" t="s">
        <v>877</v>
      </c>
      <c r="T1806" t="s">
        <v>877</v>
      </c>
      <c r="U1806" t="s">
        <v>877</v>
      </c>
      <c r="V1806" t="s">
        <v>58</v>
      </c>
      <c r="W1806" t="s">
        <v>877</v>
      </c>
      <c r="X1806" t="s">
        <v>877</v>
      </c>
      <c r="Y1806" t="s">
        <v>877</v>
      </c>
      <c r="Z1806">
        <v>0.75</v>
      </c>
      <c r="AA1806" s="19">
        <v>45733.829857083336</v>
      </c>
      <c r="AB1806" t="s">
        <v>1306</v>
      </c>
    </row>
    <row r="1807" spans="1:28" x14ac:dyDescent="0.35">
      <c r="A1807" t="s">
        <v>1294</v>
      </c>
      <c r="B1807" t="s">
        <v>313</v>
      </c>
      <c r="C1807">
        <v>1873</v>
      </c>
      <c r="D1807" s="9">
        <v>42131.879652777781</v>
      </c>
      <c r="E1807" s="9">
        <v>44005.046180555553</v>
      </c>
      <c r="F1807">
        <v>116</v>
      </c>
      <c r="G1807">
        <v>116</v>
      </c>
      <c r="H1807">
        <v>116</v>
      </c>
      <c r="I1807">
        <v>0</v>
      </c>
      <c r="J1807">
        <v>14</v>
      </c>
      <c r="K1807">
        <v>102</v>
      </c>
      <c r="L1807">
        <v>87</v>
      </c>
      <c r="M1807">
        <v>15</v>
      </c>
      <c r="N1807">
        <v>0.107</v>
      </c>
      <c r="O1807">
        <v>0</v>
      </c>
      <c r="P1807">
        <v>1.4999999999999999E-2</v>
      </c>
      <c r="Q1807">
        <v>8.5000000000000006E-2</v>
      </c>
      <c r="R1807">
        <v>0.92400000000000004</v>
      </c>
      <c r="S1807">
        <v>1</v>
      </c>
      <c r="T1807">
        <v>0.86</v>
      </c>
      <c r="U1807">
        <v>176.471</v>
      </c>
      <c r="V1807" t="s">
        <v>58</v>
      </c>
      <c r="W1807">
        <v>0.86899999999999999</v>
      </c>
      <c r="X1807">
        <v>0</v>
      </c>
      <c r="Y1807">
        <v>0.94299999999999995</v>
      </c>
      <c r="Z1807">
        <v>0.85099999999999998</v>
      </c>
      <c r="AA1807" s="19">
        <v>45733.829914814814</v>
      </c>
      <c r="AB1807" t="s">
        <v>1306</v>
      </c>
    </row>
    <row r="1808" spans="1:28" hidden="1" x14ac:dyDescent="0.35">
      <c r="A1808" t="s">
        <v>1294</v>
      </c>
      <c r="B1808" t="s">
        <v>314</v>
      </c>
      <c r="C1808">
        <v>0</v>
      </c>
      <c r="D1808" s="9">
        <v>44005.046180555553</v>
      </c>
      <c r="E1808" s="9">
        <v>44005.046180555553</v>
      </c>
      <c r="F1808" t="s">
        <v>874</v>
      </c>
      <c r="G1808" t="s">
        <v>874</v>
      </c>
      <c r="H1808">
        <v>1</v>
      </c>
      <c r="I1808">
        <v>1</v>
      </c>
      <c r="J1808">
        <v>1</v>
      </c>
      <c r="K1808" t="s">
        <v>875</v>
      </c>
      <c r="L1808">
        <v>1</v>
      </c>
      <c r="M1808">
        <v>0</v>
      </c>
      <c r="N1808" t="s">
        <v>877</v>
      </c>
      <c r="O1808">
        <v>0</v>
      </c>
      <c r="P1808" t="s">
        <v>877</v>
      </c>
      <c r="Q1808" t="s">
        <v>877</v>
      </c>
      <c r="R1808" t="s">
        <v>877</v>
      </c>
      <c r="S1808" t="s">
        <v>877</v>
      </c>
      <c r="T1808" t="s">
        <v>877</v>
      </c>
      <c r="U1808" t="s">
        <v>877</v>
      </c>
      <c r="V1808" t="s">
        <v>58</v>
      </c>
      <c r="W1808" t="s">
        <v>877</v>
      </c>
      <c r="X1808">
        <v>0</v>
      </c>
      <c r="Y1808" t="s">
        <v>877</v>
      </c>
      <c r="Z1808" t="s">
        <v>877</v>
      </c>
      <c r="AA1808" s="19">
        <v>45733.829914872687</v>
      </c>
      <c r="AB1808" t="s">
        <v>1306</v>
      </c>
    </row>
    <row r="1809" spans="1:28" x14ac:dyDescent="0.35">
      <c r="A1809" t="s">
        <v>1295</v>
      </c>
      <c r="B1809" t="s">
        <v>313</v>
      </c>
      <c r="C1809">
        <v>5102</v>
      </c>
      <c r="D1809" s="9">
        <v>39420.430937500001</v>
      </c>
      <c r="E1809" s="9">
        <v>44523.348668981482</v>
      </c>
      <c r="F1809">
        <v>1117</v>
      </c>
      <c r="G1809">
        <v>1117</v>
      </c>
      <c r="H1809">
        <v>426</v>
      </c>
      <c r="I1809">
        <v>691</v>
      </c>
      <c r="J1809">
        <v>442</v>
      </c>
      <c r="K1809">
        <v>675</v>
      </c>
      <c r="L1809">
        <v>602</v>
      </c>
      <c r="M1809">
        <v>73</v>
      </c>
      <c r="N1809">
        <v>0.13</v>
      </c>
      <c r="O1809">
        <v>0.22600000000000001</v>
      </c>
      <c r="P1809">
        <v>9.0999999999999998E-2</v>
      </c>
      <c r="Q1809">
        <v>0.17199999999999999</v>
      </c>
      <c r="R1809">
        <v>0.64900000000000002</v>
      </c>
      <c r="S1809">
        <v>0.36499999999999999</v>
      </c>
      <c r="T1809">
        <v>0.74399999999999999</v>
      </c>
      <c r="U1809">
        <v>424.41899999999998</v>
      </c>
      <c r="V1809" t="s">
        <v>58</v>
      </c>
      <c r="W1809">
        <v>0.73399999999999999</v>
      </c>
      <c r="X1809">
        <v>0.84899999999999998</v>
      </c>
      <c r="Y1809">
        <v>0.93</v>
      </c>
      <c r="Z1809">
        <v>0.74299999999999999</v>
      </c>
      <c r="AA1809" s="19">
        <v>45733.829980289353</v>
      </c>
      <c r="AB1809" t="s">
        <v>1306</v>
      </c>
    </row>
    <row r="1810" spans="1:28" hidden="1" x14ac:dyDescent="0.35">
      <c r="A1810" t="s">
        <v>1295</v>
      </c>
      <c r="B1810" t="s">
        <v>314</v>
      </c>
      <c r="C1810">
        <v>39</v>
      </c>
      <c r="D1810" s="9">
        <v>44483.510115740741</v>
      </c>
      <c r="E1810" s="9">
        <v>44523.348668981482</v>
      </c>
      <c r="F1810" t="s">
        <v>874</v>
      </c>
      <c r="G1810" t="s">
        <v>874</v>
      </c>
      <c r="H1810">
        <v>1</v>
      </c>
      <c r="I1810">
        <v>1</v>
      </c>
      <c r="J1810">
        <v>1</v>
      </c>
      <c r="K1810" t="s">
        <v>875</v>
      </c>
      <c r="L1810">
        <v>1</v>
      </c>
      <c r="M1810">
        <v>1</v>
      </c>
      <c r="N1810" t="s">
        <v>877</v>
      </c>
      <c r="O1810" t="s">
        <v>877</v>
      </c>
      <c r="P1810" t="s">
        <v>877</v>
      </c>
      <c r="Q1810" t="s">
        <v>877</v>
      </c>
      <c r="R1810" t="s">
        <v>877</v>
      </c>
      <c r="S1810" t="s">
        <v>877</v>
      </c>
      <c r="T1810" t="s">
        <v>877</v>
      </c>
      <c r="U1810" t="s">
        <v>877</v>
      </c>
      <c r="V1810" t="s">
        <v>58</v>
      </c>
      <c r="W1810" t="s">
        <v>877</v>
      </c>
      <c r="X1810" t="s">
        <v>877</v>
      </c>
      <c r="Y1810" t="s">
        <v>877</v>
      </c>
      <c r="Z1810" t="s">
        <v>877</v>
      </c>
      <c r="AA1810" s="19">
        <v>45733.829980509261</v>
      </c>
      <c r="AB1810" t="s">
        <v>1306</v>
      </c>
    </row>
    <row r="1811" spans="1:28" x14ac:dyDescent="0.35">
      <c r="A1811" t="s">
        <v>1296</v>
      </c>
      <c r="B1811" t="s">
        <v>313</v>
      </c>
      <c r="C1811">
        <v>4339</v>
      </c>
      <c r="D1811" s="9">
        <v>40204.723055555558</v>
      </c>
      <c r="E1811" s="9">
        <v>44544.164421296293</v>
      </c>
      <c r="F1811">
        <v>666</v>
      </c>
      <c r="G1811">
        <v>666</v>
      </c>
      <c r="H1811">
        <v>271</v>
      </c>
      <c r="I1811">
        <v>395</v>
      </c>
      <c r="J1811">
        <v>255</v>
      </c>
      <c r="K1811">
        <v>411</v>
      </c>
      <c r="L1811">
        <v>383</v>
      </c>
      <c r="M1811">
        <v>28</v>
      </c>
      <c r="N1811">
        <v>6.5000000000000002E-2</v>
      </c>
      <c r="O1811">
        <v>0.109</v>
      </c>
      <c r="P1811">
        <v>6.7000000000000004E-2</v>
      </c>
      <c r="Q1811">
        <v>0.107</v>
      </c>
      <c r="R1811">
        <v>1</v>
      </c>
      <c r="S1811">
        <v>0.374</v>
      </c>
      <c r="T1811">
        <v>0.61499999999999999</v>
      </c>
      <c r="U1811">
        <v>261.68200000000002</v>
      </c>
      <c r="V1811" t="s">
        <v>64</v>
      </c>
      <c r="W1811">
        <v>0.80900000000000005</v>
      </c>
      <c r="X1811">
        <v>0.86</v>
      </c>
      <c r="Y1811">
        <v>0.88100000000000001</v>
      </c>
      <c r="Z1811">
        <v>0.84599999999999997</v>
      </c>
      <c r="AA1811" s="19">
        <v>45733.830046747687</v>
      </c>
      <c r="AB1811" t="s">
        <v>1306</v>
      </c>
    </row>
    <row r="1812" spans="1:28" hidden="1" x14ac:dyDescent="0.35">
      <c r="A1812" t="s">
        <v>1296</v>
      </c>
      <c r="B1812" t="s">
        <v>314</v>
      </c>
      <c r="C1812">
        <v>93</v>
      </c>
      <c r="D1812" s="9">
        <v>44450.75267361111</v>
      </c>
      <c r="E1812" s="9">
        <v>44544.164421296293</v>
      </c>
      <c r="F1812" t="s">
        <v>874</v>
      </c>
      <c r="G1812" t="s">
        <v>874</v>
      </c>
      <c r="H1812">
        <v>2</v>
      </c>
      <c r="I1812">
        <v>3</v>
      </c>
      <c r="J1812">
        <v>1</v>
      </c>
      <c r="K1812" t="s">
        <v>875</v>
      </c>
      <c r="L1812">
        <v>1</v>
      </c>
      <c r="M1812">
        <v>2</v>
      </c>
      <c r="N1812">
        <v>1.2E-2</v>
      </c>
      <c r="O1812">
        <v>3.5999999999999997E-2</v>
      </c>
      <c r="P1812" t="s">
        <v>877</v>
      </c>
      <c r="Q1812" t="s">
        <v>877</v>
      </c>
      <c r="R1812" t="s">
        <v>877</v>
      </c>
      <c r="S1812" t="s">
        <v>877</v>
      </c>
      <c r="T1812" t="s">
        <v>877</v>
      </c>
      <c r="U1812" t="s">
        <v>877</v>
      </c>
      <c r="V1812" t="s">
        <v>64</v>
      </c>
      <c r="W1812">
        <v>1</v>
      </c>
      <c r="X1812">
        <v>0.98699999999999999</v>
      </c>
      <c r="Y1812" t="s">
        <v>877</v>
      </c>
      <c r="Z1812" t="s">
        <v>877</v>
      </c>
      <c r="AA1812" s="19">
        <v>45733.830046932868</v>
      </c>
      <c r="AB1812" t="s">
        <v>1306</v>
      </c>
    </row>
    <row r="1813" spans="1:28" x14ac:dyDescent="0.35">
      <c r="A1813" t="s">
        <v>1297</v>
      </c>
      <c r="B1813" t="s">
        <v>313</v>
      </c>
      <c r="C1813">
        <v>4554</v>
      </c>
      <c r="D1813" s="9">
        <v>39988.971724537034</v>
      </c>
      <c r="E1813" s="9">
        <v>44543.348310185182</v>
      </c>
      <c r="F1813">
        <v>1448</v>
      </c>
      <c r="G1813">
        <v>1448</v>
      </c>
      <c r="H1813">
        <v>698</v>
      </c>
      <c r="I1813">
        <v>750</v>
      </c>
      <c r="J1813">
        <v>571</v>
      </c>
      <c r="K1813">
        <v>877</v>
      </c>
      <c r="L1813">
        <v>785</v>
      </c>
      <c r="M1813">
        <v>92</v>
      </c>
      <c r="N1813">
        <v>0.151</v>
      </c>
      <c r="O1813">
        <v>0.20399999999999999</v>
      </c>
      <c r="P1813">
        <v>0.191</v>
      </c>
      <c r="Q1813">
        <v>0.17599999999999999</v>
      </c>
      <c r="R1813">
        <v>1.073</v>
      </c>
      <c r="S1813">
        <v>0.42499999999999999</v>
      </c>
      <c r="T1813">
        <v>0.46200000000000002</v>
      </c>
      <c r="U1813">
        <v>522.72699999999998</v>
      </c>
      <c r="V1813" t="s">
        <v>64</v>
      </c>
      <c r="W1813">
        <v>0.82499999999999996</v>
      </c>
      <c r="X1813">
        <v>0.91400000000000003</v>
      </c>
      <c r="Y1813">
        <v>0.76100000000000001</v>
      </c>
      <c r="Z1813">
        <v>0.88200000000000001</v>
      </c>
      <c r="AA1813" s="19">
        <v>45733.830115717596</v>
      </c>
      <c r="AB1813" t="s">
        <v>1306</v>
      </c>
    </row>
    <row r="1814" spans="1:28" hidden="1" x14ac:dyDescent="0.35">
      <c r="A1814" t="s">
        <v>1297</v>
      </c>
      <c r="B1814" t="s">
        <v>314</v>
      </c>
      <c r="C1814">
        <v>95</v>
      </c>
      <c r="D1814" s="9">
        <v>44447.450659722221</v>
      </c>
      <c r="E1814" s="9">
        <v>44543.348310185182</v>
      </c>
      <c r="F1814" t="s">
        <v>874</v>
      </c>
      <c r="G1814" t="s">
        <v>874</v>
      </c>
      <c r="H1814">
        <v>6</v>
      </c>
      <c r="I1814">
        <v>2</v>
      </c>
      <c r="J1814">
        <v>1</v>
      </c>
      <c r="K1814" t="s">
        <v>875</v>
      </c>
      <c r="L1814">
        <v>17</v>
      </c>
      <c r="M1814">
        <v>-10</v>
      </c>
      <c r="N1814">
        <v>6.2E-2</v>
      </c>
      <c r="O1814">
        <v>1.2999999999999999E-2</v>
      </c>
      <c r="P1814" t="s">
        <v>877</v>
      </c>
      <c r="Q1814">
        <v>0.16300000000000001</v>
      </c>
      <c r="R1814" t="s">
        <v>877</v>
      </c>
      <c r="S1814" t="s">
        <v>877</v>
      </c>
      <c r="T1814" t="s">
        <v>877</v>
      </c>
      <c r="U1814" t="s">
        <v>877</v>
      </c>
      <c r="V1814" t="s">
        <v>64</v>
      </c>
      <c r="W1814">
        <v>0.96199999999999997</v>
      </c>
      <c r="X1814">
        <v>1</v>
      </c>
      <c r="Y1814" t="s">
        <v>877</v>
      </c>
      <c r="Z1814">
        <v>0.76</v>
      </c>
      <c r="AA1814" s="19">
        <v>45733.830115833334</v>
      </c>
      <c r="AB1814" t="s">
        <v>1306</v>
      </c>
    </row>
    <row r="1815" spans="1:28" x14ac:dyDescent="0.35">
      <c r="A1815" t="s">
        <v>1298</v>
      </c>
      <c r="B1815" t="s">
        <v>313</v>
      </c>
      <c r="C1815">
        <v>3690</v>
      </c>
      <c r="D1815" s="9">
        <v>40856.92864583333</v>
      </c>
      <c r="E1815" s="9">
        <v>44547.63622685185</v>
      </c>
      <c r="F1815">
        <v>4106</v>
      </c>
      <c r="G1815">
        <v>4106</v>
      </c>
      <c r="H1815">
        <v>1626</v>
      </c>
      <c r="I1815">
        <v>2480</v>
      </c>
      <c r="J1815">
        <v>1756</v>
      </c>
      <c r="K1815">
        <v>2350</v>
      </c>
      <c r="L1815">
        <v>2253</v>
      </c>
      <c r="M1815">
        <v>97</v>
      </c>
      <c r="N1815">
        <v>0.81699999999999995</v>
      </c>
      <c r="O1815">
        <v>1.2609999999999999</v>
      </c>
      <c r="P1815">
        <v>1.0469999999999999</v>
      </c>
      <c r="Q1815">
        <v>1.103</v>
      </c>
      <c r="R1815">
        <v>1.07</v>
      </c>
      <c r="S1815">
        <v>0.39300000000000002</v>
      </c>
      <c r="T1815">
        <v>0.496</v>
      </c>
      <c r="U1815">
        <v>87.941999999999993</v>
      </c>
      <c r="V1815" t="s">
        <v>64</v>
      </c>
      <c r="W1815">
        <v>0.64800000000000002</v>
      </c>
      <c r="X1815">
        <v>0.72299999999999998</v>
      </c>
      <c r="Y1815">
        <v>0.83599999999999997</v>
      </c>
      <c r="Z1815">
        <v>0.67300000000000004</v>
      </c>
      <c r="AA1815" s="19">
        <v>45733.830192118054</v>
      </c>
      <c r="AB1815" t="s">
        <v>1306</v>
      </c>
    </row>
    <row r="1816" spans="1:28" hidden="1" x14ac:dyDescent="0.35">
      <c r="A1816" t="s">
        <v>1298</v>
      </c>
      <c r="B1816" t="s">
        <v>314</v>
      </c>
      <c r="C1816">
        <v>0</v>
      </c>
      <c r="D1816" s="9">
        <v>44546.706226851849</v>
      </c>
      <c r="E1816" s="9">
        <v>44547.63622685185</v>
      </c>
      <c r="F1816" t="s">
        <v>874</v>
      </c>
      <c r="G1816" t="s">
        <v>874</v>
      </c>
      <c r="H1816">
        <v>1</v>
      </c>
      <c r="I1816">
        <v>1</v>
      </c>
      <c r="J1816">
        <v>1</v>
      </c>
      <c r="K1816" t="s">
        <v>875</v>
      </c>
      <c r="L1816">
        <v>1</v>
      </c>
      <c r="M1816">
        <v>0</v>
      </c>
      <c r="N1816" t="s">
        <v>877</v>
      </c>
      <c r="O1816" t="s">
        <v>877</v>
      </c>
      <c r="P1816" t="s">
        <v>877</v>
      </c>
      <c r="Q1816" t="s">
        <v>877</v>
      </c>
      <c r="R1816" t="s">
        <v>877</v>
      </c>
      <c r="S1816" t="s">
        <v>877</v>
      </c>
      <c r="T1816" t="s">
        <v>877</v>
      </c>
      <c r="U1816" t="s">
        <v>877</v>
      </c>
      <c r="V1816" t="s">
        <v>64</v>
      </c>
      <c r="W1816" t="s">
        <v>877</v>
      </c>
      <c r="X1816" t="s">
        <v>877</v>
      </c>
      <c r="Y1816" t="s">
        <v>877</v>
      </c>
      <c r="Z1816" t="s">
        <v>877</v>
      </c>
      <c r="AA1816" s="19">
        <v>45733.830192118054</v>
      </c>
      <c r="AB1816" t="s">
        <v>1306</v>
      </c>
    </row>
    <row r="1817" spans="1:28" x14ac:dyDescent="0.35">
      <c r="A1817" t="s">
        <v>67</v>
      </c>
      <c r="B1817" t="s">
        <v>313</v>
      </c>
      <c r="C1817">
        <v>4802</v>
      </c>
      <c r="D1817" s="9">
        <v>39687.754050925927</v>
      </c>
      <c r="E1817" s="9">
        <v>44490.214872685188</v>
      </c>
      <c r="F1817">
        <v>1306</v>
      </c>
      <c r="G1817">
        <v>1306</v>
      </c>
      <c r="H1817">
        <v>621</v>
      </c>
      <c r="I1817">
        <v>685</v>
      </c>
      <c r="J1817">
        <v>552</v>
      </c>
      <c r="K1817">
        <v>754</v>
      </c>
      <c r="L1817">
        <v>728</v>
      </c>
      <c r="M1817">
        <v>26</v>
      </c>
      <c r="N1817">
        <v>0.17399999999999999</v>
      </c>
      <c r="O1817">
        <v>0.19500000000000001</v>
      </c>
      <c r="P1817">
        <v>0.112</v>
      </c>
      <c r="Q1817">
        <v>0.189</v>
      </c>
      <c r="R1817">
        <v>0.73499999999999999</v>
      </c>
      <c r="S1817">
        <v>0.47199999999999998</v>
      </c>
      <c r="T1817">
        <v>0.69599999999999995</v>
      </c>
      <c r="U1817">
        <v>137.566</v>
      </c>
      <c r="V1817" t="s">
        <v>58</v>
      </c>
      <c r="W1817">
        <v>0.40300000000000002</v>
      </c>
      <c r="X1817">
        <v>0.48</v>
      </c>
      <c r="Y1817">
        <v>0.75600000000000001</v>
      </c>
      <c r="Z1817">
        <v>0.435</v>
      </c>
      <c r="AA1817" s="19">
        <v>45733.830262673611</v>
      </c>
      <c r="AB1817" t="s">
        <v>1306</v>
      </c>
    </row>
    <row r="1818" spans="1:28" hidden="1" x14ac:dyDescent="0.35">
      <c r="A1818" t="s">
        <v>67</v>
      </c>
      <c r="B1818" t="s">
        <v>314</v>
      </c>
      <c r="C1818">
        <v>5</v>
      </c>
      <c r="D1818" s="9">
        <v>44484.303020833337</v>
      </c>
      <c r="E1818" s="9">
        <v>44490.214872685188</v>
      </c>
      <c r="F1818" t="s">
        <v>874</v>
      </c>
      <c r="G1818" t="s">
        <v>874</v>
      </c>
      <c r="H1818">
        <v>1</v>
      </c>
      <c r="I1818">
        <v>1</v>
      </c>
      <c r="J1818">
        <v>1</v>
      </c>
      <c r="K1818" t="s">
        <v>875</v>
      </c>
      <c r="L1818">
        <v>1</v>
      </c>
      <c r="M1818">
        <v>-1</v>
      </c>
      <c r="N1818" t="s">
        <v>877</v>
      </c>
      <c r="O1818" t="s">
        <v>877</v>
      </c>
      <c r="P1818" t="s">
        <v>877</v>
      </c>
      <c r="Q1818" t="s">
        <v>877</v>
      </c>
      <c r="R1818" t="s">
        <v>877</v>
      </c>
      <c r="S1818" t="s">
        <v>877</v>
      </c>
      <c r="T1818" t="s">
        <v>877</v>
      </c>
      <c r="U1818" t="s">
        <v>877</v>
      </c>
      <c r="V1818" t="s">
        <v>58</v>
      </c>
      <c r="W1818" t="s">
        <v>877</v>
      </c>
      <c r="X1818" t="s">
        <v>877</v>
      </c>
      <c r="Y1818" t="s">
        <v>877</v>
      </c>
      <c r="Z1818" t="s">
        <v>877</v>
      </c>
      <c r="AA1818" s="19">
        <v>45733.830262847223</v>
      </c>
      <c r="AB1818" t="s">
        <v>1306</v>
      </c>
    </row>
    <row r="1819" spans="1:28" x14ac:dyDescent="0.35">
      <c r="A1819" t="s">
        <v>1299</v>
      </c>
      <c r="B1819" t="s">
        <v>313</v>
      </c>
      <c r="C1819">
        <v>2924</v>
      </c>
      <c r="D1819" s="9">
        <v>41225.810740740744</v>
      </c>
      <c r="E1819" s="9">
        <v>44150.535231481481</v>
      </c>
      <c r="F1819">
        <v>176</v>
      </c>
      <c r="G1819">
        <v>176</v>
      </c>
      <c r="H1819">
        <v>53</v>
      </c>
      <c r="I1819">
        <v>123</v>
      </c>
      <c r="J1819">
        <v>48</v>
      </c>
      <c r="K1819">
        <v>128</v>
      </c>
      <c r="L1819">
        <v>47</v>
      </c>
      <c r="M1819">
        <v>81</v>
      </c>
      <c r="N1819">
        <v>1.9E-2</v>
      </c>
      <c r="O1819">
        <v>8.2000000000000003E-2</v>
      </c>
      <c r="P1819">
        <v>3.5000000000000003E-2</v>
      </c>
      <c r="Q1819">
        <v>3.3000000000000002E-2</v>
      </c>
      <c r="R1819">
        <v>0.5</v>
      </c>
      <c r="S1819">
        <v>0.188</v>
      </c>
      <c r="T1819">
        <v>0.65300000000000002</v>
      </c>
      <c r="U1819">
        <v>2454.5450000000001</v>
      </c>
      <c r="V1819" t="s">
        <v>58</v>
      </c>
      <c r="W1819">
        <v>0.28399999999999997</v>
      </c>
      <c r="X1819">
        <v>0.91</v>
      </c>
      <c r="Y1819">
        <v>0.85899999999999999</v>
      </c>
      <c r="Z1819">
        <v>0.94699999999999995</v>
      </c>
      <c r="AA1819" s="19">
        <v>45733.830321828704</v>
      </c>
      <c r="AB1819" t="s">
        <v>1306</v>
      </c>
    </row>
    <row r="1820" spans="1:28" hidden="1" x14ac:dyDescent="0.35">
      <c r="A1820" t="s">
        <v>1299</v>
      </c>
      <c r="B1820" t="s">
        <v>314</v>
      </c>
      <c r="C1820">
        <v>0</v>
      </c>
      <c r="D1820" s="9">
        <v>44150.535231481481</v>
      </c>
      <c r="E1820" s="9">
        <v>44150.535231481481</v>
      </c>
      <c r="F1820" t="s">
        <v>874</v>
      </c>
      <c r="G1820" t="s">
        <v>874</v>
      </c>
      <c r="H1820">
        <v>1</v>
      </c>
      <c r="I1820">
        <v>1</v>
      </c>
      <c r="J1820">
        <v>1</v>
      </c>
      <c r="K1820" t="s">
        <v>875</v>
      </c>
      <c r="L1820">
        <v>1</v>
      </c>
      <c r="M1820">
        <v>0</v>
      </c>
      <c r="N1820" t="s">
        <v>877</v>
      </c>
      <c r="O1820" t="s">
        <v>877</v>
      </c>
      <c r="P1820" t="s">
        <v>877</v>
      </c>
      <c r="Q1820" t="s">
        <v>877</v>
      </c>
      <c r="R1820" t="s">
        <v>877</v>
      </c>
      <c r="S1820" t="s">
        <v>877</v>
      </c>
      <c r="T1820" t="s">
        <v>877</v>
      </c>
      <c r="U1820" t="s">
        <v>877</v>
      </c>
      <c r="V1820" t="s">
        <v>58</v>
      </c>
      <c r="W1820" t="s">
        <v>877</v>
      </c>
      <c r="X1820" t="s">
        <v>877</v>
      </c>
      <c r="Y1820" t="s">
        <v>877</v>
      </c>
      <c r="Z1820" t="s">
        <v>877</v>
      </c>
      <c r="AA1820" s="19">
        <v>45733.830322013891</v>
      </c>
      <c r="AB1820" t="s">
        <v>1306</v>
      </c>
    </row>
    <row r="1821" spans="1:28" x14ac:dyDescent="0.35">
      <c r="A1821" t="s">
        <v>1300</v>
      </c>
      <c r="B1821" t="s">
        <v>313</v>
      </c>
      <c r="C1821">
        <v>2038</v>
      </c>
      <c r="D1821" s="9">
        <v>42515.124907407408</v>
      </c>
      <c r="E1821" s="9">
        <v>44553.240358796298</v>
      </c>
      <c r="F1821">
        <v>114</v>
      </c>
      <c r="G1821">
        <v>114</v>
      </c>
      <c r="H1821">
        <v>81</v>
      </c>
      <c r="I1821">
        <v>33</v>
      </c>
      <c r="J1821">
        <v>10</v>
      </c>
      <c r="K1821">
        <v>104</v>
      </c>
      <c r="L1821">
        <v>84</v>
      </c>
      <c r="M1821">
        <v>20</v>
      </c>
      <c r="N1821">
        <v>3.5999999999999997E-2</v>
      </c>
      <c r="O1821">
        <v>1.2E-2</v>
      </c>
      <c r="P1821">
        <v>5.0000000000000001E-3</v>
      </c>
      <c r="Q1821">
        <v>3.5000000000000003E-2</v>
      </c>
      <c r="R1821">
        <v>0.81399999999999995</v>
      </c>
      <c r="S1821">
        <v>0.75</v>
      </c>
      <c r="T1821">
        <v>0.89600000000000002</v>
      </c>
      <c r="U1821">
        <v>571.42899999999997</v>
      </c>
      <c r="V1821" t="s">
        <v>58</v>
      </c>
      <c r="W1821">
        <v>0.92600000000000005</v>
      </c>
      <c r="X1821">
        <v>0.88500000000000001</v>
      </c>
      <c r="Y1821">
        <v>0.91800000000000004</v>
      </c>
      <c r="Z1821">
        <v>0.94</v>
      </c>
      <c r="AA1821" s="19">
        <v>45733.830384930552</v>
      </c>
      <c r="AB1821" t="s">
        <v>1306</v>
      </c>
    </row>
    <row r="1822" spans="1:28" hidden="1" x14ac:dyDescent="0.35">
      <c r="A1822" t="s">
        <v>1300</v>
      </c>
      <c r="B1822" t="s">
        <v>314</v>
      </c>
      <c r="C1822">
        <v>96</v>
      </c>
      <c r="D1822" s="9">
        <v>44456.431296296294</v>
      </c>
      <c r="E1822" s="9">
        <v>44553.240358796298</v>
      </c>
      <c r="F1822" t="s">
        <v>874</v>
      </c>
      <c r="G1822" t="s">
        <v>874</v>
      </c>
      <c r="H1822">
        <v>1</v>
      </c>
      <c r="I1822">
        <v>1</v>
      </c>
      <c r="J1822">
        <v>1</v>
      </c>
      <c r="K1822" t="s">
        <v>875</v>
      </c>
      <c r="L1822">
        <v>4</v>
      </c>
      <c r="M1822">
        <v>-3</v>
      </c>
      <c r="N1822" t="s">
        <v>877</v>
      </c>
      <c r="O1822" t="s">
        <v>877</v>
      </c>
      <c r="P1822" t="s">
        <v>877</v>
      </c>
      <c r="Q1822">
        <v>3.2000000000000001E-2</v>
      </c>
      <c r="R1822" t="s">
        <v>877</v>
      </c>
      <c r="S1822" t="s">
        <v>877</v>
      </c>
      <c r="T1822" t="s">
        <v>877</v>
      </c>
      <c r="U1822" t="s">
        <v>877</v>
      </c>
      <c r="V1822" t="s">
        <v>58</v>
      </c>
      <c r="W1822" t="s">
        <v>877</v>
      </c>
      <c r="X1822" t="s">
        <v>877</v>
      </c>
      <c r="Y1822" t="s">
        <v>877</v>
      </c>
      <c r="Z1822">
        <v>0.997</v>
      </c>
      <c r="AA1822" s="19">
        <v>45733.830384930552</v>
      </c>
      <c r="AB1822" t="s">
        <v>1306</v>
      </c>
    </row>
    <row r="1823" spans="1:28" x14ac:dyDescent="0.35">
      <c r="A1823" t="s">
        <v>1301</v>
      </c>
      <c r="B1823" t="s">
        <v>313</v>
      </c>
      <c r="C1823">
        <v>2820</v>
      </c>
      <c r="D1823" s="9">
        <v>41703.84778935185</v>
      </c>
      <c r="E1823" s="9">
        <v>44524.780706018515</v>
      </c>
      <c r="F1823">
        <v>645</v>
      </c>
      <c r="G1823">
        <v>645</v>
      </c>
      <c r="H1823">
        <v>394</v>
      </c>
      <c r="I1823">
        <v>251</v>
      </c>
      <c r="J1823">
        <v>144</v>
      </c>
      <c r="K1823">
        <v>501</v>
      </c>
      <c r="L1823">
        <v>434</v>
      </c>
      <c r="M1823">
        <v>67</v>
      </c>
      <c r="N1823">
        <v>0.22800000000000001</v>
      </c>
      <c r="O1823">
        <v>0.12</v>
      </c>
      <c r="P1823">
        <v>5.5E-2</v>
      </c>
      <c r="Q1823">
        <v>0.20300000000000001</v>
      </c>
      <c r="R1823">
        <v>0.69299999999999995</v>
      </c>
      <c r="S1823">
        <v>0.65500000000000003</v>
      </c>
      <c r="T1823">
        <v>0.84199999999999997</v>
      </c>
      <c r="U1823">
        <v>330.04899999999998</v>
      </c>
      <c r="V1823" t="s">
        <v>58</v>
      </c>
      <c r="W1823">
        <v>0.93700000000000006</v>
      </c>
      <c r="X1823">
        <v>0.91600000000000004</v>
      </c>
      <c r="Y1823">
        <v>0.94299999999999995</v>
      </c>
      <c r="Z1823">
        <v>0.85299999999999998</v>
      </c>
      <c r="AA1823" s="19">
        <v>45733.830450671296</v>
      </c>
      <c r="AB1823" t="s">
        <v>1306</v>
      </c>
    </row>
    <row r="1824" spans="1:28" hidden="1" x14ac:dyDescent="0.35">
      <c r="A1824" t="s">
        <v>1301</v>
      </c>
      <c r="B1824" t="s">
        <v>314</v>
      </c>
      <c r="C1824">
        <v>90</v>
      </c>
      <c r="D1824" s="9">
        <v>44434.744479166664</v>
      </c>
      <c r="E1824" s="9">
        <v>44524.780706018515</v>
      </c>
      <c r="F1824" t="s">
        <v>874</v>
      </c>
      <c r="G1824" t="s">
        <v>874</v>
      </c>
      <c r="H1824">
        <v>1</v>
      </c>
      <c r="I1824">
        <v>2</v>
      </c>
      <c r="J1824">
        <v>1</v>
      </c>
      <c r="K1824" t="s">
        <v>875</v>
      </c>
      <c r="L1824">
        <v>1</v>
      </c>
      <c r="M1824">
        <v>2</v>
      </c>
      <c r="N1824" t="s">
        <v>877</v>
      </c>
      <c r="O1824">
        <v>2.9000000000000001E-2</v>
      </c>
      <c r="P1824" t="s">
        <v>877</v>
      </c>
      <c r="Q1824" t="s">
        <v>877</v>
      </c>
      <c r="R1824" t="s">
        <v>877</v>
      </c>
      <c r="S1824" t="s">
        <v>877</v>
      </c>
      <c r="T1824" t="s">
        <v>877</v>
      </c>
      <c r="U1824" t="s">
        <v>877</v>
      </c>
      <c r="V1824" t="s">
        <v>58</v>
      </c>
      <c r="W1824" t="s">
        <v>877</v>
      </c>
      <c r="X1824">
        <v>1</v>
      </c>
      <c r="Y1824" t="s">
        <v>877</v>
      </c>
      <c r="Z1824" t="s">
        <v>877</v>
      </c>
      <c r="AA1824" s="19">
        <v>45733.830450844907</v>
      </c>
      <c r="AB1824" t="s">
        <v>1306</v>
      </c>
    </row>
    <row r="1825" spans="1:28" x14ac:dyDescent="0.35">
      <c r="A1825" t="s">
        <v>1302</v>
      </c>
      <c r="B1825" t="s">
        <v>313</v>
      </c>
      <c r="C1825">
        <v>3340</v>
      </c>
      <c r="D1825" s="9">
        <v>41219.987858796296</v>
      </c>
      <c r="E1825" s="9">
        <v>44560.125949074078</v>
      </c>
      <c r="F1825">
        <v>1930</v>
      </c>
      <c r="G1825">
        <v>1930</v>
      </c>
      <c r="H1825">
        <v>1073</v>
      </c>
      <c r="I1825">
        <v>857</v>
      </c>
      <c r="J1825">
        <v>491</v>
      </c>
      <c r="K1825">
        <v>1439</v>
      </c>
      <c r="L1825">
        <v>818</v>
      </c>
      <c r="M1825">
        <v>621</v>
      </c>
      <c r="N1825">
        <v>0.375</v>
      </c>
      <c r="O1825">
        <v>0.32600000000000001</v>
      </c>
      <c r="P1825">
        <v>0.19600000000000001</v>
      </c>
      <c r="Q1825">
        <v>0.29699999999999999</v>
      </c>
      <c r="R1825">
        <v>0.58799999999999997</v>
      </c>
      <c r="S1825">
        <v>0.53500000000000003</v>
      </c>
      <c r="T1825">
        <v>0.72</v>
      </c>
      <c r="U1825">
        <v>2090.9090000000001</v>
      </c>
      <c r="V1825" t="s">
        <v>58</v>
      </c>
      <c r="W1825">
        <v>0.97299999999999998</v>
      </c>
      <c r="X1825">
        <v>0.99399999999999999</v>
      </c>
      <c r="Y1825">
        <v>0.96499999999999997</v>
      </c>
      <c r="Z1825">
        <v>0.98499999999999999</v>
      </c>
      <c r="AA1825" s="19">
        <v>45733.830520532407</v>
      </c>
      <c r="AB1825" t="s">
        <v>1306</v>
      </c>
    </row>
    <row r="1826" spans="1:28" hidden="1" x14ac:dyDescent="0.35">
      <c r="A1826" t="s">
        <v>1302</v>
      </c>
      <c r="B1826" t="s">
        <v>314</v>
      </c>
      <c r="C1826">
        <v>99</v>
      </c>
      <c r="D1826" s="9">
        <v>44460.186018518521</v>
      </c>
      <c r="E1826" s="9">
        <v>44560.125949074078</v>
      </c>
      <c r="F1826" t="s">
        <v>874</v>
      </c>
      <c r="G1826" t="s">
        <v>874</v>
      </c>
      <c r="H1826">
        <v>22</v>
      </c>
      <c r="I1826">
        <v>29</v>
      </c>
      <c r="J1826">
        <v>1</v>
      </c>
      <c r="K1826" t="s">
        <v>875</v>
      </c>
      <c r="L1826">
        <v>9</v>
      </c>
      <c r="M1826">
        <v>40</v>
      </c>
      <c r="N1826">
        <v>0.19400000000000001</v>
      </c>
      <c r="O1826">
        <v>0.46300000000000002</v>
      </c>
      <c r="P1826" t="s">
        <v>877</v>
      </c>
      <c r="Q1826">
        <v>0.154</v>
      </c>
      <c r="R1826" t="s">
        <v>877</v>
      </c>
      <c r="S1826" t="s">
        <v>877</v>
      </c>
      <c r="T1826" t="s">
        <v>877</v>
      </c>
      <c r="U1826" t="s">
        <v>877</v>
      </c>
      <c r="V1826" t="s">
        <v>58</v>
      </c>
      <c r="W1826">
        <v>0.97499999999999998</v>
      </c>
      <c r="X1826">
        <v>0.97099999999999997</v>
      </c>
      <c r="Y1826" t="s">
        <v>877</v>
      </c>
      <c r="Z1826">
        <v>0.877</v>
      </c>
      <c r="AA1826" s="19">
        <v>45733.830520625001</v>
      </c>
      <c r="AB1826" t="s">
        <v>1306</v>
      </c>
    </row>
    <row r="1827" spans="1:28" x14ac:dyDescent="0.35">
      <c r="A1827" t="s">
        <v>1303</v>
      </c>
      <c r="B1827" t="s">
        <v>313</v>
      </c>
      <c r="C1827">
        <v>2608</v>
      </c>
      <c r="D1827" s="9">
        <v>41627.011631944442</v>
      </c>
      <c r="E1827" s="9">
        <v>44235.755543981482</v>
      </c>
      <c r="F1827">
        <v>121</v>
      </c>
      <c r="G1827">
        <v>121</v>
      </c>
      <c r="H1827">
        <v>55</v>
      </c>
      <c r="I1827">
        <v>66</v>
      </c>
      <c r="J1827">
        <v>36</v>
      </c>
      <c r="K1827">
        <v>85</v>
      </c>
      <c r="L1827">
        <v>62</v>
      </c>
      <c r="M1827">
        <v>23</v>
      </c>
      <c r="N1827">
        <v>2.3E-2</v>
      </c>
      <c r="O1827">
        <v>3.6999999999999998E-2</v>
      </c>
      <c r="P1827">
        <v>1.4999999999999999E-2</v>
      </c>
      <c r="Q1827">
        <v>0.03</v>
      </c>
      <c r="R1827">
        <v>0.66700000000000004</v>
      </c>
      <c r="S1827">
        <v>0.38300000000000001</v>
      </c>
      <c r="T1827">
        <v>0.75</v>
      </c>
      <c r="U1827">
        <v>766.66700000000003</v>
      </c>
      <c r="V1827" t="s">
        <v>58</v>
      </c>
      <c r="W1827">
        <v>0.97799999999999998</v>
      </c>
      <c r="X1827">
        <v>0.94399999999999995</v>
      </c>
      <c r="Y1827">
        <v>0.89400000000000002</v>
      </c>
      <c r="Z1827">
        <v>0.95699999999999996</v>
      </c>
      <c r="AA1827" s="19">
        <v>45733.830584976851</v>
      </c>
      <c r="AB1827" t="s">
        <v>1306</v>
      </c>
    </row>
    <row r="1828" spans="1:28" hidden="1" x14ac:dyDescent="0.35">
      <c r="A1828" t="s">
        <v>1303</v>
      </c>
      <c r="B1828" t="s">
        <v>314</v>
      </c>
      <c r="C1828">
        <v>98</v>
      </c>
      <c r="D1828" s="9">
        <v>44137.242997685185</v>
      </c>
      <c r="E1828" s="9">
        <v>44235.755543981482</v>
      </c>
      <c r="F1828" t="s">
        <v>874</v>
      </c>
      <c r="G1828" t="s">
        <v>874</v>
      </c>
      <c r="H1828">
        <v>3</v>
      </c>
      <c r="I1828">
        <v>1</v>
      </c>
      <c r="J1828">
        <v>1</v>
      </c>
      <c r="K1828" t="s">
        <v>875</v>
      </c>
      <c r="L1828">
        <v>2</v>
      </c>
      <c r="M1828">
        <v>0</v>
      </c>
      <c r="N1828">
        <v>1.7000000000000001E-2</v>
      </c>
      <c r="O1828" t="s">
        <v>877</v>
      </c>
      <c r="P1828" t="s">
        <v>877</v>
      </c>
      <c r="Q1828">
        <v>2.1999999999999999E-2</v>
      </c>
      <c r="R1828" t="s">
        <v>877</v>
      </c>
      <c r="S1828" t="s">
        <v>877</v>
      </c>
      <c r="T1828" t="s">
        <v>877</v>
      </c>
      <c r="U1828" t="s">
        <v>877</v>
      </c>
      <c r="V1828" t="s">
        <v>58</v>
      </c>
      <c r="W1828">
        <v>0.86099999999999999</v>
      </c>
      <c r="X1828" t="s">
        <v>877</v>
      </c>
      <c r="Y1828" t="s">
        <v>877</v>
      </c>
      <c r="Z1828">
        <v>1</v>
      </c>
      <c r="AA1828" s="19">
        <v>45733.830585057869</v>
      </c>
      <c r="AB1828" t="s">
        <v>1306</v>
      </c>
    </row>
    <row r="1829" spans="1:28" x14ac:dyDescent="0.35">
      <c r="A1829" t="s">
        <v>1236</v>
      </c>
      <c r="B1829" t="s">
        <v>313</v>
      </c>
      <c r="C1829">
        <v>1688</v>
      </c>
      <c r="D1829" s="9">
        <v>41890.01662037037</v>
      </c>
      <c r="E1829" s="9">
        <v>43578.904224537036</v>
      </c>
      <c r="F1829">
        <v>629</v>
      </c>
      <c r="G1829">
        <v>629</v>
      </c>
      <c r="H1829">
        <v>10</v>
      </c>
      <c r="I1829">
        <v>619</v>
      </c>
      <c r="J1829">
        <v>22</v>
      </c>
      <c r="K1829">
        <v>607</v>
      </c>
      <c r="L1829">
        <v>175</v>
      </c>
      <c r="M1829">
        <v>432</v>
      </c>
      <c r="N1829">
        <v>5.0000000000000001E-3</v>
      </c>
      <c r="O1829">
        <v>0.49</v>
      </c>
      <c r="P1829">
        <v>1.4999999999999999E-2</v>
      </c>
      <c r="Q1829">
        <v>0.123</v>
      </c>
      <c r="R1829">
        <v>0.25600000000000001</v>
      </c>
      <c r="S1829">
        <v>0.01</v>
      </c>
      <c r="T1829">
        <v>0.97</v>
      </c>
      <c r="U1829">
        <v>3512.1950000000002</v>
      </c>
      <c r="V1829" t="s">
        <v>58</v>
      </c>
      <c r="W1829">
        <v>0.35199999999999998</v>
      </c>
      <c r="X1829">
        <v>0.70399999999999996</v>
      </c>
      <c r="Y1829">
        <v>0.38300000000000001</v>
      </c>
      <c r="Z1829">
        <v>0.38900000000000001</v>
      </c>
      <c r="AA1829" s="19">
        <v>45733.830645497685</v>
      </c>
      <c r="AB1829" t="s">
        <v>1306</v>
      </c>
    </row>
    <row r="1830" spans="1:28" hidden="1" x14ac:dyDescent="0.35">
      <c r="A1830" t="s">
        <v>1236</v>
      </c>
      <c r="B1830" t="s">
        <v>314</v>
      </c>
      <c r="C1830">
        <v>0</v>
      </c>
      <c r="D1830" s="9">
        <v>43578.904224537036</v>
      </c>
      <c r="E1830" s="9">
        <v>43578.904224537036</v>
      </c>
      <c r="F1830" t="s">
        <v>874</v>
      </c>
      <c r="G1830" t="s">
        <v>874</v>
      </c>
      <c r="H1830">
        <v>1</v>
      </c>
      <c r="I1830">
        <v>1</v>
      </c>
      <c r="J1830">
        <v>1</v>
      </c>
      <c r="K1830" t="s">
        <v>875</v>
      </c>
      <c r="L1830">
        <v>1</v>
      </c>
      <c r="M1830">
        <v>0</v>
      </c>
      <c r="N1830" t="s">
        <v>877</v>
      </c>
      <c r="O1830" t="s">
        <v>877</v>
      </c>
      <c r="P1830" t="s">
        <v>877</v>
      </c>
      <c r="Q1830" t="s">
        <v>877</v>
      </c>
      <c r="R1830" t="s">
        <v>877</v>
      </c>
      <c r="S1830" t="s">
        <v>877</v>
      </c>
      <c r="T1830" t="s">
        <v>877</v>
      </c>
      <c r="U1830" t="s">
        <v>877</v>
      </c>
      <c r="V1830" t="s">
        <v>58</v>
      </c>
      <c r="W1830" t="s">
        <v>877</v>
      </c>
      <c r="X1830" t="s">
        <v>877</v>
      </c>
      <c r="Y1830" t="s">
        <v>877</v>
      </c>
      <c r="Z1830" t="s">
        <v>877</v>
      </c>
      <c r="AA1830" s="19">
        <v>45733.830645601854</v>
      </c>
      <c r="AB1830" t="s">
        <v>1306</v>
      </c>
    </row>
    <row r="1831" spans="1:28" x14ac:dyDescent="0.35">
      <c r="A1831" t="s">
        <v>1304</v>
      </c>
      <c r="B1831" t="s">
        <v>313</v>
      </c>
      <c r="C1831">
        <v>2378</v>
      </c>
      <c r="D1831" s="9">
        <v>39778.284710648149</v>
      </c>
      <c r="E1831" s="9">
        <v>42157.183935185189</v>
      </c>
      <c r="F1831">
        <v>75</v>
      </c>
      <c r="G1831">
        <v>75</v>
      </c>
      <c r="H1831">
        <v>37</v>
      </c>
      <c r="I1831">
        <v>38</v>
      </c>
      <c r="J1831">
        <v>36</v>
      </c>
      <c r="K1831">
        <v>39</v>
      </c>
      <c r="L1831">
        <v>39</v>
      </c>
      <c r="M1831">
        <v>0</v>
      </c>
      <c r="N1831">
        <v>4.1000000000000002E-2</v>
      </c>
      <c r="O1831">
        <v>5.8999999999999997E-2</v>
      </c>
      <c r="P1831">
        <v>0.01</v>
      </c>
      <c r="Q1831">
        <v>6.0999999999999999E-2</v>
      </c>
      <c r="R1831">
        <v>0.67800000000000005</v>
      </c>
      <c r="S1831">
        <v>0.41</v>
      </c>
      <c r="T1831">
        <v>0.9</v>
      </c>
      <c r="U1831">
        <v>0</v>
      </c>
      <c r="V1831" t="s">
        <v>82</v>
      </c>
      <c r="W1831">
        <v>0.84799999999999998</v>
      </c>
      <c r="X1831">
        <v>0.90900000000000003</v>
      </c>
      <c r="Y1831">
        <v>0.35699999999999998</v>
      </c>
      <c r="Z1831">
        <v>0.96199999999999997</v>
      </c>
      <c r="AA1831" s="19">
        <v>45733.830704872686</v>
      </c>
      <c r="AB1831" t="s">
        <v>1306</v>
      </c>
    </row>
    <row r="1832" spans="1:28" hidden="1" x14ac:dyDescent="0.35">
      <c r="A1832" t="s">
        <v>1304</v>
      </c>
      <c r="B1832" t="s">
        <v>314</v>
      </c>
      <c r="C1832">
        <v>0</v>
      </c>
      <c r="D1832" s="9">
        <v>42157.180023148147</v>
      </c>
      <c r="E1832" s="9">
        <v>42157.183935185189</v>
      </c>
      <c r="F1832" t="s">
        <v>874</v>
      </c>
      <c r="G1832" t="s">
        <v>874</v>
      </c>
      <c r="H1832">
        <v>1</v>
      </c>
      <c r="I1832">
        <v>1</v>
      </c>
      <c r="J1832">
        <v>31</v>
      </c>
      <c r="K1832" t="s">
        <v>875</v>
      </c>
      <c r="L1832">
        <v>1</v>
      </c>
      <c r="M1832">
        <v>-30</v>
      </c>
      <c r="N1832" t="s">
        <v>877</v>
      </c>
      <c r="O1832" t="s">
        <v>877</v>
      </c>
      <c r="P1832">
        <v>15.5</v>
      </c>
      <c r="Q1832" t="s">
        <v>877</v>
      </c>
      <c r="R1832" t="s">
        <v>877</v>
      </c>
      <c r="S1832" t="s">
        <v>877</v>
      </c>
      <c r="T1832" t="s">
        <v>877</v>
      </c>
      <c r="U1832" t="s">
        <v>877</v>
      </c>
      <c r="V1832" t="s">
        <v>82</v>
      </c>
      <c r="W1832" t="s">
        <v>877</v>
      </c>
      <c r="X1832" t="s">
        <v>877</v>
      </c>
      <c r="Y1832">
        <v>0.65600000000000003</v>
      </c>
      <c r="Z1832" t="s">
        <v>877</v>
      </c>
      <c r="AA1832" s="19">
        <v>45733.830704942127</v>
      </c>
      <c r="AB1832" t="s">
        <v>1306</v>
      </c>
    </row>
    <row r="1833" spans="1:28" x14ac:dyDescent="0.35">
      <c r="A1833" t="s">
        <v>892</v>
      </c>
      <c r="B1833" t="s">
        <v>313</v>
      </c>
      <c r="C1833">
        <v>3671</v>
      </c>
      <c r="D1833" s="9">
        <v>40871.031446759262</v>
      </c>
      <c r="E1833" s="9">
        <v>44542.885324074072</v>
      </c>
      <c r="F1833">
        <v>1534</v>
      </c>
      <c r="G1833">
        <v>1534</v>
      </c>
      <c r="H1833">
        <v>874</v>
      </c>
      <c r="I1833">
        <v>660</v>
      </c>
      <c r="J1833">
        <v>420</v>
      </c>
      <c r="K1833">
        <v>1114</v>
      </c>
      <c r="L1833">
        <v>854</v>
      </c>
      <c r="M1833">
        <v>260</v>
      </c>
      <c r="N1833">
        <v>0.35599999999999998</v>
      </c>
      <c r="O1833">
        <v>0.30399999999999999</v>
      </c>
      <c r="P1833">
        <v>0.216</v>
      </c>
      <c r="Q1833">
        <v>0.30499999999999999</v>
      </c>
      <c r="R1833">
        <v>0.68700000000000006</v>
      </c>
      <c r="S1833">
        <v>0.53900000000000003</v>
      </c>
      <c r="T1833">
        <v>0.67300000000000004</v>
      </c>
      <c r="U1833">
        <v>852.45899999999995</v>
      </c>
      <c r="V1833" t="s">
        <v>58</v>
      </c>
      <c r="W1833">
        <v>0.88300000000000001</v>
      </c>
      <c r="X1833">
        <v>0.84299999999999997</v>
      </c>
      <c r="Y1833">
        <v>0.88500000000000001</v>
      </c>
      <c r="Z1833">
        <v>0.71599999999999997</v>
      </c>
      <c r="AA1833" s="19">
        <v>45733.830772384259</v>
      </c>
      <c r="AB1833" t="s">
        <v>1306</v>
      </c>
    </row>
    <row r="1834" spans="1:28" hidden="1" x14ac:dyDescent="0.35">
      <c r="A1834" t="s">
        <v>892</v>
      </c>
      <c r="B1834" t="s">
        <v>314</v>
      </c>
      <c r="C1834">
        <v>68</v>
      </c>
      <c r="D1834" s="9">
        <v>44474.781412037039</v>
      </c>
      <c r="E1834" s="9">
        <v>44542.885324074072</v>
      </c>
      <c r="F1834" t="s">
        <v>874</v>
      </c>
      <c r="G1834" t="s">
        <v>874</v>
      </c>
      <c r="H1834">
        <v>1</v>
      </c>
      <c r="I1834">
        <v>1</v>
      </c>
      <c r="J1834">
        <v>1</v>
      </c>
      <c r="K1834" t="s">
        <v>875</v>
      </c>
      <c r="L1834">
        <v>1</v>
      </c>
      <c r="M1834">
        <v>-2</v>
      </c>
      <c r="N1834" t="s">
        <v>877</v>
      </c>
      <c r="O1834" t="s">
        <v>877</v>
      </c>
      <c r="P1834" t="s">
        <v>877</v>
      </c>
      <c r="Q1834" t="s">
        <v>877</v>
      </c>
      <c r="R1834" t="s">
        <v>877</v>
      </c>
      <c r="S1834" t="s">
        <v>877</v>
      </c>
      <c r="T1834" t="s">
        <v>877</v>
      </c>
      <c r="U1834" t="s">
        <v>877</v>
      </c>
      <c r="V1834" t="s">
        <v>58</v>
      </c>
      <c r="W1834" t="s">
        <v>877</v>
      </c>
      <c r="X1834" t="s">
        <v>877</v>
      </c>
      <c r="Y1834" t="s">
        <v>877</v>
      </c>
      <c r="Z1834" t="s">
        <v>877</v>
      </c>
      <c r="AA1834" s="19">
        <v>45733.830772569447</v>
      </c>
      <c r="AB1834" t="s">
        <v>1306</v>
      </c>
    </row>
    <row r="1835" spans="1:28" x14ac:dyDescent="0.35">
      <c r="A1835" t="s">
        <v>1305</v>
      </c>
      <c r="B1835" t="s">
        <v>313</v>
      </c>
      <c r="C1835">
        <v>384</v>
      </c>
      <c r="D1835" s="9">
        <v>44159.706608796296</v>
      </c>
      <c r="E1835" s="9">
        <v>44543.76258101852</v>
      </c>
      <c r="F1835">
        <v>30</v>
      </c>
      <c r="G1835">
        <v>30</v>
      </c>
      <c r="H1835">
        <v>28</v>
      </c>
      <c r="I1835">
        <v>2</v>
      </c>
      <c r="J1835">
        <v>0</v>
      </c>
      <c r="K1835">
        <v>30</v>
      </c>
      <c r="L1835">
        <v>16</v>
      </c>
      <c r="M1835">
        <v>14</v>
      </c>
      <c r="N1835">
        <v>6.4000000000000001E-2</v>
      </c>
      <c r="O1835">
        <v>0</v>
      </c>
      <c r="P1835">
        <v>0</v>
      </c>
      <c r="Q1835">
        <v>0.16800000000000001</v>
      </c>
      <c r="R1835">
        <v>2.625</v>
      </c>
      <c r="S1835">
        <v>1</v>
      </c>
      <c r="T1835">
        <v>1</v>
      </c>
      <c r="U1835">
        <v>83.332999999999998</v>
      </c>
      <c r="V1835" t="s">
        <v>64</v>
      </c>
      <c r="W1835">
        <v>0.59199999999999997</v>
      </c>
      <c r="X1835">
        <v>0</v>
      </c>
      <c r="Y1835">
        <v>0</v>
      </c>
      <c r="Z1835">
        <v>0.84899999999999998</v>
      </c>
      <c r="AA1835" s="19">
        <v>45733.830830995372</v>
      </c>
      <c r="AB1835" t="s">
        <v>1306</v>
      </c>
    </row>
    <row r="1836" spans="1:28" hidden="1" x14ac:dyDescent="0.35">
      <c r="A1836" t="s">
        <v>1305</v>
      </c>
      <c r="B1836" t="s">
        <v>314</v>
      </c>
      <c r="C1836">
        <v>74</v>
      </c>
      <c r="D1836" s="9">
        <v>44468.843043981484</v>
      </c>
      <c r="E1836" s="9">
        <v>44543.76258101852</v>
      </c>
      <c r="F1836" t="s">
        <v>874</v>
      </c>
      <c r="G1836" t="s">
        <v>874</v>
      </c>
      <c r="H1836">
        <v>4</v>
      </c>
      <c r="I1836">
        <v>2</v>
      </c>
      <c r="J1836">
        <v>1</v>
      </c>
      <c r="K1836" t="s">
        <v>875</v>
      </c>
      <c r="L1836">
        <v>14</v>
      </c>
      <c r="M1836">
        <v>-7</v>
      </c>
      <c r="N1836">
        <v>4.4999999999999998E-2</v>
      </c>
      <c r="O1836" t="s">
        <v>877</v>
      </c>
      <c r="P1836">
        <v>0</v>
      </c>
      <c r="Q1836">
        <v>0.17899999999999999</v>
      </c>
      <c r="R1836" t="s">
        <v>877</v>
      </c>
      <c r="S1836" t="s">
        <v>877</v>
      </c>
      <c r="T1836" t="s">
        <v>877</v>
      </c>
      <c r="U1836" t="s">
        <v>877</v>
      </c>
      <c r="V1836" t="s">
        <v>64</v>
      </c>
      <c r="W1836">
        <v>0.84499999999999997</v>
      </c>
      <c r="X1836" t="s">
        <v>877</v>
      </c>
      <c r="Y1836">
        <v>0</v>
      </c>
      <c r="Z1836">
        <v>0.78300000000000003</v>
      </c>
      <c r="AA1836" s="19">
        <v>45733.830831099534</v>
      </c>
      <c r="AB1836" t="s">
        <v>1306</v>
      </c>
    </row>
    <row r="1837" spans="1:28" x14ac:dyDescent="0.35">
      <c r="A1837" t="s">
        <v>1307</v>
      </c>
      <c r="B1837" t="s">
        <v>313</v>
      </c>
      <c r="C1837">
        <v>2966</v>
      </c>
      <c r="D1837" s="9">
        <v>41248.723923611113</v>
      </c>
      <c r="E1837" s="9">
        <v>44215.610277777778</v>
      </c>
      <c r="F1837">
        <v>790</v>
      </c>
      <c r="G1837">
        <v>790</v>
      </c>
      <c r="H1837">
        <v>241</v>
      </c>
      <c r="I1837">
        <v>549</v>
      </c>
      <c r="J1837">
        <v>107</v>
      </c>
      <c r="K1837">
        <v>683</v>
      </c>
      <c r="L1837">
        <v>603</v>
      </c>
      <c r="M1837">
        <v>80</v>
      </c>
      <c r="N1837">
        <v>9.4E-2</v>
      </c>
      <c r="O1837">
        <v>0.20499999999999999</v>
      </c>
      <c r="P1837">
        <v>4.3999999999999997E-2</v>
      </c>
      <c r="Q1837">
        <v>0.22900000000000001</v>
      </c>
      <c r="R1837">
        <v>0.89800000000000002</v>
      </c>
      <c r="S1837">
        <v>0.314</v>
      </c>
      <c r="T1837">
        <v>0.85299999999999998</v>
      </c>
      <c r="U1837">
        <v>349.34500000000003</v>
      </c>
      <c r="V1837" t="s">
        <v>58</v>
      </c>
      <c r="W1837">
        <v>0.96699999999999997</v>
      </c>
      <c r="X1837">
        <v>0.98299999999999998</v>
      </c>
      <c r="Y1837">
        <v>0.96099999999999997</v>
      </c>
      <c r="Z1837">
        <v>0.97299999999999998</v>
      </c>
      <c r="AA1837" s="19">
        <v>45733.80884633102</v>
      </c>
      <c r="AB1837" t="s">
        <v>1317</v>
      </c>
    </row>
    <row r="1838" spans="1:28" hidden="1" x14ac:dyDescent="0.35">
      <c r="A1838" t="s">
        <v>1307</v>
      </c>
      <c r="B1838" t="s">
        <v>314</v>
      </c>
      <c r="C1838">
        <v>92</v>
      </c>
      <c r="D1838" s="9">
        <v>44122.845891203702</v>
      </c>
      <c r="E1838" s="9">
        <v>44215.610277777778</v>
      </c>
      <c r="F1838" t="s">
        <v>874</v>
      </c>
      <c r="G1838" t="s">
        <v>874</v>
      </c>
      <c r="H1838">
        <v>6</v>
      </c>
      <c r="I1838">
        <v>10</v>
      </c>
      <c r="J1838">
        <v>5</v>
      </c>
      <c r="K1838" t="s">
        <v>875</v>
      </c>
      <c r="L1838">
        <v>13</v>
      </c>
      <c r="M1838">
        <v>-3</v>
      </c>
      <c r="N1838">
        <v>0.13300000000000001</v>
      </c>
      <c r="O1838">
        <v>0.105</v>
      </c>
      <c r="P1838">
        <v>0.191</v>
      </c>
      <c r="Q1838">
        <v>0.17899999999999999</v>
      </c>
      <c r="R1838">
        <v>3.8090000000000002</v>
      </c>
      <c r="S1838">
        <v>0.55900000000000005</v>
      </c>
      <c r="T1838">
        <v>0.19700000000000001</v>
      </c>
      <c r="U1838">
        <v>446.92700000000002</v>
      </c>
      <c r="V1838" t="s">
        <v>64</v>
      </c>
      <c r="W1838">
        <v>0.64600000000000002</v>
      </c>
      <c r="X1838">
        <v>0.79</v>
      </c>
      <c r="Y1838">
        <v>0.55300000000000005</v>
      </c>
      <c r="Z1838">
        <v>0.69799999999999995</v>
      </c>
      <c r="AA1838" s="19">
        <v>45733.808860694444</v>
      </c>
      <c r="AB1838" t="s">
        <v>1317</v>
      </c>
    </row>
    <row r="1839" spans="1:28" x14ac:dyDescent="0.35">
      <c r="A1839" t="s">
        <v>1308</v>
      </c>
      <c r="B1839" t="s">
        <v>313</v>
      </c>
      <c r="C1839">
        <v>523</v>
      </c>
      <c r="D1839" s="9">
        <v>43684.881377314814</v>
      </c>
      <c r="E1839" s="9">
        <v>44208.648761574077</v>
      </c>
      <c r="F1839">
        <v>57</v>
      </c>
      <c r="G1839">
        <v>57</v>
      </c>
      <c r="H1839">
        <v>10</v>
      </c>
      <c r="I1839">
        <v>47</v>
      </c>
      <c r="J1839">
        <v>5</v>
      </c>
      <c r="K1839">
        <v>52</v>
      </c>
      <c r="L1839">
        <v>45</v>
      </c>
      <c r="M1839">
        <v>7</v>
      </c>
      <c r="N1839">
        <v>1.4E-2</v>
      </c>
      <c r="O1839">
        <v>0.193</v>
      </c>
      <c r="P1839">
        <v>3.5999999999999997E-2</v>
      </c>
      <c r="Q1839">
        <v>0.17100000000000001</v>
      </c>
      <c r="R1839">
        <v>1</v>
      </c>
      <c r="S1839">
        <v>6.8000000000000005E-2</v>
      </c>
      <c r="T1839">
        <v>0.82599999999999996</v>
      </c>
      <c r="U1839">
        <v>40.936</v>
      </c>
      <c r="V1839" t="s">
        <v>64</v>
      </c>
      <c r="W1839">
        <v>0.95099999999999996</v>
      </c>
      <c r="X1839">
        <v>0.96799999999999997</v>
      </c>
      <c r="Y1839">
        <v>0.89700000000000002</v>
      </c>
      <c r="Z1839">
        <v>0.93100000000000005</v>
      </c>
      <c r="AA1839" s="19">
        <v>45733.808929895837</v>
      </c>
      <c r="AB1839" t="s">
        <v>1317</v>
      </c>
    </row>
    <row r="1840" spans="1:28" hidden="1" x14ac:dyDescent="0.35">
      <c r="A1840" t="s">
        <v>1308</v>
      </c>
      <c r="B1840" t="s">
        <v>314</v>
      </c>
      <c r="C1840">
        <v>99</v>
      </c>
      <c r="D1840" s="9">
        <v>44108.928437499999</v>
      </c>
      <c r="E1840" s="9">
        <v>44208.648761574077</v>
      </c>
      <c r="F1840" t="s">
        <v>874</v>
      </c>
      <c r="G1840" t="s">
        <v>874</v>
      </c>
      <c r="H1840">
        <v>2</v>
      </c>
      <c r="I1840">
        <v>12</v>
      </c>
      <c r="J1840">
        <v>1</v>
      </c>
      <c r="K1840" t="s">
        <v>875</v>
      </c>
      <c r="L1840">
        <v>11</v>
      </c>
      <c r="M1840">
        <v>1</v>
      </c>
      <c r="N1840">
        <v>1</v>
      </c>
      <c r="O1840">
        <v>0.11700000000000001</v>
      </c>
      <c r="P1840" t="s">
        <v>877</v>
      </c>
      <c r="Q1840">
        <v>0.67500000000000004</v>
      </c>
      <c r="R1840" t="s">
        <v>877</v>
      </c>
      <c r="S1840" t="s">
        <v>877</v>
      </c>
      <c r="T1840" t="s">
        <v>877</v>
      </c>
      <c r="U1840" t="s">
        <v>877</v>
      </c>
      <c r="V1840" t="s">
        <v>64</v>
      </c>
      <c r="W1840">
        <v>1</v>
      </c>
      <c r="X1840">
        <v>0.747</v>
      </c>
      <c r="Y1840" t="s">
        <v>877</v>
      </c>
      <c r="Z1840">
        <v>0.77400000000000002</v>
      </c>
      <c r="AA1840" s="19">
        <v>45733.808929999999</v>
      </c>
      <c r="AB1840" t="s">
        <v>1317</v>
      </c>
    </row>
    <row r="1841" spans="1:28" x14ac:dyDescent="0.35">
      <c r="A1841" t="s">
        <v>1309</v>
      </c>
      <c r="B1841" t="s">
        <v>313</v>
      </c>
      <c r="C1841">
        <v>2961</v>
      </c>
      <c r="D1841" s="9">
        <v>41255.953252314815</v>
      </c>
      <c r="E1841" s="9">
        <v>44217.686782407407</v>
      </c>
      <c r="F1841">
        <v>465</v>
      </c>
      <c r="G1841">
        <v>465</v>
      </c>
      <c r="H1841">
        <v>96</v>
      </c>
      <c r="I1841">
        <v>369</v>
      </c>
      <c r="J1841">
        <v>71</v>
      </c>
      <c r="K1841">
        <v>394</v>
      </c>
      <c r="L1841">
        <v>249</v>
      </c>
      <c r="M1841">
        <v>145</v>
      </c>
      <c r="N1841">
        <v>3.6999999999999998E-2</v>
      </c>
      <c r="O1841">
        <v>0.127</v>
      </c>
      <c r="P1841">
        <v>2.4E-2</v>
      </c>
      <c r="Q1841">
        <v>8.1000000000000003E-2</v>
      </c>
      <c r="R1841">
        <v>0.57899999999999996</v>
      </c>
      <c r="S1841">
        <v>0.22600000000000001</v>
      </c>
      <c r="T1841">
        <v>0.85399999999999998</v>
      </c>
      <c r="U1841">
        <v>1790.123</v>
      </c>
      <c r="V1841" t="s">
        <v>58</v>
      </c>
      <c r="W1841">
        <v>0.92100000000000004</v>
      </c>
      <c r="X1841">
        <v>0.996</v>
      </c>
      <c r="Y1841">
        <v>0.97699999999999998</v>
      </c>
      <c r="Z1841">
        <v>0.99399999999999999</v>
      </c>
      <c r="AA1841" s="19">
        <v>45733.809001122689</v>
      </c>
      <c r="AB1841" t="s">
        <v>1317</v>
      </c>
    </row>
    <row r="1842" spans="1:28" hidden="1" x14ac:dyDescent="0.35">
      <c r="A1842" t="s">
        <v>1309</v>
      </c>
      <c r="B1842" t="s">
        <v>314</v>
      </c>
      <c r="C1842">
        <v>98</v>
      </c>
      <c r="D1842" s="9">
        <v>44119.264618055553</v>
      </c>
      <c r="E1842" s="9">
        <v>44217.686782407407</v>
      </c>
      <c r="F1842" t="s">
        <v>874</v>
      </c>
      <c r="G1842" t="s">
        <v>874</v>
      </c>
      <c r="H1842">
        <v>5</v>
      </c>
      <c r="I1842">
        <v>11</v>
      </c>
      <c r="J1842">
        <v>1</v>
      </c>
      <c r="K1842" t="s">
        <v>875</v>
      </c>
      <c r="L1842">
        <v>10</v>
      </c>
      <c r="M1842">
        <v>4</v>
      </c>
      <c r="N1842">
        <v>3.4000000000000002E-2</v>
      </c>
      <c r="O1842">
        <v>0.11</v>
      </c>
      <c r="P1842" t="s">
        <v>877</v>
      </c>
      <c r="Q1842">
        <v>7.4999999999999997E-2</v>
      </c>
      <c r="R1842" t="s">
        <v>877</v>
      </c>
      <c r="S1842" t="s">
        <v>877</v>
      </c>
      <c r="T1842" t="s">
        <v>877</v>
      </c>
      <c r="U1842" t="s">
        <v>877</v>
      </c>
      <c r="V1842" t="s">
        <v>58</v>
      </c>
      <c r="W1842">
        <v>0.68200000000000005</v>
      </c>
      <c r="X1842">
        <v>0.79900000000000004</v>
      </c>
      <c r="Y1842" t="s">
        <v>877</v>
      </c>
      <c r="Z1842">
        <v>0.77200000000000002</v>
      </c>
      <c r="AA1842" s="19">
        <v>45733.809001238427</v>
      </c>
      <c r="AB1842" t="s">
        <v>1317</v>
      </c>
    </row>
    <row r="1843" spans="1:28" x14ac:dyDescent="0.35">
      <c r="A1843" t="s">
        <v>1310</v>
      </c>
      <c r="B1843" t="s">
        <v>313</v>
      </c>
      <c r="C1843">
        <v>4360</v>
      </c>
      <c r="D1843" s="9">
        <v>39861.700300925928</v>
      </c>
      <c r="E1843" s="9">
        <v>44222.538668981484</v>
      </c>
      <c r="F1843">
        <v>21960</v>
      </c>
      <c r="G1843">
        <v>21960</v>
      </c>
      <c r="H1843">
        <v>4132</v>
      </c>
      <c r="I1843">
        <v>17828</v>
      </c>
      <c r="J1843">
        <v>4278</v>
      </c>
      <c r="K1843">
        <v>17682</v>
      </c>
      <c r="L1843">
        <v>11494</v>
      </c>
      <c r="M1843">
        <v>6188</v>
      </c>
      <c r="N1843">
        <v>1.33</v>
      </c>
      <c r="O1843">
        <v>5.1029999999999998</v>
      </c>
      <c r="P1843">
        <v>1.355</v>
      </c>
      <c r="Q1843">
        <v>3.5249999999999999</v>
      </c>
      <c r="R1843">
        <v>0.69399999999999995</v>
      </c>
      <c r="S1843">
        <v>0.20699999999999999</v>
      </c>
      <c r="T1843">
        <v>0.78900000000000003</v>
      </c>
      <c r="U1843">
        <v>1755.461</v>
      </c>
      <c r="V1843" t="s">
        <v>58</v>
      </c>
      <c r="W1843">
        <v>0.97499999999999998</v>
      </c>
      <c r="X1843">
        <v>0.95899999999999996</v>
      </c>
      <c r="Y1843">
        <v>0.96499999999999997</v>
      </c>
      <c r="Z1843">
        <v>0.99</v>
      </c>
      <c r="AA1843" s="19">
        <v>45733.809113078707</v>
      </c>
      <c r="AB1843" t="s">
        <v>1317</v>
      </c>
    </row>
    <row r="1844" spans="1:28" hidden="1" x14ac:dyDescent="0.35">
      <c r="A1844" t="s">
        <v>1310</v>
      </c>
      <c r="B1844" t="s">
        <v>314</v>
      </c>
      <c r="C1844">
        <v>99</v>
      </c>
      <c r="D1844" s="9">
        <v>44122.745462962965</v>
      </c>
      <c r="E1844" s="9">
        <v>44222.538668981484</v>
      </c>
      <c r="F1844" t="s">
        <v>874</v>
      </c>
      <c r="G1844" t="s">
        <v>874</v>
      </c>
      <c r="H1844">
        <v>78</v>
      </c>
      <c r="I1844">
        <v>599</v>
      </c>
      <c r="J1844">
        <v>211</v>
      </c>
      <c r="K1844" t="s">
        <v>875</v>
      </c>
      <c r="L1844">
        <v>366</v>
      </c>
      <c r="M1844">
        <v>101</v>
      </c>
      <c r="N1844">
        <v>0.76</v>
      </c>
      <c r="O1844">
        <v>5.6909999999999998</v>
      </c>
      <c r="P1844">
        <v>2.0339999999999998</v>
      </c>
      <c r="Q1844">
        <v>3.2229999999999999</v>
      </c>
      <c r="R1844">
        <v>0.73</v>
      </c>
      <c r="S1844">
        <v>0.11799999999999999</v>
      </c>
      <c r="T1844">
        <v>0.68500000000000005</v>
      </c>
      <c r="U1844">
        <v>1919.95</v>
      </c>
      <c r="V1844" t="s">
        <v>58</v>
      </c>
      <c r="W1844">
        <v>0.97199999999999998</v>
      </c>
      <c r="X1844">
        <v>0.995</v>
      </c>
      <c r="Y1844">
        <v>0.99</v>
      </c>
      <c r="Z1844">
        <v>0.97799999999999998</v>
      </c>
      <c r="AA1844" s="19">
        <v>45733.809130995367</v>
      </c>
      <c r="AB1844" t="s">
        <v>1317</v>
      </c>
    </row>
    <row r="1845" spans="1:28" x14ac:dyDescent="0.35">
      <c r="A1845" t="s">
        <v>1311</v>
      </c>
      <c r="B1845" t="s">
        <v>313</v>
      </c>
      <c r="C1845">
        <v>2521</v>
      </c>
      <c r="D1845" s="9">
        <v>41679.941782407404</v>
      </c>
      <c r="E1845" s="9">
        <v>44201.451840277776</v>
      </c>
      <c r="F1845">
        <v>288</v>
      </c>
      <c r="G1845">
        <v>288</v>
      </c>
      <c r="H1845">
        <v>69</v>
      </c>
      <c r="I1845">
        <v>219</v>
      </c>
      <c r="J1845">
        <v>32</v>
      </c>
      <c r="K1845">
        <v>256</v>
      </c>
      <c r="L1845">
        <v>199</v>
      </c>
      <c r="M1845">
        <v>57</v>
      </c>
      <c r="N1845">
        <v>3.9E-2</v>
      </c>
      <c r="O1845">
        <v>0.10299999999999999</v>
      </c>
      <c r="P1845">
        <v>1.9E-2</v>
      </c>
      <c r="Q1845">
        <v>9.5000000000000001E-2</v>
      </c>
      <c r="R1845">
        <v>0.77200000000000002</v>
      </c>
      <c r="S1845">
        <v>0.27500000000000002</v>
      </c>
      <c r="T1845">
        <v>0.86599999999999999</v>
      </c>
      <c r="U1845">
        <v>600</v>
      </c>
      <c r="V1845" t="s">
        <v>58</v>
      </c>
      <c r="W1845">
        <v>0.89300000000000002</v>
      </c>
      <c r="X1845">
        <v>0.95299999999999996</v>
      </c>
      <c r="Y1845">
        <v>0.97399999999999998</v>
      </c>
      <c r="Z1845">
        <v>0.91600000000000004</v>
      </c>
      <c r="AA1845" s="19">
        <v>45733.809202777775</v>
      </c>
      <c r="AB1845" t="s">
        <v>1317</v>
      </c>
    </row>
    <row r="1846" spans="1:28" hidden="1" x14ac:dyDescent="0.35">
      <c r="A1846" t="s">
        <v>1311</v>
      </c>
      <c r="B1846" t="s">
        <v>314</v>
      </c>
      <c r="C1846">
        <v>82</v>
      </c>
      <c r="D1846" s="9">
        <v>44118.592152777775</v>
      </c>
      <c r="E1846" s="9">
        <v>44201.451840277776</v>
      </c>
      <c r="F1846" t="s">
        <v>874</v>
      </c>
      <c r="G1846" t="s">
        <v>874</v>
      </c>
      <c r="H1846">
        <v>2</v>
      </c>
      <c r="I1846">
        <v>6</v>
      </c>
      <c r="J1846">
        <v>2</v>
      </c>
      <c r="K1846" t="s">
        <v>875</v>
      </c>
      <c r="L1846">
        <v>6</v>
      </c>
      <c r="M1846">
        <v>1</v>
      </c>
      <c r="N1846">
        <v>0.02</v>
      </c>
      <c r="O1846">
        <v>7.5999999999999998E-2</v>
      </c>
      <c r="P1846">
        <v>1.7999999999999999E-2</v>
      </c>
      <c r="Q1846">
        <v>5.6000000000000001E-2</v>
      </c>
      <c r="R1846">
        <v>0.71799999999999997</v>
      </c>
      <c r="S1846">
        <v>0.20799999999999999</v>
      </c>
      <c r="T1846">
        <v>0.81200000000000006</v>
      </c>
      <c r="U1846">
        <v>1017.857</v>
      </c>
      <c r="V1846" t="s">
        <v>58</v>
      </c>
      <c r="W1846">
        <v>1</v>
      </c>
      <c r="X1846">
        <v>0.96599999999999997</v>
      </c>
      <c r="Y1846">
        <v>1</v>
      </c>
      <c r="Z1846">
        <v>0.73099999999999998</v>
      </c>
      <c r="AA1846" s="19">
        <v>45733.80921684028</v>
      </c>
      <c r="AB1846" t="s">
        <v>1317</v>
      </c>
    </row>
    <row r="1847" spans="1:28" x14ac:dyDescent="0.35">
      <c r="A1847" t="s">
        <v>1312</v>
      </c>
      <c r="B1847" t="s">
        <v>313</v>
      </c>
      <c r="C1847">
        <v>2581</v>
      </c>
      <c r="D1847" s="9">
        <v>41640.493055555555</v>
      </c>
      <c r="E1847" s="9">
        <v>44222.431655092594</v>
      </c>
      <c r="F1847">
        <v>3025</v>
      </c>
      <c r="G1847">
        <v>3025</v>
      </c>
      <c r="H1847">
        <v>1414</v>
      </c>
      <c r="I1847">
        <v>1611</v>
      </c>
      <c r="J1847">
        <v>594</v>
      </c>
      <c r="K1847">
        <v>2431</v>
      </c>
      <c r="L1847">
        <v>2248</v>
      </c>
      <c r="M1847">
        <v>183</v>
      </c>
      <c r="N1847">
        <v>0.67400000000000004</v>
      </c>
      <c r="O1847">
        <v>0.72299999999999998</v>
      </c>
      <c r="P1847">
        <v>0.28199999999999997</v>
      </c>
      <c r="Q1847">
        <v>1.0920000000000001</v>
      </c>
      <c r="R1847">
        <v>0.97899999999999998</v>
      </c>
      <c r="S1847">
        <v>0.48199999999999998</v>
      </c>
      <c r="T1847">
        <v>0.79800000000000004</v>
      </c>
      <c r="U1847">
        <v>167.58199999999999</v>
      </c>
      <c r="V1847" t="s">
        <v>58</v>
      </c>
      <c r="W1847">
        <v>0.998</v>
      </c>
      <c r="X1847">
        <v>0.98499999999999999</v>
      </c>
      <c r="Y1847">
        <v>0.995</v>
      </c>
      <c r="Z1847">
        <v>0.996</v>
      </c>
      <c r="AA1847" s="19">
        <v>45733.80929449074</v>
      </c>
      <c r="AB1847" t="s">
        <v>1317</v>
      </c>
    </row>
    <row r="1848" spans="1:28" hidden="1" x14ac:dyDescent="0.35">
      <c r="A1848" t="s">
        <v>1312</v>
      </c>
      <c r="B1848" t="s">
        <v>314</v>
      </c>
      <c r="C1848">
        <v>99</v>
      </c>
      <c r="D1848" s="9">
        <v>44123.28</v>
      </c>
      <c r="E1848" s="9">
        <v>44222.431655092594</v>
      </c>
      <c r="F1848" t="s">
        <v>874</v>
      </c>
      <c r="G1848" t="s">
        <v>874</v>
      </c>
      <c r="H1848">
        <v>57</v>
      </c>
      <c r="I1848">
        <v>82</v>
      </c>
      <c r="J1848">
        <v>31</v>
      </c>
      <c r="K1848" t="s">
        <v>875</v>
      </c>
      <c r="L1848">
        <v>111</v>
      </c>
      <c r="M1848">
        <v>-2</v>
      </c>
      <c r="N1848">
        <v>0.48599999999999999</v>
      </c>
      <c r="O1848">
        <v>0.93600000000000005</v>
      </c>
      <c r="P1848">
        <v>0.3</v>
      </c>
      <c r="Q1848">
        <v>1.06</v>
      </c>
      <c r="R1848">
        <v>0.94499999999999995</v>
      </c>
      <c r="S1848">
        <v>0.34200000000000003</v>
      </c>
      <c r="T1848">
        <v>0.78900000000000003</v>
      </c>
      <c r="U1848">
        <v>172.642</v>
      </c>
      <c r="V1848" t="s">
        <v>58</v>
      </c>
      <c r="W1848">
        <v>0.95899999999999996</v>
      </c>
      <c r="X1848">
        <v>0.97099999999999997</v>
      </c>
      <c r="Y1848">
        <v>0.97399999999999998</v>
      </c>
      <c r="Z1848">
        <v>0.97099999999999997</v>
      </c>
      <c r="AA1848" s="19">
        <v>45733.809311087964</v>
      </c>
      <c r="AB1848" t="s">
        <v>1317</v>
      </c>
    </row>
    <row r="1849" spans="1:28" x14ac:dyDescent="0.35">
      <c r="A1849" t="s">
        <v>1313</v>
      </c>
      <c r="B1849" t="s">
        <v>313</v>
      </c>
      <c r="C1849">
        <v>1316</v>
      </c>
      <c r="D1849" s="9">
        <v>42905.868043981478</v>
      </c>
      <c r="E1849" s="9">
        <v>44221.971307870372</v>
      </c>
      <c r="F1849">
        <v>200</v>
      </c>
      <c r="G1849">
        <v>200</v>
      </c>
      <c r="H1849">
        <v>189</v>
      </c>
      <c r="I1849">
        <v>11</v>
      </c>
      <c r="J1849">
        <v>0</v>
      </c>
      <c r="K1849">
        <v>200</v>
      </c>
      <c r="L1849">
        <v>0</v>
      </c>
      <c r="M1849">
        <v>200</v>
      </c>
      <c r="N1849">
        <v>0.33500000000000002</v>
      </c>
      <c r="O1849">
        <v>4.2000000000000003E-2</v>
      </c>
      <c r="P1849">
        <v>0</v>
      </c>
      <c r="Q1849">
        <v>0</v>
      </c>
      <c r="R1849">
        <v>0</v>
      </c>
      <c r="S1849">
        <v>0.88900000000000001</v>
      </c>
      <c r="T1849">
        <v>1</v>
      </c>
      <c r="U1849" t="s">
        <v>877</v>
      </c>
      <c r="V1849" t="s">
        <v>878</v>
      </c>
      <c r="W1849">
        <v>0.65900000000000003</v>
      </c>
      <c r="X1849">
        <v>0.92900000000000005</v>
      </c>
      <c r="Y1849">
        <v>0</v>
      </c>
      <c r="Z1849">
        <v>0</v>
      </c>
      <c r="AA1849" s="19">
        <v>45733.809360937499</v>
      </c>
      <c r="AB1849" t="s">
        <v>1317</v>
      </c>
    </row>
    <row r="1850" spans="1:28" hidden="1" x14ac:dyDescent="0.35">
      <c r="A1850" t="s">
        <v>1313</v>
      </c>
      <c r="B1850" t="s">
        <v>314</v>
      </c>
      <c r="C1850">
        <v>99</v>
      </c>
      <c r="D1850" s="9">
        <v>44122.48641203704</v>
      </c>
      <c r="E1850" s="9">
        <v>44221.971307870372</v>
      </c>
      <c r="F1850" t="s">
        <v>874</v>
      </c>
      <c r="G1850" t="s">
        <v>874</v>
      </c>
      <c r="H1850">
        <v>64</v>
      </c>
      <c r="I1850">
        <v>1</v>
      </c>
      <c r="J1850">
        <v>1</v>
      </c>
      <c r="K1850" t="s">
        <v>875</v>
      </c>
      <c r="L1850">
        <v>1</v>
      </c>
      <c r="M1850">
        <v>64</v>
      </c>
      <c r="N1850">
        <v>0.67600000000000005</v>
      </c>
      <c r="O1850" t="s">
        <v>877</v>
      </c>
      <c r="P1850">
        <v>0</v>
      </c>
      <c r="Q1850" t="s">
        <v>877</v>
      </c>
      <c r="R1850" t="s">
        <v>877</v>
      </c>
      <c r="S1850" t="s">
        <v>877</v>
      </c>
      <c r="T1850" t="s">
        <v>877</v>
      </c>
      <c r="U1850" t="s">
        <v>877</v>
      </c>
      <c r="V1850" t="s">
        <v>878</v>
      </c>
      <c r="W1850">
        <v>0.94199999999999995</v>
      </c>
      <c r="X1850" t="s">
        <v>877</v>
      </c>
      <c r="Y1850">
        <v>0</v>
      </c>
      <c r="Z1850" t="s">
        <v>877</v>
      </c>
      <c r="AA1850" s="19">
        <v>45733.809360937499</v>
      </c>
      <c r="AB1850" t="s">
        <v>1317</v>
      </c>
    </row>
    <row r="1851" spans="1:28" x14ac:dyDescent="0.35">
      <c r="A1851" t="s">
        <v>1314</v>
      </c>
      <c r="B1851" t="s">
        <v>313</v>
      </c>
      <c r="C1851">
        <v>1734</v>
      </c>
      <c r="D1851" s="9">
        <v>42487.615636574075</v>
      </c>
      <c r="E1851" s="9">
        <v>44221.910034722219</v>
      </c>
      <c r="F1851">
        <v>3104</v>
      </c>
      <c r="G1851">
        <v>3104</v>
      </c>
      <c r="H1851">
        <v>1078</v>
      </c>
      <c r="I1851">
        <v>2026</v>
      </c>
      <c r="J1851">
        <v>669</v>
      </c>
      <c r="K1851">
        <v>2435</v>
      </c>
      <c r="L1851">
        <v>1541</v>
      </c>
      <c r="M1851">
        <v>894</v>
      </c>
      <c r="N1851">
        <v>0.63900000000000001</v>
      </c>
      <c r="O1851">
        <v>1.175</v>
      </c>
      <c r="P1851">
        <v>0.375</v>
      </c>
      <c r="Q1851">
        <v>0.92300000000000004</v>
      </c>
      <c r="R1851">
        <v>0.64100000000000001</v>
      </c>
      <c r="S1851">
        <v>0.35199999999999998</v>
      </c>
      <c r="T1851">
        <v>0.79300000000000004</v>
      </c>
      <c r="U1851">
        <v>968.58100000000002</v>
      </c>
      <c r="V1851" t="s">
        <v>58</v>
      </c>
      <c r="W1851">
        <v>0.996</v>
      </c>
      <c r="X1851">
        <v>0.996</v>
      </c>
      <c r="Y1851">
        <v>0.96399999999999997</v>
      </c>
      <c r="Z1851">
        <v>0.999</v>
      </c>
      <c r="AA1851" s="19">
        <v>45733.809437673612</v>
      </c>
      <c r="AB1851" t="s">
        <v>1317</v>
      </c>
    </row>
    <row r="1852" spans="1:28" hidden="1" x14ac:dyDescent="0.35">
      <c r="A1852" t="s">
        <v>1314</v>
      </c>
      <c r="B1852" t="s">
        <v>314</v>
      </c>
      <c r="C1852">
        <v>98</v>
      </c>
      <c r="D1852" s="9">
        <v>44123.59511574074</v>
      </c>
      <c r="E1852" s="9">
        <v>44221.910034722219</v>
      </c>
      <c r="F1852" t="s">
        <v>874</v>
      </c>
      <c r="G1852" t="s">
        <v>874</v>
      </c>
      <c r="H1852">
        <v>36</v>
      </c>
      <c r="I1852">
        <v>86</v>
      </c>
      <c r="J1852">
        <v>112</v>
      </c>
      <c r="K1852" t="s">
        <v>875</v>
      </c>
      <c r="L1852">
        <v>72</v>
      </c>
      <c r="M1852">
        <v>-63</v>
      </c>
      <c r="N1852">
        <v>0.34300000000000003</v>
      </c>
      <c r="O1852">
        <v>1.0509999999999999</v>
      </c>
      <c r="P1852">
        <v>1.085</v>
      </c>
      <c r="Q1852">
        <v>0.73399999999999999</v>
      </c>
      <c r="R1852">
        <v>2.375</v>
      </c>
      <c r="S1852">
        <v>0.246</v>
      </c>
      <c r="T1852">
        <v>0.222</v>
      </c>
      <c r="U1852">
        <v>1217.9839999999999</v>
      </c>
      <c r="V1852" t="s">
        <v>64</v>
      </c>
      <c r="W1852">
        <v>0.96499999999999997</v>
      </c>
      <c r="X1852">
        <v>0.97899999999999998</v>
      </c>
      <c r="Y1852">
        <v>0.55900000000000005</v>
      </c>
      <c r="Z1852">
        <v>0.97299999999999998</v>
      </c>
      <c r="AA1852" s="19">
        <v>45733.809454166665</v>
      </c>
      <c r="AB1852" t="s">
        <v>1317</v>
      </c>
    </row>
    <row r="1853" spans="1:28" x14ac:dyDescent="0.35">
      <c r="A1853" t="s">
        <v>1315</v>
      </c>
      <c r="B1853" t="s">
        <v>313</v>
      </c>
      <c r="C1853">
        <v>896</v>
      </c>
      <c r="D1853" s="9">
        <v>43298.199988425928</v>
      </c>
      <c r="E1853" s="9">
        <v>44194.744131944448</v>
      </c>
      <c r="F1853">
        <v>135</v>
      </c>
      <c r="G1853">
        <v>135</v>
      </c>
      <c r="H1853">
        <v>55</v>
      </c>
      <c r="I1853">
        <v>80</v>
      </c>
      <c r="J1853">
        <v>20</v>
      </c>
      <c r="K1853">
        <v>115</v>
      </c>
      <c r="L1853">
        <v>91</v>
      </c>
      <c r="M1853">
        <v>24</v>
      </c>
      <c r="N1853">
        <v>4.5999999999999999E-2</v>
      </c>
      <c r="O1853">
        <v>0.115</v>
      </c>
      <c r="P1853">
        <v>2.4E-2</v>
      </c>
      <c r="Q1853">
        <v>0.121</v>
      </c>
      <c r="R1853">
        <v>0.88300000000000001</v>
      </c>
      <c r="S1853">
        <v>0.28599999999999998</v>
      </c>
      <c r="T1853">
        <v>0.85099999999999998</v>
      </c>
      <c r="U1853">
        <v>198.34700000000001</v>
      </c>
      <c r="V1853" t="s">
        <v>58</v>
      </c>
      <c r="W1853">
        <v>0.89400000000000002</v>
      </c>
      <c r="X1853">
        <v>0.63600000000000001</v>
      </c>
      <c r="Y1853">
        <v>0.63</v>
      </c>
      <c r="Z1853">
        <v>0.73799999999999999</v>
      </c>
      <c r="AA1853" s="19">
        <v>45733.809524398152</v>
      </c>
      <c r="AB1853" t="s">
        <v>1317</v>
      </c>
    </row>
    <row r="1854" spans="1:28" hidden="1" x14ac:dyDescent="0.35">
      <c r="A1854" t="s">
        <v>1315</v>
      </c>
      <c r="B1854" t="s">
        <v>314</v>
      </c>
      <c r="C1854">
        <v>91</v>
      </c>
      <c r="D1854" s="9">
        <v>44103.386643518519</v>
      </c>
      <c r="E1854" s="9">
        <v>44194.744131944448</v>
      </c>
      <c r="F1854" t="s">
        <v>874</v>
      </c>
      <c r="G1854" t="s">
        <v>874</v>
      </c>
      <c r="H1854">
        <v>8</v>
      </c>
      <c r="I1854">
        <v>13</v>
      </c>
      <c r="J1854">
        <v>5</v>
      </c>
      <c r="K1854" t="s">
        <v>875</v>
      </c>
      <c r="L1854">
        <v>17</v>
      </c>
      <c r="M1854">
        <v>-2</v>
      </c>
      <c r="N1854">
        <v>0.1</v>
      </c>
      <c r="O1854">
        <v>0.129</v>
      </c>
      <c r="P1854">
        <v>4.3999999999999997E-2</v>
      </c>
      <c r="Q1854">
        <v>0.224</v>
      </c>
      <c r="R1854">
        <v>1.2110000000000001</v>
      </c>
      <c r="S1854">
        <v>0.437</v>
      </c>
      <c r="T1854">
        <v>0.80800000000000005</v>
      </c>
      <c r="U1854">
        <v>107.143</v>
      </c>
      <c r="V1854" t="s">
        <v>64</v>
      </c>
      <c r="W1854">
        <v>0.752</v>
      </c>
      <c r="X1854">
        <v>0.93400000000000005</v>
      </c>
      <c r="Y1854">
        <v>0.94499999999999995</v>
      </c>
      <c r="Z1854">
        <v>0.90400000000000003</v>
      </c>
      <c r="AA1854" s="19">
        <v>45733.809539062502</v>
      </c>
      <c r="AB1854" t="s">
        <v>1317</v>
      </c>
    </row>
    <row r="1855" spans="1:28" x14ac:dyDescent="0.35">
      <c r="A1855" t="s">
        <v>1316</v>
      </c>
      <c r="B1855" t="s">
        <v>313</v>
      </c>
      <c r="C1855">
        <v>1067</v>
      </c>
      <c r="D1855" s="9">
        <v>43146.658518518518</v>
      </c>
      <c r="E1855" s="9">
        <v>44214.485300925924</v>
      </c>
      <c r="F1855">
        <v>155</v>
      </c>
      <c r="G1855">
        <v>155</v>
      </c>
      <c r="H1855">
        <v>103</v>
      </c>
      <c r="I1855">
        <v>52</v>
      </c>
      <c r="J1855">
        <v>9</v>
      </c>
      <c r="K1855">
        <v>146</v>
      </c>
      <c r="L1855">
        <v>137</v>
      </c>
      <c r="M1855">
        <v>9</v>
      </c>
      <c r="N1855">
        <v>9.6000000000000002E-2</v>
      </c>
      <c r="O1855">
        <v>6.6000000000000003E-2</v>
      </c>
      <c r="P1855">
        <v>8.9999999999999993E-3</v>
      </c>
      <c r="Q1855">
        <v>0.129</v>
      </c>
      <c r="R1855">
        <v>0.84299999999999997</v>
      </c>
      <c r="S1855">
        <v>0.59299999999999997</v>
      </c>
      <c r="T1855">
        <v>0.94399999999999995</v>
      </c>
      <c r="U1855">
        <v>69.766999999999996</v>
      </c>
      <c r="V1855" t="s">
        <v>58</v>
      </c>
      <c r="W1855">
        <v>0.96099999999999997</v>
      </c>
      <c r="X1855">
        <v>0.99</v>
      </c>
      <c r="Y1855">
        <v>0.88100000000000001</v>
      </c>
      <c r="Z1855">
        <v>0.99399999999999999</v>
      </c>
      <c r="AA1855" s="19">
        <v>45733.809608773146</v>
      </c>
      <c r="AB1855" t="s">
        <v>1317</v>
      </c>
    </row>
    <row r="1856" spans="1:28" hidden="1" x14ac:dyDescent="0.35">
      <c r="A1856" t="s">
        <v>1316</v>
      </c>
      <c r="B1856" t="s">
        <v>314</v>
      </c>
      <c r="C1856">
        <v>97</v>
      </c>
      <c r="D1856" s="9">
        <v>44117.47016203704</v>
      </c>
      <c r="E1856" s="9">
        <v>44214.485300925924</v>
      </c>
      <c r="F1856" t="s">
        <v>874</v>
      </c>
      <c r="G1856" t="s">
        <v>874</v>
      </c>
      <c r="H1856">
        <v>4</v>
      </c>
      <c r="I1856">
        <v>8</v>
      </c>
      <c r="J1856">
        <v>1</v>
      </c>
      <c r="K1856" t="s">
        <v>875</v>
      </c>
      <c r="L1856">
        <v>13</v>
      </c>
      <c r="M1856">
        <v>0</v>
      </c>
      <c r="N1856">
        <v>2.5000000000000001E-2</v>
      </c>
      <c r="O1856">
        <v>9.2999999999999999E-2</v>
      </c>
      <c r="P1856" t="s">
        <v>877</v>
      </c>
      <c r="Q1856">
        <v>0.109</v>
      </c>
      <c r="R1856" t="s">
        <v>877</v>
      </c>
      <c r="S1856" t="s">
        <v>877</v>
      </c>
      <c r="T1856" t="s">
        <v>877</v>
      </c>
      <c r="U1856" t="s">
        <v>877</v>
      </c>
      <c r="V1856" t="s">
        <v>58</v>
      </c>
      <c r="W1856">
        <v>0.89800000000000002</v>
      </c>
      <c r="X1856">
        <v>0.75700000000000001</v>
      </c>
      <c r="Y1856" t="s">
        <v>877</v>
      </c>
      <c r="Z1856">
        <v>0.88500000000000001</v>
      </c>
      <c r="AA1856" s="19">
        <v>45733.809608946758</v>
      </c>
      <c r="AB1856" t="s">
        <v>1317</v>
      </c>
    </row>
    <row r="1857" spans="1:28" x14ac:dyDescent="0.35">
      <c r="A1857" t="s">
        <v>1318</v>
      </c>
      <c r="B1857" t="s">
        <v>313</v>
      </c>
      <c r="C1857">
        <v>1283</v>
      </c>
      <c r="D1857" s="9">
        <v>43025.533645833333</v>
      </c>
      <c r="E1857" s="9">
        <v>44309.340428240743</v>
      </c>
      <c r="F1857">
        <v>76</v>
      </c>
      <c r="G1857">
        <v>76</v>
      </c>
      <c r="H1857">
        <v>44</v>
      </c>
      <c r="I1857">
        <v>32</v>
      </c>
      <c r="J1857">
        <v>4</v>
      </c>
      <c r="K1857">
        <v>72</v>
      </c>
      <c r="L1857">
        <v>8</v>
      </c>
      <c r="M1857">
        <v>64</v>
      </c>
      <c r="N1857">
        <v>3.7999999999999999E-2</v>
      </c>
      <c r="O1857">
        <v>2.5000000000000001E-2</v>
      </c>
      <c r="P1857">
        <v>2E-3</v>
      </c>
      <c r="Q1857">
        <v>7.0000000000000001E-3</v>
      </c>
      <c r="R1857">
        <v>0.115</v>
      </c>
      <c r="S1857">
        <v>0.60299999999999998</v>
      </c>
      <c r="T1857">
        <v>0.96799999999999997</v>
      </c>
      <c r="U1857">
        <v>9142.857</v>
      </c>
      <c r="V1857" t="s">
        <v>58</v>
      </c>
      <c r="W1857">
        <v>0.97</v>
      </c>
      <c r="X1857">
        <v>0.96099999999999997</v>
      </c>
      <c r="Y1857">
        <v>0.98899999999999999</v>
      </c>
      <c r="Z1857">
        <v>0.94099999999999995</v>
      </c>
      <c r="AA1857" s="19">
        <v>45733.704908460648</v>
      </c>
      <c r="AB1857" t="s">
        <v>1322</v>
      </c>
    </row>
    <row r="1858" spans="1:28" hidden="1" x14ac:dyDescent="0.35">
      <c r="A1858" t="s">
        <v>1318</v>
      </c>
      <c r="B1858" t="s">
        <v>314</v>
      </c>
      <c r="C1858">
        <v>58</v>
      </c>
      <c r="D1858" s="9">
        <v>44250.548657407409</v>
      </c>
      <c r="E1858" s="9">
        <v>44309.340428240743</v>
      </c>
      <c r="F1858" t="s">
        <v>874</v>
      </c>
      <c r="G1858" t="s">
        <v>874</v>
      </c>
      <c r="H1858">
        <v>1</v>
      </c>
      <c r="I1858">
        <v>1</v>
      </c>
      <c r="J1858">
        <v>1</v>
      </c>
      <c r="K1858" t="s">
        <v>875</v>
      </c>
      <c r="L1858">
        <v>2</v>
      </c>
      <c r="M1858">
        <v>-2</v>
      </c>
      <c r="N1858" t="s">
        <v>877</v>
      </c>
      <c r="O1858" t="s">
        <v>877</v>
      </c>
      <c r="P1858" t="s">
        <v>877</v>
      </c>
      <c r="Q1858">
        <v>1.7000000000000001E-2</v>
      </c>
      <c r="R1858" t="s">
        <v>877</v>
      </c>
      <c r="S1858" t="s">
        <v>877</v>
      </c>
      <c r="T1858" t="s">
        <v>877</v>
      </c>
      <c r="U1858" t="s">
        <v>877</v>
      </c>
      <c r="V1858" t="s">
        <v>58</v>
      </c>
      <c r="W1858" t="s">
        <v>877</v>
      </c>
      <c r="X1858" t="s">
        <v>877</v>
      </c>
      <c r="Y1858" t="s">
        <v>877</v>
      </c>
      <c r="Z1858">
        <v>1</v>
      </c>
      <c r="AA1858" s="19">
        <v>45733.704908576387</v>
      </c>
      <c r="AB1858" t="s">
        <v>1322</v>
      </c>
    </row>
    <row r="1859" spans="1:28" x14ac:dyDescent="0.35">
      <c r="A1859" t="s">
        <v>1319</v>
      </c>
      <c r="B1859" t="s">
        <v>313</v>
      </c>
      <c r="C1859">
        <v>1141</v>
      </c>
      <c r="D1859" s="9">
        <v>42978.892361111109</v>
      </c>
      <c r="E1859" s="9">
        <v>44120.006053240744</v>
      </c>
      <c r="F1859">
        <v>35</v>
      </c>
      <c r="G1859">
        <v>35</v>
      </c>
      <c r="H1859">
        <v>19</v>
      </c>
      <c r="I1859">
        <v>16</v>
      </c>
      <c r="J1859">
        <v>3</v>
      </c>
      <c r="K1859">
        <v>32</v>
      </c>
      <c r="L1859">
        <v>7</v>
      </c>
      <c r="M1859">
        <v>25</v>
      </c>
      <c r="N1859">
        <v>1.4999999999999999E-2</v>
      </c>
      <c r="O1859">
        <v>1.4999999999999999E-2</v>
      </c>
      <c r="P1859">
        <v>3.0000000000000001E-3</v>
      </c>
      <c r="Q1859">
        <v>1.7000000000000001E-2</v>
      </c>
      <c r="R1859">
        <v>0.63</v>
      </c>
      <c r="S1859">
        <v>0.5</v>
      </c>
      <c r="T1859">
        <v>0.9</v>
      </c>
      <c r="U1859">
        <v>1470.588</v>
      </c>
      <c r="V1859" t="s">
        <v>58</v>
      </c>
      <c r="W1859">
        <v>0.92200000000000004</v>
      </c>
      <c r="X1859">
        <v>0.98399999999999999</v>
      </c>
      <c r="Y1859">
        <v>0.75</v>
      </c>
      <c r="Z1859">
        <v>0.93799999999999994</v>
      </c>
      <c r="AA1859" s="19">
        <v>45733.704972372689</v>
      </c>
      <c r="AB1859" t="s">
        <v>1322</v>
      </c>
    </row>
    <row r="1860" spans="1:28" hidden="1" x14ac:dyDescent="0.35">
      <c r="A1860" t="s">
        <v>1319</v>
      </c>
      <c r="B1860" t="s">
        <v>314</v>
      </c>
      <c r="C1860">
        <v>23</v>
      </c>
      <c r="D1860" s="9">
        <v>44096.675462962965</v>
      </c>
      <c r="E1860" s="9">
        <v>44120.006053240744</v>
      </c>
      <c r="F1860" t="s">
        <v>874</v>
      </c>
      <c r="G1860" t="s">
        <v>874</v>
      </c>
      <c r="H1860">
        <v>2</v>
      </c>
      <c r="I1860">
        <v>1</v>
      </c>
      <c r="J1860">
        <v>1</v>
      </c>
      <c r="K1860" t="s">
        <v>875</v>
      </c>
      <c r="L1860">
        <v>1</v>
      </c>
      <c r="M1860">
        <v>2</v>
      </c>
      <c r="N1860">
        <v>4.2000000000000003E-2</v>
      </c>
      <c r="O1860" t="s">
        <v>877</v>
      </c>
      <c r="P1860" t="s">
        <v>877</v>
      </c>
      <c r="Q1860" t="s">
        <v>877</v>
      </c>
      <c r="R1860" t="s">
        <v>877</v>
      </c>
      <c r="S1860" t="s">
        <v>877</v>
      </c>
      <c r="T1860" t="s">
        <v>877</v>
      </c>
      <c r="U1860" t="s">
        <v>877</v>
      </c>
      <c r="V1860" t="s">
        <v>58</v>
      </c>
      <c r="W1860">
        <v>1</v>
      </c>
      <c r="X1860" t="s">
        <v>877</v>
      </c>
      <c r="Y1860" t="s">
        <v>877</v>
      </c>
      <c r="Z1860" t="s">
        <v>877</v>
      </c>
      <c r="AA1860" s="19">
        <v>45733.704972476851</v>
      </c>
      <c r="AB1860" t="s">
        <v>1322</v>
      </c>
    </row>
    <row r="1861" spans="1:28" x14ac:dyDescent="0.35">
      <c r="A1861" t="s">
        <v>1069</v>
      </c>
      <c r="B1861" t="s">
        <v>313</v>
      </c>
      <c r="C1861">
        <v>1590</v>
      </c>
      <c r="D1861" s="9">
        <v>42668.819444444445</v>
      </c>
      <c r="E1861" s="9">
        <v>44259.562245370369</v>
      </c>
      <c r="F1861">
        <v>87</v>
      </c>
      <c r="G1861">
        <v>87</v>
      </c>
      <c r="H1861">
        <v>70</v>
      </c>
      <c r="I1861">
        <v>17</v>
      </c>
      <c r="J1861">
        <v>13</v>
      </c>
      <c r="K1861">
        <v>74</v>
      </c>
      <c r="L1861">
        <v>48</v>
      </c>
      <c r="M1861">
        <v>26</v>
      </c>
      <c r="N1861">
        <v>5.6000000000000001E-2</v>
      </c>
      <c r="O1861">
        <v>1.2E-2</v>
      </c>
      <c r="P1861">
        <v>1.0999999999999999E-2</v>
      </c>
      <c r="Q1861">
        <v>3.7999999999999999E-2</v>
      </c>
      <c r="R1861">
        <v>0.66700000000000004</v>
      </c>
      <c r="S1861">
        <v>0.82399999999999995</v>
      </c>
      <c r="T1861">
        <v>0.83799999999999997</v>
      </c>
      <c r="U1861">
        <v>684.21100000000001</v>
      </c>
      <c r="V1861" t="s">
        <v>58</v>
      </c>
      <c r="W1861">
        <v>0.98699999999999999</v>
      </c>
      <c r="X1861">
        <v>0.97899999999999998</v>
      </c>
      <c r="Y1861">
        <v>0.89200000000000002</v>
      </c>
      <c r="Z1861">
        <v>0.97599999999999998</v>
      </c>
      <c r="AA1861" s="19">
        <v>45733.705043090275</v>
      </c>
      <c r="AB1861" t="s">
        <v>1322</v>
      </c>
    </row>
    <row r="1862" spans="1:28" hidden="1" x14ac:dyDescent="0.35">
      <c r="A1862" t="s">
        <v>1069</v>
      </c>
      <c r="B1862" t="s">
        <v>314</v>
      </c>
      <c r="C1862">
        <v>42</v>
      </c>
      <c r="D1862" s="9">
        <v>44217.530902777777</v>
      </c>
      <c r="E1862" s="9">
        <v>44259.562245370369</v>
      </c>
      <c r="F1862" t="s">
        <v>874</v>
      </c>
      <c r="G1862" t="s">
        <v>874</v>
      </c>
      <c r="H1862">
        <v>1</v>
      </c>
      <c r="I1862">
        <v>3</v>
      </c>
      <c r="J1862">
        <v>1</v>
      </c>
      <c r="K1862" t="s">
        <v>875</v>
      </c>
      <c r="L1862">
        <v>1</v>
      </c>
      <c r="M1862">
        <v>1</v>
      </c>
      <c r="N1862" t="s">
        <v>877</v>
      </c>
      <c r="O1862">
        <v>6.5000000000000002E-2</v>
      </c>
      <c r="P1862" t="s">
        <v>877</v>
      </c>
      <c r="Q1862" t="s">
        <v>877</v>
      </c>
      <c r="R1862" t="s">
        <v>877</v>
      </c>
      <c r="S1862" t="s">
        <v>877</v>
      </c>
      <c r="T1862" t="s">
        <v>877</v>
      </c>
      <c r="U1862" t="s">
        <v>877</v>
      </c>
      <c r="V1862" t="s">
        <v>58</v>
      </c>
      <c r="W1862" t="s">
        <v>877</v>
      </c>
      <c r="X1862">
        <v>0.88300000000000001</v>
      </c>
      <c r="Y1862" t="s">
        <v>877</v>
      </c>
      <c r="Z1862" t="s">
        <v>877</v>
      </c>
      <c r="AA1862" s="19">
        <v>45733.705043217589</v>
      </c>
      <c r="AB1862" t="s">
        <v>1322</v>
      </c>
    </row>
    <row r="1863" spans="1:28" x14ac:dyDescent="0.35">
      <c r="A1863" t="s">
        <v>1320</v>
      </c>
      <c r="B1863" t="s">
        <v>313</v>
      </c>
      <c r="C1863">
        <v>2078</v>
      </c>
      <c r="D1863" s="9">
        <v>42229.63958333333</v>
      </c>
      <c r="E1863" s="9">
        <v>44308.639166666668</v>
      </c>
      <c r="F1863">
        <v>1847</v>
      </c>
      <c r="G1863">
        <v>1847</v>
      </c>
      <c r="H1863">
        <v>1103</v>
      </c>
      <c r="I1863">
        <v>744</v>
      </c>
      <c r="J1863">
        <v>41</v>
      </c>
      <c r="K1863">
        <v>1806</v>
      </c>
      <c r="L1863">
        <v>477</v>
      </c>
      <c r="M1863">
        <v>1329</v>
      </c>
      <c r="N1863">
        <v>0.65600000000000003</v>
      </c>
      <c r="O1863">
        <v>0.57399999999999995</v>
      </c>
      <c r="P1863">
        <v>3.4000000000000002E-2</v>
      </c>
      <c r="Q1863">
        <v>0.34499999999999997</v>
      </c>
      <c r="R1863">
        <v>0.28799999999999998</v>
      </c>
      <c r="S1863">
        <v>0.53300000000000003</v>
      </c>
      <c r="T1863">
        <v>0.97199999999999998</v>
      </c>
      <c r="U1863">
        <v>3852.174</v>
      </c>
      <c r="V1863" t="s">
        <v>58</v>
      </c>
      <c r="W1863">
        <v>0.97399999999999998</v>
      </c>
      <c r="X1863">
        <v>0.995</v>
      </c>
      <c r="Y1863">
        <v>0.98099999999999998</v>
      </c>
      <c r="Z1863">
        <v>0.96599999999999997</v>
      </c>
      <c r="AA1863" s="19">
        <v>45733.705116874997</v>
      </c>
      <c r="AB1863" t="s">
        <v>1322</v>
      </c>
    </row>
    <row r="1864" spans="1:28" hidden="1" x14ac:dyDescent="0.35">
      <c r="A1864" t="s">
        <v>1320</v>
      </c>
      <c r="B1864" t="s">
        <v>314</v>
      </c>
      <c r="C1864">
        <v>99</v>
      </c>
      <c r="D1864" s="9">
        <v>44208.751956018517</v>
      </c>
      <c r="E1864" s="9">
        <v>44308.639166666668</v>
      </c>
      <c r="F1864" t="s">
        <v>874</v>
      </c>
      <c r="G1864" t="s">
        <v>874</v>
      </c>
      <c r="H1864">
        <v>13</v>
      </c>
      <c r="I1864">
        <v>25</v>
      </c>
      <c r="J1864">
        <v>4</v>
      </c>
      <c r="K1864" t="s">
        <v>875</v>
      </c>
      <c r="L1864">
        <v>24</v>
      </c>
      <c r="M1864">
        <v>9</v>
      </c>
      <c r="N1864">
        <v>0.20399999999999999</v>
      </c>
      <c r="O1864">
        <v>0.44500000000000001</v>
      </c>
      <c r="P1864">
        <v>2.3E-2</v>
      </c>
      <c r="Q1864">
        <v>0.442</v>
      </c>
      <c r="R1864">
        <v>0.70599999999999996</v>
      </c>
      <c r="S1864">
        <v>0.314</v>
      </c>
      <c r="T1864">
        <v>0.96499999999999997</v>
      </c>
      <c r="U1864">
        <v>3006.7869999999998</v>
      </c>
      <c r="V1864" t="s">
        <v>58</v>
      </c>
      <c r="W1864">
        <v>0.97899999999999998</v>
      </c>
      <c r="X1864">
        <v>0.85399999999999998</v>
      </c>
      <c r="Y1864">
        <v>0.84199999999999997</v>
      </c>
      <c r="Z1864">
        <v>0.84099999999999997</v>
      </c>
      <c r="AA1864" s="19">
        <v>45733.70513347222</v>
      </c>
      <c r="AB1864" t="s">
        <v>1322</v>
      </c>
    </row>
    <row r="1865" spans="1:28" x14ac:dyDescent="0.35">
      <c r="A1865" t="s">
        <v>1321</v>
      </c>
      <c r="B1865" t="s">
        <v>313</v>
      </c>
      <c r="C1865">
        <v>1256</v>
      </c>
      <c r="D1865" s="9">
        <v>43052.952233796299</v>
      </c>
      <c r="E1865" s="9">
        <v>44308.970625000002</v>
      </c>
      <c r="F1865">
        <v>79</v>
      </c>
      <c r="G1865">
        <v>79</v>
      </c>
      <c r="H1865">
        <v>30</v>
      </c>
      <c r="I1865">
        <v>49</v>
      </c>
      <c r="J1865">
        <v>5</v>
      </c>
      <c r="K1865">
        <v>74</v>
      </c>
      <c r="L1865">
        <v>8</v>
      </c>
      <c r="M1865">
        <v>66</v>
      </c>
      <c r="N1865">
        <v>0.02</v>
      </c>
      <c r="O1865">
        <v>7.6999999999999999E-2</v>
      </c>
      <c r="P1865">
        <v>8.9999999999999993E-3</v>
      </c>
      <c r="Q1865">
        <v>0.02</v>
      </c>
      <c r="R1865">
        <v>0.22700000000000001</v>
      </c>
      <c r="S1865">
        <v>0.20599999999999999</v>
      </c>
      <c r="T1865">
        <v>0.90700000000000003</v>
      </c>
      <c r="U1865">
        <v>3300</v>
      </c>
      <c r="V1865" t="s">
        <v>58</v>
      </c>
      <c r="W1865">
        <v>0.65400000000000003</v>
      </c>
      <c r="X1865">
        <v>0.93300000000000005</v>
      </c>
      <c r="Y1865">
        <v>0.92100000000000004</v>
      </c>
      <c r="Z1865">
        <v>0.91800000000000004</v>
      </c>
      <c r="AA1865" s="19">
        <v>45733.705203240737</v>
      </c>
      <c r="AB1865" t="s">
        <v>1322</v>
      </c>
    </row>
    <row r="1866" spans="1:28" hidden="1" x14ac:dyDescent="0.35">
      <c r="A1866" t="s">
        <v>1321</v>
      </c>
      <c r="B1866" t="s">
        <v>314</v>
      </c>
      <c r="C1866">
        <v>97</v>
      </c>
      <c r="D1866" s="9">
        <v>44211.556909722225</v>
      </c>
      <c r="E1866" s="9">
        <v>44308.970625000002</v>
      </c>
      <c r="F1866" t="s">
        <v>874</v>
      </c>
      <c r="G1866" t="s">
        <v>874</v>
      </c>
      <c r="H1866">
        <v>11</v>
      </c>
      <c r="I1866">
        <v>6</v>
      </c>
      <c r="J1866">
        <v>2</v>
      </c>
      <c r="K1866" t="s">
        <v>875</v>
      </c>
      <c r="L1866">
        <v>1</v>
      </c>
      <c r="M1866">
        <v>13</v>
      </c>
      <c r="N1866">
        <v>0.11799999999999999</v>
      </c>
      <c r="O1866">
        <v>5.5E-2</v>
      </c>
      <c r="P1866" t="s">
        <v>877</v>
      </c>
      <c r="Q1866" t="s">
        <v>877</v>
      </c>
      <c r="R1866" t="s">
        <v>877</v>
      </c>
      <c r="S1866" t="s">
        <v>877</v>
      </c>
      <c r="T1866" t="s">
        <v>877</v>
      </c>
      <c r="U1866" t="s">
        <v>877</v>
      </c>
      <c r="V1866" t="s">
        <v>58</v>
      </c>
      <c r="W1866">
        <v>0.91200000000000003</v>
      </c>
      <c r="X1866">
        <v>0.92500000000000004</v>
      </c>
      <c r="Y1866" t="s">
        <v>877</v>
      </c>
      <c r="Z1866" t="s">
        <v>877</v>
      </c>
      <c r="AA1866" s="19">
        <v>45733.705203333331</v>
      </c>
      <c r="AB1866" t="s">
        <v>1322</v>
      </c>
    </row>
    <row r="1867" spans="1:28" x14ac:dyDescent="0.35">
      <c r="A1867" t="s">
        <v>1323</v>
      </c>
      <c r="B1867" t="s">
        <v>313</v>
      </c>
      <c r="C1867">
        <v>2900</v>
      </c>
      <c r="D1867" s="9">
        <v>41665.024421296293</v>
      </c>
      <c r="E1867" s="9">
        <v>44565.599224537036</v>
      </c>
      <c r="F1867">
        <v>3473</v>
      </c>
      <c r="G1867">
        <v>3473</v>
      </c>
      <c r="H1867">
        <v>0</v>
      </c>
      <c r="I1867">
        <v>3473</v>
      </c>
      <c r="J1867">
        <v>2565</v>
      </c>
      <c r="K1867">
        <v>908</v>
      </c>
      <c r="L1867">
        <v>692</v>
      </c>
      <c r="M1867">
        <v>216</v>
      </c>
      <c r="N1867">
        <v>0</v>
      </c>
      <c r="O1867">
        <v>1.633</v>
      </c>
      <c r="P1867">
        <v>1.349</v>
      </c>
      <c r="Q1867">
        <v>0.28799999999999998</v>
      </c>
      <c r="R1867">
        <v>1.014</v>
      </c>
      <c r="S1867">
        <v>0</v>
      </c>
      <c r="T1867">
        <v>0.17399999999999999</v>
      </c>
      <c r="U1867">
        <v>750</v>
      </c>
      <c r="V1867" t="s">
        <v>64</v>
      </c>
      <c r="W1867">
        <v>0</v>
      </c>
      <c r="X1867">
        <v>0.74099999999999999</v>
      </c>
      <c r="Y1867">
        <v>0.74</v>
      </c>
      <c r="Z1867">
        <v>0.745</v>
      </c>
      <c r="AA1867" s="19">
        <v>45733.927485092594</v>
      </c>
      <c r="AB1867" t="s">
        <v>1330</v>
      </c>
    </row>
    <row r="1868" spans="1:28" hidden="1" x14ac:dyDescent="0.35">
      <c r="A1868" t="s">
        <v>1323</v>
      </c>
      <c r="B1868" t="s">
        <v>314</v>
      </c>
      <c r="C1868">
        <v>99</v>
      </c>
      <c r="D1868" s="9">
        <v>44465.727581018517</v>
      </c>
      <c r="E1868" s="9">
        <v>44565.599224537036</v>
      </c>
      <c r="F1868" t="s">
        <v>874</v>
      </c>
      <c r="G1868" t="s">
        <v>874</v>
      </c>
      <c r="H1868">
        <v>1</v>
      </c>
      <c r="I1868">
        <v>225</v>
      </c>
      <c r="J1868">
        <v>241</v>
      </c>
      <c r="K1868" t="s">
        <v>875</v>
      </c>
      <c r="L1868">
        <v>118</v>
      </c>
      <c r="M1868">
        <v>-133</v>
      </c>
      <c r="N1868">
        <v>0</v>
      </c>
      <c r="O1868">
        <v>2.3809999999999998</v>
      </c>
      <c r="P1868">
        <v>2.4620000000000002</v>
      </c>
      <c r="Q1868">
        <v>0.97899999999999998</v>
      </c>
      <c r="R1868">
        <v>-12.086</v>
      </c>
      <c r="S1868">
        <v>0</v>
      </c>
      <c r="T1868">
        <v>-3.4000000000000002E-2</v>
      </c>
      <c r="U1868">
        <v>220.63300000000001</v>
      </c>
      <c r="V1868" t="s">
        <v>58</v>
      </c>
      <c r="W1868">
        <v>0</v>
      </c>
      <c r="X1868">
        <v>0.97599999999999998</v>
      </c>
      <c r="Y1868">
        <v>0.98799999999999999</v>
      </c>
      <c r="Z1868">
        <v>0.97699999999999998</v>
      </c>
      <c r="AA1868" s="19">
        <v>45733.927497604163</v>
      </c>
      <c r="AB1868" t="s">
        <v>1330</v>
      </c>
    </row>
    <row r="1869" spans="1:28" x14ac:dyDescent="0.35">
      <c r="A1869" t="s">
        <v>1324</v>
      </c>
      <c r="B1869" t="s">
        <v>313</v>
      </c>
      <c r="C1869">
        <v>2723</v>
      </c>
      <c r="D1869" s="9">
        <v>41842.237546296295</v>
      </c>
      <c r="E1869" s="9">
        <v>44566.187071759261</v>
      </c>
      <c r="F1869">
        <v>9105</v>
      </c>
      <c r="G1869">
        <v>9105</v>
      </c>
      <c r="H1869">
        <v>0</v>
      </c>
      <c r="I1869">
        <v>9105</v>
      </c>
      <c r="J1869">
        <v>8109</v>
      </c>
      <c r="K1869">
        <v>996</v>
      </c>
      <c r="L1869">
        <v>603</v>
      </c>
      <c r="M1869">
        <v>393</v>
      </c>
      <c r="N1869">
        <v>0</v>
      </c>
      <c r="O1869">
        <v>5.4509999999999996</v>
      </c>
      <c r="P1869">
        <v>6.3730000000000002</v>
      </c>
      <c r="Q1869">
        <v>0.25600000000000001</v>
      </c>
      <c r="R1869">
        <v>-0.27800000000000002</v>
      </c>
      <c r="S1869">
        <v>0</v>
      </c>
      <c r="T1869">
        <v>-0.16900000000000001</v>
      </c>
      <c r="U1869">
        <v>1535.1559999999999</v>
      </c>
      <c r="V1869" t="s">
        <v>58</v>
      </c>
      <c r="W1869">
        <v>0</v>
      </c>
      <c r="X1869">
        <v>0.83499999999999996</v>
      </c>
      <c r="Y1869">
        <v>0.79700000000000004</v>
      </c>
      <c r="Z1869">
        <v>0.77600000000000002</v>
      </c>
      <c r="AA1869" s="19">
        <v>45733.927584328703</v>
      </c>
      <c r="AB1869" t="s">
        <v>1330</v>
      </c>
    </row>
    <row r="1870" spans="1:28" hidden="1" x14ac:dyDescent="0.35">
      <c r="A1870" t="s">
        <v>1324</v>
      </c>
      <c r="B1870" t="s">
        <v>314</v>
      </c>
      <c r="C1870">
        <v>99</v>
      </c>
      <c r="D1870" s="9">
        <v>44466.237384259257</v>
      </c>
      <c r="E1870" s="9">
        <v>44566.187071759261</v>
      </c>
      <c r="F1870" t="s">
        <v>874</v>
      </c>
      <c r="G1870" t="s">
        <v>874</v>
      </c>
      <c r="H1870">
        <v>1</v>
      </c>
      <c r="I1870">
        <v>805</v>
      </c>
      <c r="J1870">
        <v>716</v>
      </c>
      <c r="K1870" t="s">
        <v>875</v>
      </c>
      <c r="L1870">
        <v>108</v>
      </c>
      <c r="M1870">
        <v>-20</v>
      </c>
      <c r="N1870">
        <v>0</v>
      </c>
      <c r="O1870">
        <v>8.4849999999999994</v>
      </c>
      <c r="P1870">
        <v>7.2569999999999997</v>
      </c>
      <c r="Q1870">
        <v>1.071</v>
      </c>
      <c r="R1870">
        <v>0.872</v>
      </c>
      <c r="S1870">
        <v>0</v>
      </c>
      <c r="T1870">
        <v>0.14499999999999999</v>
      </c>
      <c r="U1870">
        <v>366.947</v>
      </c>
      <c r="V1870" t="s">
        <v>58</v>
      </c>
      <c r="W1870">
        <v>0</v>
      </c>
      <c r="X1870">
        <v>0.96199999999999997</v>
      </c>
      <c r="Y1870">
        <v>0.96199999999999997</v>
      </c>
      <c r="Z1870">
        <v>0.97399999999999998</v>
      </c>
      <c r="AA1870" s="19">
        <v>45733.927598483795</v>
      </c>
      <c r="AB1870" t="s">
        <v>1330</v>
      </c>
    </row>
    <row r="1871" spans="1:28" x14ac:dyDescent="0.35">
      <c r="A1871" t="s">
        <v>1325</v>
      </c>
      <c r="B1871" t="s">
        <v>313</v>
      </c>
      <c r="C1871">
        <v>3407</v>
      </c>
      <c r="D1871" s="9">
        <v>41158.63622685185</v>
      </c>
      <c r="E1871" s="9">
        <v>44566.32335648148</v>
      </c>
      <c r="F1871">
        <v>144778</v>
      </c>
      <c r="G1871">
        <v>144778</v>
      </c>
      <c r="H1871">
        <v>0</v>
      </c>
      <c r="I1871">
        <v>144778</v>
      </c>
      <c r="J1871">
        <v>130084</v>
      </c>
      <c r="K1871">
        <v>14694</v>
      </c>
      <c r="L1871">
        <v>10233</v>
      </c>
      <c r="M1871">
        <v>4461</v>
      </c>
      <c r="N1871">
        <v>0</v>
      </c>
      <c r="O1871">
        <v>49.634</v>
      </c>
      <c r="P1871">
        <v>45.420999999999999</v>
      </c>
      <c r="Q1871">
        <v>3.0049999999999999</v>
      </c>
      <c r="R1871">
        <v>0.71299999999999997</v>
      </c>
      <c r="S1871">
        <v>0</v>
      </c>
      <c r="T1871">
        <v>8.5000000000000006E-2</v>
      </c>
      <c r="U1871">
        <v>1484.5260000000001</v>
      </c>
      <c r="V1871" t="s">
        <v>58</v>
      </c>
      <c r="W1871">
        <v>0</v>
      </c>
      <c r="X1871">
        <v>0.79400000000000004</v>
      </c>
      <c r="Y1871">
        <v>0.75600000000000001</v>
      </c>
      <c r="Z1871">
        <v>0.82</v>
      </c>
      <c r="AA1871" s="19">
        <v>45733.928016064812</v>
      </c>
      <c r="AB1871" t="s">
        <v>1330</v>
      </c>
    </row>
    <row r="1872" spans="1:28" hidden="1" x14ac:dyDescent="0.35">
      <c r="A1872" t="s">
        <v>1325</v>
      </c>
      <c r="B1872" t="s">
        <v>314</v>
      </c>
      <c r="C1872">
        <v>99</v>
      </c>
      <c r="D1872" s="9">
        <v>44466.331979166665</v>
      </c>
      <c r="E1872" s="9">
        <v>44566.32335648148</v>
      </c>
      <c r="F1872" t="s">
        <v>874</v>
      </c>
      <c r="G1872" t="s">
        <v>874</v>
      </c>
      <c r="H1872">
        <v>1</v>
      </c>
      <c r="I1872">
        <v>8427</v>
      </c>
      <c r="J1872">
        <v>8437</v>
      </c>
      <c r="K1872" t="s">
        <v>875</v>
      </c>
      <c r="L1872">
        <v>2449</v>
      </c>
      <c r="M1872">
        <v>-2460</v>
      </c>
      <c r="N1872">
        <v>0</v>
      </c>
      <c r="O1872">
        <v>93.349000000000004</v>
      </c>
      <c r="P1872">
        <v>88.542000000000002</v>
      </c>
      <c r="Q1872">
        <v>24.917000000000002</v>
      </c>
      <c r="R1872">
        <v>5.1829999999999998</v>
      </c>
      <c r="S1872">
        <v>0</v>
      </c>
      <c r="T1872">
        <v>5.0999999999999997E-2</v>
      </c>
      <c r="U1872">
        <v>179.03399999999999</v>
      </c>
      <c r="V1872" t="s">
        <v>64</v>
      </c>
      <c r="W1872">
        <v>0</v>
      </c>
      <c r="X1872">
        <v>0.98599999999999999</v>
      </c>
      <c r="Y1872">
        <v>0.98699999999999999</v>
      </c>
      <c r="Z1872">
        <v>0.99</v>
      </c>
      <c r="AA1872" s="19">
        <v>45733.928040949075</v>
      </c>
      <c r="AB1872" t="s">
        <v>1330</v>
      </c>
    </row>
    <row r="1873" spans="1:28" x14ac:dyDescent="0.35">
      <c r="A1873" t="s">
        <v>1326</v>
      </c>
      <c r="B1873" t="s">
        <v>313</v>
      </c>
      <c r="C1873">
        <v>3359</v>
      </c>
      <c r="D1873" s="9">
        <v>41206.799513888887</v>
      </c>
      <c r="E1873" s="9">
        <v>44566.122858796298</v>
      </c>
      <c r="F1873">
        <v>17630</v>
      </c>
      <c r="G1873">
        <v>17630</v>
      </c>
      <c r="H1873">
        <v>0</v>
      </c>
      <c r="I1873">
        <v>17630</v>
      </c>
      <c r="J1873">
        <v>15154</v>
      </c>
      <c r="K1873">
        <v>2476</v>
      </c>
      <c r="L1873">
        <v>1811</v>
      </c>
      <c r="M1873">
        <v>665</v>
      </c>
      <c r="N1873">
        <v>0</v>
      </c>
      <c r="O1873">
        <v>5.3220000000000001</v>
      </c>
      <c r="P1873">
        <v>4.6159999999999997</v>
      </c>
      <c r="Q1873">
        <v>0.64200000000000002</v>
      </c>
      <c r="R1873">
        <v>0.90900000000000003</v>
      </c>
      <c r="S1873">
        <v>0</v>
      </c>
      <c r="T1873">
        <v>0.13300000000000001</v>
      </c>
      <c r="U1873">
        <v>1035.826</v>
      </c>
      <c r="V1873" t="s">
        <v>58</v>
      </c>
      <c r="W1873">
        <v>0</v>
      </c>
      <c r="X1873">
        <v>0.94799999999999995</v>
      </c>
      <c r="Y1873">
        <v>0.95499999999999996</v>
      </c>
      <c r="Z1873">
        <v>0.73799999999999999</v>
      </c>
      <c r="AA1873" s="19">
        <v>45733.928149942127</v>
      </c>
      <c r="AB1873" t="s">
        <v>1330</v>
      </c>
    </row>
    <row r="1874" spans="1:28" hidden="1" x14ac:dyDescent="0.35">
      <c r="A1874" t="s">
        <v>1326</v>
      </c>
      <c r="B1874" t="s">
        <v>314</v>
      </c>
      <c r="C1874">
        <v>99</v>
      </c>
      <c r="D1874" s="9">
        <v>44466.390810185185</v>
      </c>
      <c r="E1874" s="9">
        <v>44566.122858796298</v>
      </c>
      <c r="F1874" t="s">
        <v>874</v>
      </c>
      <c r="G1874" t="s">
        <v>874</v>
      </c>
      <c r="H1874">
        <v>1</v>
      </c>
      <c r="I1874">
        <v>1190</v>
      </c>
      <c r="J1874">
        <v>875</v>
      </c>
      <c r="K1874" t="s">
        <v>875</v>
      </c>
      <c r="L1874">
        <v>136</v>
      </c>
      <c r="M1874">
        <v>178</v>
      </c>
      <c r="N1874">
        <v>0</v>
      </c>
      <c r="O1874">
        <v>15.851000000000001</v>
      </c>
      <c r="P1874">
        <v>10.943</v>
      </c>
      <c r="Q1874">
        <v>1.5289999999999999</v>
      </c>
      <c r="R1874">
        <v>0.312</v>
      </c>
      <c r="S1874">
        <v>0</v>
      </c>
      <c r="T1874">
        <v>0.31</v>
      </c>
      <c r="U1874">
        <v>434.92500000000001</v>
      </c>
      <c r="V1874" t="s">
        <v>58</v>
      </c>
      <c r="W1874">
        <v>0</v>
      </c>
      <c r="X1874">
        <v>0.90100000000000002</v>
      </c>
      <c r="Y1874">
        <v>0.90100000000000002</v>
      </c>
      <c r="Z1874">
        <v>0.97799999999999998</v>
      </c>
      <c r="AA1874" s="19">
        <v>45733.928164803241</v>
      </c>
      <c r="AB1874" t="s">
        <v>1330</v>
      </c>
    </row>
    <row r="1875" spans="1:28" x14ac:dyDescent="0.35">
      <c r="A1875" t="s">
        <v>1327</v>
      </c>
      <c r="B1875" t="s">
        <v>313</v>
      </c>
      <c r="C1875">
        <v>649</v>
      </c>
      <c r="D1875" s="9">
        <v>43915.785694444443</v>
      </c>
      <c r="E1875" s="9">
        <v>44565.70107638889</v>
      </c>
      <c r="F1875">
        <v>6484</v>
      </c>
      <c r="G1875">
        <v>6484</v>
      </c>
      <c r="H1875">
        <v>0</v>
      </c>
      <c r="I1875">
        <v>6484</v>
      </c>
      <c r="J1875">
        <v>5690</v>
      </c>
      <c r="K1875">
        <v>794</v>
      </c>
      <c r="L1875">
        <v>552</v>
      </c>
      <c r="M1875">
        <v>242</v>
      </c>
      <c r="N1875">
        <v>0</v>
      </c>
      <c r="O1875">
        <v>9.532</v>
      </c>
      <c r="P1875">
        <v>8.8469999999999995</v>
      </c>
      <c r="Q1875">
        <v>1.151</v>
      </c>
      <c r="R1875">
        <v>1.68</v>
      </c>
      <c r="S1875">
        <v>0</v>
      </c>
      <c r="T1875">
        <v>7.1999999999999995E-2</v>
      </c>
      <c r="U1875">
        <v>210.25200000000001</v>
      </c>
      <c r="V1875" t="s">
        <v>64</v>
      </c>
      <c r="W1875">
        <v>0</v>
      </c>
      <c r="X1875">
        <v>0.80200000000000005</v>
      </c>
      <c r="Y1875">
        <v>0.92700000000000005</v>
      </c>
      <c r="Z1875">
        <v>0.90200000000000002</v>
      </c>
      <c r="AA1875" s="19">
        <v>45733.928249814817</v>
      </c>
      <c r="AB1875" t="s">
        <v>1330</v>
      </c>
    </row>
    <row r="1876" spans="1:28" hidden="1" x14ac:dyDescent="0.35">
      <c r="A1876" t="s">
        <v>1327</v>
      </c>
      <c r="B1876" t="s">
        <v>314</v>
      </c>
      <c r="C1876">
        <v>99</v>
      </c>
      <c r="D1876" s="9">
        <v>44465.779039351852</v>
      </c>
      <c r="E1876" s="9">
        <v>44565.70107638889</v>
      </c>
      <c r="F1876" t="s">
        <v>874</v>
      </c>
      <c r="G1876" t="s">
        <v>874</v>
      </c>
      <c r="H1876">
        <v>1</v>
      </c>
      <c r="I1876">
        <v>334</v>
      </c>
      <c r="J1876">
        <v>209</v>
      </c>
      <c r="K1876" t="s">
        <v>875</v>
      </c>
      <c r="L1876">
        <v>122</v>
      </c>
      <c r="M1876">
        <v>2</v>
      </c>
      <c r="N1876">
        <v>0</v>
      </c>
      <c r="O1876">
        <v>3.395</v>
      </c>
      <c r="P1876">
        <v>2.21</v>
      </c>
      <c r="Q1876">
        <v>1.2709999999999999</v>
      </c>
      <c r="R1876">
        <v>1.073</v>
      </c>
      <c r="S1876">
        <v>0</v>
      </c>
      <c r="T1876">
        <v>0.34899999999999998</v>
      </c>
      <c r="U1876">
        <v>190.40100000000001</v>
      </c>
      <c r="V1876" t="s">
        <v>64</v>
      </c>
      <c r="W1876">
        <v>0</v>
      </c>
      <c r="X1876">
        <v>0.97899999999999998</v>
      </c>
      <c r="Y1876">
        <v>0.97799999999999998</v>
      </c>
      <c r="Z1876">
        <v>0.93300000000000005</v>
      </c>
      <c r="AA1876" s="19">
        <v>45733.928262442132</v>
      </c>
      <c r="AB1876" t="s">
        <v>1330</v>
      </c>
    </row>
    <row r="1877" spans="1:28" x14ac:dyDescent="0.35">
      <c r="A1877" t="s">
        <v>1328</v>
      </c>
      <c r="B1877" t="s">
        <v>313</v>
      </c>
      <c r="C1877">
        <v>1869</v>
      </c>
      <c r="D1877" s="9">
        <v>42072.643750000003</v>
      </c>
      <c r="E1877" s="9">
        <v>43941.699050925927</v>
      </c>
      <c r="F1877">
        <v>11774</v>
      </c>
      <c r="G1877">
        <v>11774</v>
      </c>
      <c r="H1877">
        <v>0</v>
      </c>
      <c r="I1877">
        <v>11774</v>
      </c>
      <c r="J1877">
        <v>10334</v>
      </c>
      <c r="K1877">
        <v>1440</v>
      </c>
      <c r="L1877">
        <v>1440</v>
      </c>
      <c r="M1877">
        <v>0</v>
      </c>
      <c r="N1877">
        <v>0</v>
      </c>
      <c r="O1877">
        <v>6.3529999999999998</v>
      </c>
      <c r="P1877">
        <v>5.2489999999999997</v>
      </c>
      <c r="Q1877">
        <v>1.0900000000000001</v>
      </c>
      <c r="R1877">
        <v>0.98699999999999999</v>
      </c>
      <c r="S1877">
        <v>0</v>
      </c>
      <c r="T1877">
        <v>0.17399999999999999</v>
      </c>
      <c r="U1877">
        <v>0</v>
      </c>
      <c r="V1877" t="s">
        <v>82</v>
      </c>
      <c r="W1877">
        <v>0</v>
      </c>
      <c r="X1877">
        <v>0.99099999999999999</v>
      </c>
      <c r="Y1877">
        <v>0.95899999999999996</v>
      </c>
      <c r="Z1877">
        <v>0.96099999999999997</v>
      </c>
      <c r="AA1877" s="19">
        <v>45733.928356249999</v>
      </c>
      <c r="AB1877" t="s">
        <v>1330</v>
      </c>
    </row>
    <row r="1878" spans="1:28" hidden="1" x14ac:dyDescent="0.35">
      <c r="A1878" t="s">
        <v>1328</v>
      </c>
      <c r="B1878" t="s">
        <v>314</v>
      </c>
      <c r="C1878">
        <v>99</v>
      </c>
      <c r="D1878" s="9">
        <v>43841.734606481485</v>
      </c>
      <c r="E1878" s="9">
        <v>43941.699050925927</v>
      </c>
      <c r="F1878" t="s">
        <v>874</v>
      </c>
      <c r="G1878" t="s">
        <v>874</v>
      </c>
      <c r="H1878">
        <v>1</v>
      </c>
      <c r="I1878">
        <v>890</v>
      </c>
      <c r="J1878">
        <v>3249</v>
      </c>
      <c r="K1878" t="s">
        <v>875</v>
      </c>
      <c r="L1878">
        <v>6</v>
      </c>
      <c r="M1878">
        <v>-2366</v>
      </c>
      <c r="N1878">
        <v>0</v>
      </c>
      <c r="O1878">
        <v>9.8140000000000001</v>
      </c>
      <c r="P1878">
        <v>25.991</v>
      </c>
      <c r="Q1878">
        <v>4.7E-2</v>
      </c>
      <c r="R1878">
        <v>-3.0000000000000001E-3</v>
      </c>
      <c r="S1878">
        <v>0</v>
      </c>
      <c r="T1878">
        <v>-1.6479999999999999</v>
      </c>
      <c r="U1878">
        <v>0</v>
      </c>
      <c r="V1878" t="s">
        <v>82</v>
      </c>
      <c r="W1878">
        <v>0</v>
      </c>
      <c r="X1878">
        <v>0.996</v>
      </c>
      <c r="Y1878">
        <v>0.1</v>
      </c>
      <c r="Z1878">
        <v>0.77100000000000002</v>
      </c>
      <c r="AA1878" s="19">
        <v>45733.928370752314</v>
      </c>
      <c r="AB1878" t="s">
        <v>1330</v>
      </c>
    </row>
    <row r="1879" spans="1:28" x14ac:dyDescent="0.35">
      <c r="A1879" t="s">
        <v>1162</v>
      </c>
      <c r="B1879" t="s">
        <v>313</v>
      </c>
      <c r="C1879">
        <v>3361</v>
      </c>
      <c r="D1879" s="9">
        <v>41205.277870370373</v>
      </c>
      <c r="E1879" s="9">
        <v>44566.333773148152</v>
      </c>
      <c r="F1879">
        <v>213845</v>
      </c>
      <c r="G1879">
        <v>213845</v>
      </c>
      <c r="H1879">
        <v>0</v>
      </c>
      <c r="I1879">
        <v>213845</v>
      </c>
      <c r="J1879">
        <v>180180</v>
      </c>
      <c r="K1879">
        <v>33665</v>
      </c>
      <c r="L1879">
        <v>25367</v>
      </c>
      <c r="M1879">
        <v>8298</v>
      </c>
      <c r="N1879">
        <v>0</v>
      </c>
      <c r="O1879">
        <v>56.771000000000001</v>
      </c>
      <c r="P1879">
        <v>47.673999999999999</v>
      </c>
      <c r="Q1879">
        <v>8.0820000000000007</v>
      </c>
      <c r="R1879">
        <v>0.88800000000000001</v>
      </c>
      <c r="S1879">
        <v>0</v>
      </c>
      <c r="T1879">
        <v>0.16</v>
      </c>
      <c r="U1879">
        <v>1026.7260000000001</v>
      </c>
      <c r="V1879" t="s">
        <v>58</v>
      </c>
      <c r="W1879">
        <v>0</v>
      </c>
      <c r="X1879">
        <v>0.97799999999999998</v>
      </c>
      <c r="Y1879">
        <v>0.98</v>
      </c>
      <c r="Z1879">
        <v>0.92800000000000005</v>
      </c>
      <c r="AA1879" s="19">
        <v>45733.92893094907</v>
      </c>
      <c r="AB1879" t="s">
        <v>1330</v>
      </c>
    </row>
    <row r="1880" spans="1:28" hidden="1" x14ac:dyDescent="0.35">
      <c r="A1880" t="s">
        <v>1162</v>
      </c>
      <c r="B1880" t="s">
        <v>314</v>
      </c>
      <c r="C1880">
        <v>99</v>
      </c>
      <c r="D1880" s="9">
        <v>44466.360682870371</v>
      </c>
      <c r="E1880" s="9">
        <v>44566.333773148152</v>
      </c>
      <c r="F1880" t="s">
        <v>874</v>
      </c>
      <c r="G1880" t="s">
        <v>874</v>
      </c>
      <c r="H1880">
        <v>1</v>
      </c>
      <c r="I1880">
        <v>6041</v>
      </c>
      <c r="J1880">
        <v>5215</v>
      </c>
      <c r="K1880" t="s">
        <v>875</v>
      </c>
      <c r="L1880">
        <v>982</v>
      </c>
      <c r="M1880">
        <v>-157</v>
      </c>
      <c r="N1880">
        <v>0</v>
      </c>
      <c r="O1880">
        <v>70.284000000000006</v>
      </c>
      <c r="P1880">
        <v>59.164000000000001</v>
      </c>
      <c r="Q1880">
        <v>11.375999999999999</v>
      </c>
      <c r="R1880">
        <v>1.0229999999999999</v>
      </c>
      <c r="S1880">
        <v>0</v>
      </c>
      <c r="T1880">
        <v>0.158</v>
      </c>
      <c r="U1880">
        <v>729.43</v>
      </c>
      <c r="V1880" t="s">
        <v>64</v>
      </c>
      <c r="W1880">
        <v>0</v>
      </c>
      <c r="X1880">
        <v>0.98699999999999999</v>
      </c>
      <c r="Y1880">
        <v>0.98099999999999998</v>
      </c>
      <c r="Z1880">
        <v>0.96299999999999997</v>
      </c>
      <c r="AA1880" s="19">
        <v>45733.928954340277</v>
      </c>
      <c r="AB1880" t="s">
        <v>1330</v>
      </c>
    </row>
    <row r="1881" spans="1:28" x14ac:dyDescent="0.35">
      <c r="A1881" t="s">
        <v>1329</v>
      </c>
      <c r="B1881" t="s">
        <v>313</v>
      </c>
      <c r="C1881">
        <v>1211</v>
      </c>
      <c r="D1881" s="9">
        <v>43354.68309027778</v>
      </c>
      <c r="E1881" s="9">
        <v>44565.877442129633</v>
      </c>
      <c r="F1881">
        <v>13730</v>
      </c>
      <c r="G1881">
        <v>13730</v>
      </c>
      <c r="H1881">
        <v>0</v>
      </c>
      <c r="I1881">
        <v>13730</v>
      </c>
      <c r="J1881">
        <v>13440</v>
      </c>
      <c r="K1881">
        <v>290</v>
      </c>
      <c r="L1881">
        <v>239</v>
      </c>
      <c r="M1881">
        <v>51</v>
      </c>
      <c r="N1881">
        <v>0</v>
      </c>
      <c r="O1881">
        <v>16.350999999999999</v>
      </c>
      <c r="P1881">
        <v>17.632000000000001</v>
      </c>
      <c r="Q1881">
        <v>0.20300000000000001</v>
      </c>
      <c r="R1881">
        <v>-0.158</v>
      </c>
      <c r="S1881">
        <v>0</v>
      </c>
      <c r="T1881">
        <v>-7.8E-2</v>
      </c>
      <c r="U1881">
        <v>251.232</v>
      </c>
      <c r="V1881" t="s">
        <v>58</v>
      </c>
      <c r="W1881">
        <v>0</v>
      </c>
      <c r="X1881">
        <v>0.95299999999999996</v>
      </c>
      <c r="Y1881">
        <v>0.93799999999999994</v>
      </c>
      <c r="Z1881">
        <v>0.41699999999999998</v>
      </c>
      <c r="AA1881" s="19">
        <v>45733.929059386573</v>
      </c>
      <c r="AB1881" t="s">
        <v>1330</v>
      </c>
    </row>
    <row r="1882" spans="1:28" hidden="1" x14ac:dyDescent="0.35">
      <c r="A1882" t="s">
        <v>1329</v>
      </c>
      <c r="B1882" t="s">
        <v>314</v>
      </c>
      <c r="C1882">
        <v>100</v>
      </c>
      <c r="D1882" s="9">
        <v>44465.63177083333</v>
      </c>
      <c r="E1882" s="9">
        <v>44565.877442129633</v>
      </c>
      <c r="F1882" t="s">
        <v>874</v>
      </c>
      <c r="G1882" t="s">
        <v>874</v>
      </c>
      <c r="H1882">
        <v>1</v>
      </c>
      <c r="I1882">
        <v>930</v>
      </c>
      <c r="J1882">
        <v>1013</v>
      </c>
      <c r="K1882" t="s">
        <v>875</v>
      </c>
      <c r="L1882">
        <v>190</v>
      </c>
      <c r="M1882">
        <v>-272</v>
      </c>
      <c r="N1882">
        <v>0</v>
      </c>
      <c r="O1882">
        <v>10.75</v>
      </c>
      <c r="P1882">
        <v>10.177</v>
      </c>
      <c r="Q1882">
        <v>1.9370000000000001</v>
      </c>
      <c r="R1882">
        <v>3.38</v>
      </c>
      <c r="S1882">
        <v>0</v>
      </c>
      <c r="T1882">
        <v>5.2999999999999999E-2</v>
      </c>
      <c r="U1882">
        <v>26.329000000000001</v>
      </c>
      <c r="V1882" t="s">
        <v>94</v>
      </c>
      <c r="W1882">
        <v>0</v>
      </c>
      <c r="X1882">
        <v>0.97299999999999998</v>
      </c>
      <c r="Y1882">
        <v>0.97799999999999998</v>
      </c>
      <c r="Z1882">
        <v>0.98799999999999999</v>
      </c>
      <c r="AA1882" s="19">
        <v>45733.929074108797</v>
      </c>
      <c r="AB1882" t="s">
        <v>1330</v>
      </c>
    </row>
    <row r="1883" spans="1:28" x14ac:dyDescent="0.35">
      <c r="A1883" t="s">
        <v>1331</v>
      </c>
      <c r="B1883" t="s">
        <v>313</v>
      </c>
      <c r="C1883">
        <v>3625</v>
      </c>
      <c r="D1883" s="9">
        <v>40939.492210648146</v>
      </c>
      <c r="E1883" s="9">
        <v>44565.203622685185</v>
      </c>
      <c r="F1883">
        <v>8318</v>
      </c>
      <c r="G1883">
        <v>8318</v>
      </c>
      <c r="H1883">
        <v>4837</v>
      </c>
      <c r="I1883">
        <v>3481</v>
      </c>
      <c r="J1883">
        <v>1344</v>
      </c>
      <c r="K1883">
        <v>6974</v>
      </c>
      <c r="L1883">
        <v>6148</v>
      </c>
      <c r="M1883">
        <v>826</v>
      </c>
      <c r="N1883">
        <v>1.2150000000000001</v>
      </c>
      <c r="O1883">
        <v>1.3640000000000001</v>
      </c>
      <c r="P1883">
        <v>0.57899999999999996</v>
      </c>
      <c r="Q1883">
        <v>1.96</v>
      </c>
      <c r="R1883">
        <v>0.98</v>
      </c>
      <c r="S1883">
        <v>0.47099999999999997</v>
      </c>
      <c r="T1883">
        <v>0.77500000000000002</v>
      </c>
      <c r="U1883">
        <v>421.42899999999997</v>
      </c>
      <c r="V1883" t="s">
        <v>58</v>
      </c>
      <c r="W1883">
        <v>0.98499999999999999</v>
      </c>
      <c r="X1883">
        <v>0.96599999999999997</v>
      </c>
      <c r="Y1883">
        <v>0.90600000000000003</v>
      </c>
      <c r="Z1883">
        <v>0.95499999999999996</v>
      </c>
      <c r="AA1883" s="19">
        <v>45733.865504675923</v>
      </c>
      <c r="AB1883" t="s">
        <v>1358</v>
      </c>
    </row>
    <row r="1884" spans="1:28" hidden="1" x14ac:dyDescent="0.35">
      <c r="A1884" t="s">
        <v>1331</v>
      </c>
      <c r="B1884" t="s">
        <v>314</v>
      </c>
      <c r="C1884">
        <v>99</v>
      </c>
      <c r="D1884" s="9">
        <v>44465.998865740738</v>
      </c>
      <c r="E1884" s="9">
        <v>44565.203622685185</v>
      </c>
      <c r="F1884" t="s">
        <v>874</v>
      </c>
      <c r="G1884" t="s">
        <v>874</v>
      </c>
      <c r="H1884">
        <v>231</v>
      </c>
      <c r="I1884">
        <v>221</v>
      </c>
      <c r="J1884">
        <v>98</v>
      </c>
      <c r="K1884" t="s">
        <v>875</v>
      </c>
      <c r="L1884">
        <v>275</v>
      </c>
      <c r="M1884">
        <v>80</v>
      </c>
      <c r="N1884">
        <v>2.4740000000000002</v>
      </c>
      <c r="O1884">
        <v>2.5030000000000001</v>
      </c>
      <c r="P1884">
        <v>1.232</v>
      </c>
      <c r="Q1884">
        <v>3.0529999999999999</v>
      </c>
      <c r="R1884">
        <v>0.81499999999999995</v>
      </c>
      <c r="S1884">
        <v>0.497</v>
      </c>
      <c r="T1884">
        <v>0.752</v>
      </c>
      <c r="U1884">
        <v>270.55399999999997</v>
      </c>
      <c r="V1884" t="s">
        <v>58</v>
      </c>
      <c r="W1884">
        <v>0.98499999999999999</v>
      </c>
      <c r="X1884">
        <v>0.97399999999999998</v>
      </c>
      <c r="Y1884">
        <v>0.98</v>
      </c>
      <c r="Z1884">
        <v>0.99199999999999999</v>
      </c>
      <c r="AA1884" s="19">
        <v>45733.865522256943</v>
      </c>
      <c r="AB1884" t="s">
        <v>1358</v>
      </c>
    </row>
    <row r="1885" spans="1:28" x14ac:dyDescent="0.35">
      <c r="A1885" t="s">
        <v>1332</v>
      </c>
      <c r="B1885" t="s">
        <v>313</v>
      </c>
      <c r="C1885">
        <v>662</v>
      </c>
      <c r="D1885" s="9">
        <v>43889.404675925929</v>
      </c>
      <c r="E1885" s="9">
        <v>44551.577881944446</v>
      </c>
      <c r="F1885">
        <v>160</v>
      </c>
      <c r="G1885">
        <v>160</v>
      </c>
      <c r="H1885">
        <v>106</v>
      </c>
      <c r="I1885">
        <v>54</v>
      </c>
      <c r="J1885">
        <v>20</v>
      </c>
      <c r="K1885">
        <v>140</v>
      </c>
      <c r="L1885">
        <v>100</v>
      </c>
      <c r="M1885">
        <v>40</v>
      </c>
      <c r="N1885">
        <v>0.17699999999999999</v>
      </c>
      <c r="O1885">
        <v>9.1999999999999998E-2</v>
      </c>
      <c r="P1885">
        <v>3.3000000000000002E-2</v>
      </c>
      <c r="Q1885">
        <v>0.186</v>
      </c>
      <c r="R1885">
        <v>0.78800000000000003</v>
      </c>
      <c r="S1885">
        <v>0.65800000000000003</v>
      </c>
      <c r="T1885">
        <v>0.877</v>
      </c>
      <c r="U1885">
        <v>215.054</v>
      </c>
      <c r="V1885" t="s">
        <v>58</v>
      </c>
      <c r="W1885">
        <v>0.98199999999999998</v>
      </c>
      <c r="X1885">
        <v>0.98199999999999998</v>
      </c>
      <c r="Y1885">
        <v>0.89900000000000002</v>
      </c>
      <c r="Z1885">
        <v>0.97799999999999998</v>
      </c>
      <c r="AA1885" s="19">
        <v>45733.865597881944</v>
      </c>
      <c r="AB1885" t="s">
        <v>1358</v>
      </c>
    </row>
    <row r="1886" spans="1:28" hidden="1" x14ac:dyDescent="0.35">
      <c r="A1886" t="s">
        <v>1332</v>
      </c>
      <c r="B1886" t="s">
        <v>314</v>
      </c>
      <c r="C1886">
        <v>99</v>
      </c>
      <c r="D1886" s="9">
        <v>44452.003067129626</v>
      </c>
      <c r="E1886" s="9">
        <v>44551.577881944446</v>
      </c>
      <c r="F1886" t="s">
        <v>874</v>
      </c>
      <c r="G1886" t="s">
        <v>874</v>
      </c>
      <c r="H1886">
        <v>15</v>
      </c>
      <c r="I1886">
        <v>4</v>
      </c>
      <c r="J1886">
        <v>3</v>
      </c>
      <c r="K1886" t="s">
        <v>875</v>
      </c>
      <c r="L1886">
        <v>13</v>
      </c>
      <c r="M1886">
        <v>2</v>
      </c>
      <c r="N1886">
        <v>0.152</v>
      </c>
      <c r="O1886">
        <v>2.8000000000000001E-2</v>
      </c>
      <c r="P1886">
        <v>3.5999999999999997E-2</v>
      </c>
      <c r="Q1886">
        <v>0.16900000000000001</v>
      </c>
      <c r="R1886">
        <v>1.1739999999999999</v>
      </c>
      <c r="S1886">
        <v>0.84399999999999997</v>
      </c>
      <c r="T1886">
        <v>0.8</v>
      </c>
      <c r="U1886">
        <v>236.68600000000001</v>
      </c>
      <c r="V1886" t="s">
        <v>64</v>
      </c>
      <c r="W1886">
        <v>0.88800000000000001</v>
      </c>
      <c r="X1886">
        <v>0.93400000000000005</v>
      </c>
      <c r="Y1886">
        <v>0.75</v>
      </c>
      <c r="Z1886">
        <v>0.88700000000000001</v>
      </c>
      <c r="AA1886" s="19">
        <v>45733.865614560185</v>
      </c>
      <c r="AB1886" t="s">
        <v>1358</v>
      </c>
    </row>
    <row r="1887" spans="1:28" x14ac:dyDescent="0.35">
      <c r="A1887" t="s">
        <v>1333</v>
      </c>
      <c r="B1887" t="s">
        <v>313</v>
      </c>
      <c r="C1887">
        <v>4536</v>
      </c>
      <c r="D1887" s="9">
        <v>40024.139398148145</v>
      </c>
      <c r="E1887" s="9">
        <v>44560.352627314816</v>
      </c>
      <c r="F1887">
        <v>2327</v>
      </c>
      <c r="G1887">
        <v>2327</v>
      </c>
      <c r="H1887">
        <v>1270</v>
      </c>
      <c r="I1887">
        <v>1057</v>
      </c>
      <c r="J1887">
        <v>766</v>
      </c>
      <c r="K1887">
        <v>1561</v>
      </c>
      <c r="L1887">
        <v>1270</v>
      </c>
      <c r="M1887">
        <v>291</v>
      </c>
      <c r="N1887">
        <v>0.36</v>
      </c>
      <c r="O1887">
        <v>0.35</v>
      </c>
      <c r="P1887">
        <v>0.29499999999999998</v>
      </c>
      <c r="Q1887">
        <v>0.45700000000000002</v>
      </c>
      <c r="R1887">
        <v>1.101</v>
      </c>
      <c r="S1887">
        <v>0.50700000000000001</v>
      </c>
      <c r="T1887">
        <v>0.58499999999999996</v>
      </c>
      <c r="U1887">
        <v>636.76099999999997</v>
      </c>
      <c r="V1887" t="s">
        <v>64</v>
      </c>
      <c r="W1887">
        <v>0.96799999999999997</v>
      </c>
      <c r="X1887">
        <v>0.96099999999999997</v>
      </c>
      <c r="Y1887">
        <v>0.98899999999999999</v>
      </c>
      <c r="Z1887">
        <v>0.94299999999999995</v>
      </c>
      <c r="AA1887" s="19">
        <v>45733.86569997685</v>
      </c>
      <c r="AB1887" t="s">
        <v>1358</v>
      </c>
    </row>
    <row r="1888" spans="1:28" hidden="1" x14ac:dyDescent="0.35">
      <c r="A1888" t="s">
        <v>1333</v>
      </c>
      <c r="B1888" t="s">
        <v>314</v>
      </c>
      <c r="C1888">
        <v>92</v>
      </c>
      <c r="D1888" s="9">
        <v>44467.538854166669</v>
      </c>
      <c r="E1888" s="9">
        <v>44560.352627314816</v>
      </c>
      <c r="F1888" t="s">
        <v>874</v>
      </c>
      <c r="G1888" t="s">
        <v>874</v>
      </c>
      <c r="H1888">
        <v>27</v>
      </c>
      <c r="I1888">
        <v>6</v>
      </c>
      <c r="J1888">
        <v>10</v>
      </c>
      <c r="K1888" t="s">
        <v>875</v>
      </c>
      <c r="L1888">
        <v>6</v>
      </c>
      <c r="M1888">
        <v>18</v>
      </c>
      <c r="N1888">
        <v>0.35799999999999998</v>
      </c>
      <c r="O1888">
        <v>5.8999999999999997E-2</v>
      </c>
      <c r="P1888">
        <v>0.106</v>
      </c>
      <c r="Q1888">
        <v>8.7999999999999995E-2</v>
      </c>
      <c r="R1888">
        <v>0.28299999999999997</v>
      </c>
      <c r="S1888">
        <v>0.85899999999999999</v>
      </c>
      <c r="T1888">
        <v>0.746</v>
      </c>
      <c r="U1888">
        <v>3306.8180000000002</v>
      </c>
      <c r="V1888" t="s">
        <v>58</v>
      </c>
      <c r="W1888">
        <v>0.98</v>
      </c>
      <c r="X1888">
        <v>0.88600000000000001</v>
      </c>
      <c r="Y1888">
        <v>0.94699999999999995</v>
      </c>
      <c r="Z1888">
        <v>0.93799999999999994</v>
      </c>
      <c r="AA1888" s="19">
        <v>45733.865717418979</v>
      </c>
      <c r="AB1888" t="s">
        <v>1358</v>
      </c>
    </row>
    <row r="1889" spans="1:28" x14ac:dyDescent="0.35">
      <c r="A1889" t="s">
        <v>1334</v>
      </c>
      <c r="B1889" t="s">
        <v>313</v>
      </c>
      <c r="C1889">
        <v>1428</v>
      </c>
      <c r="D1889" s="9">
        <v>43129.546273148146</v>
      </c>
      <c r="E1889" s="9">
        <v>44557.809317129628</v>
      </c>
      <c r="F1889">
        <v>1251</v>
      </c>
      <c r="G1889">
        <v>1251</v>
      </c>
      <c r="H1889">
        <v>1173</v>
      </c>
      <c r="I1889">
        <v>78</v>
      </c>
      <c r="J1889">
        <v>244</v>
      </c>
      <c r="K1889">
        <v>1007</v>
      </c>
      <c r="L1889">
        <v>749</v>
      </c>
      <c r="M1889">
        <v>258</v>
      </c>
      <c r="N1889">
        <v>0.84799999999999998</v>
      </c>
      <c r="O1889">
        <v>5.7000000000000002E-2</v>
      </c>
      <c r="P1889">
        <v>0.188</v>
      </c>
      <c r="Q1889">
        <v>0.54700000000000004</v>
      </c>
      <c r="R1889">
        <v>0.76300000000000001</v>
      </c>
      <c r="S1889">
        <v>0.93700000000000006</v>
      </c>
      <c r="T1889">
        <v>0.79200000000000004</v>
      </c>
      <c r="U1889">
        <v>471.66399999999999</v>
      </c>
      <c r="V1889" t="s">
        <v>58</v>
      </c>
      <c r="W1889">
        <v>0.99399999999999999</v>
      </c>
      <c r="X1889">
        <v>0.98099999999999998</v>
      </c>
      <c r="Y1889">
        <v>0.99099999999999999</v>
      </c>
      <c r="Z1889">
        <v>0.99299999999999999</v>
      </c>
      <c r="AA1889" s="19">
        <v>45733.865794201389</v>
      </c>
      <c r="AB1889" t="s">
        <v>1358</v>
      </c>
    </row>
    <row r="1890" spans="1:28" hidden="1" x14ac:dyDescent="0.35">
      <c r="A1890" t="s">
        <v>1334</v>
      </c>
      <c r="B1890" t="s">
        <v>314</v>
      </c>
      <c r="C1890">
        <v>91</v>
      </c>
      <c r="D1890" s="9">
        <v>44466.774525462963</v>
      </c>
      <c r="E1890" s="9">
        <v>44557.809317129628</v>
      </c>
      <c r="F1890" t="s">
        <v>874</v>
      </c>
      <c r="G1890" t="s">
        <v>874</v>
      </c>
      <c r="H1890">
        <v>72</v>
      </c>
      <c r="I1890">
        <v>3</v>
      </c>
      <c r="J1890">
        <v>25</v>
      </c>
      <c r="K1890" t="s">
        <v>875</v>
      </c>
      <c r="L1890">
        <v>56</v>
      </c>
      <c r="M1890">
        <v>-7</v>
      </c>
      <c r="N1890">
        <v>0.87</v>
      </c>
      <c r="O1890">
        <v>4.7E-2</v>
      </c>
      <c r="P1890">
        <v>0.34399999999999997</v>
      </c>
      <c r="Q1890">
        <v>0.77300000000000002</v>
      </c>
      <c r="R1890">
        <v>1.349</v>
      </c>
      <c r="S1890">
        <v>0.94899999999999995</v>
      </c>
      <c r="T1890">
        <v>0.625</v>
      </c>
      <c r="U1890">
        <v>333.76499999999999</v>
      </c>
      <c r="V1890" t="s">
        <v>64</v>
      </c>
      <c r="W1890">
        <v>0.93400000000000005</v>
      </c>
      <c r="X1890">
        <v>1</v>
      </c>
      <c r="Y1890">
        <v>0.91400000000000003</v>
      </c>
      <c r="Z1890">
        <v>0.89500000000000002</v>
      </c>
      <c r="AA1890" s="19">
        <v>45733.865811481483</v>
      </c>
      <c r="AB1890" t="s">
        <v>1358</v>
      </c>
    </row>
    <row r="1891" spans="1:28" x14ac:dyDescent="0.35">
      <c r="A1891" t="s">
        <v>1335</v>
      </c>
      <c r="B1891" t="s">
        <v>313</v>
      </c>
      <c r="C1891">
        <v>2212</v>
      </c>
      <c r="D1891" s="9">
        <v>42331.800069444442</v>
      </c>
      <c r="E1891" s="9">
        <v>44544.485844907409</v>
      </c>
      <c r="F1891">
        <v>287</v>
      </c>
      <c r="G1891">
        <v>287</v>
      </c>
      <c r="H1891">
        <v>199</v>
      </c>
      <c r="I1891">
        <v>88</v>
      </c>
      <c r="J1891">
        <v>96</v>
      </c>
      <c r="K1891">
        <v>191</v>
      </c>
      <c r="L1891">
        <v>179</v>
      </c>
      <c r="M1891">
        <v>12</v>
      </c>
      <c r="N1891">
        <v>8.4000000000000005E-2</v>
      </c>
      <c r="O1891">
        <v>4.9000000000000002E-2</v>
      </c>
      <c r="P1891">
        <v>4.7E-2</v>
      </c>
      <c r="Q1891">
        <v>7.9000000000000001E-2</v>
      </c>
      <c r="R1891">
        <v>0.91900000000000004</v>
      </c>
      <c r="S1891">
        <v>0.63200000000000001</v>
      </c>
      <c r="T1891">
        <v>0.64700000000000002</v>
      </c>
      <c r="U1891">
        <v>151.899</v>
      </c>
      <c r="V1891" t="s">
        <v>58</v>
      </c>
      <c r="W1891">
        <v>0.94399999999999995</v>
      </c>
      <c r="X1891">
        <v>0.95599999999999996</v>
      </c>
      <c r="Y1891">
        <v>0.97699999999999998</v>
      </c>
      <c r="Z1891">
        <v>0.90900000000000003</v>
      </c>
      <c r="AA1891" s="19">
        <v>45733.865886747684</v>
      </c>
      <c r="AB1891" t="s">
        <v>1358</v>
      </c>
    </row>
    <row r="1892" spans="1:28" hidden="1" x14ac:dyDescent="0.35">
      <c r="A1892" t="s">
        <v>1335</v>
      </c>
      <c r="B1892" t="s">
        <v>314</v>
      </c>
      <c r="C1892">
        <v>98</v>
      </c>
      <c r="D1892" s="9">
        <v>44446.337048611109</v>
      </c>
      <c r="E1892" s="9">
        <v>44544.485844907409</v>
      </c>
      <c r="F1892" t="s">
        <v>874</v>
      </c>
      <c r="G1892" t="s">
        <v>874</v>
      </c>
      <c r="H1892">
        <v>9</v>
      </c>
      <c r="I1892">
        <v>1</v>
      </c>
      <c r="J1892">
        <v>6</v>
      </c>
      <c r="K1892" t="s">
        <v>875</v>
      </c>
      <c r="L1892">
        <v>10</v>
      </c>
      <c r="M1892">
        <v>-7</v>
      </c>
      <c r="N1892">
        <v>0.122</v>
      </c>
      <c r="O1892" t="s">
        <v>877</v>
      </c>
      <c r="P1892">
        <v>0.111</v>
      </c>
      <c r="Q1892">
        <v>0.09</v>
      </c>
      <c r="R1892" t="s">
        <v>877</v>
      </c>
      <c r="S1892" t="s">
        <v>877</v>
      </c>
      <c r="T1892" t="s">
        <v>877</v>
      </c>
      <c r="U1892" t="s">
        <v>877</v>
      </c>
      <c r="V1892" t="s">
        <v>58</v>
      </c>
      <c r="W1892">
        <v>0.93600000000000005</v>
      </c>
      <c r="X1892" t="s">
        <v>877</v>
      </c>
      <c r="Y1892">
        <v>0.47599999999999998</v>
      </c>
      <c r="Z1892">
        <v>0.95899999999999996</v>
      </c>
      <c r="AA1892" s="19">
        <v>45733.865886956017</v>
      </c>
      <c r="AB1892" t="s">
        <v>1358</v>
      </c>
    </row>
    <row r="1893" spans="1:28" x14ac:dyDescent="0.35">
      <c r="A1893" t="s">
        <v>1336</v>
      </c>
      <c r="B1893" t="s">
        <v>313</v>
      </c>
      <c r="C1893">
        <v>4654</v>
      </c>
      <c r="D1893" s="9">
        <v>39911.334328703706</v>
      </c>
      <c r="E1893" s="9">
        <v>44565.58326388889</v>
      </c>
      <c r="F1893">
        <v>58928</v>
      </c>
      <c r="G1893">
        <v>58928</v>
      </c>
      <c r="H1893">
        <v>31769</v>
      </c>
      <c r="I1893">
        <v>27159</v>
      </c>
      <c r="J1893">
        <v>17119</v>
      </c>
      <c r="K1893">
        <v>41809</v>
      </c>
      <c r="L1893">
        <v>35853</v>
      </c>
      <c r="M1893">
        <v>5956</v>
      </c>
      <c r="N1893">
        <v>7.6609999999999996</v>
      </c>
      <c r="O1893">
        <v>6.5069999999999997</v>
      </c>
      <c r="P1893">
        <v>4.3209999999999997</v>
      </c>
      <c r="Q1893">
        <v>8.84</v>
      </c>
      <c r="R1893">
        <v>0.89800000000000002</v>
      </c>
      <c r="S1893">
        <v>0.54100000000000004</v>
      </c>
      <c r="T1893">
        <v>0.69499999999999995</v>
      </c>
      <c r="U1893">
        <v>673.75599999999997</v>
      </c>
      <c r="V1893" t="s">
        <v>58</v>
      </c>
      <c r="W1893">
        <v>0.92700000000000005</v>
      </c>
      <c r="X1893">
        <v>0.995</v>
      </c>
      <c r="Y1893">
        <v>0.98699999999999999</v>
      </c>
      <c r="Z1893">
        <v>0.94799999999999995</v>
      </c>
      <c r="AA1893" s="19">
        <v>45733.866093402779</v>
      </c>
      <c r="AB1893" t="s">
        <v>1358</v>
      </c>
    </row>
    <row r="1894" spans="1:28" hidden="1" x14ac:dyDescent="0.35">
      <c r="A1894" t="s">
        <v>1336</v>
      </c>
      <c r="B1894" t="s">
        <v>314</v>
      </c>
      <c r="C1894">
        <v>99</v>
      </c>
      <c r="D1894" s="9">
        <v>44465.657650462963</v>
      </c>
      <c r="E1894" s="9">
        <v>44565.58326388889</v>
      </c>
      <c r="F1894" t="s">
        <v>874</v>
      </c>
      <c r="G1894" t="s">
        <v>874</v>
      </c>
      <c r="H1894">
        <v>1271</v>
      </c>
      <c r="I1894">
        <v>771</v>
      </c>
      <c r="J1894">
        <v>823</v>
      </c>
      <c r="K1894" t="s">
        <v>875</v>
      </c>
      <c r="L1894">
        <v>1447</v>
      </c>
      <c r="M1894">
        <v>-229</v>
      </c>
      <c r="N1894">
        <v>13.73</v>
      </c>
      <c r="O1894">
        <v>8.2739999999999991</v>
      </c>
      <c r="P1894">
        <v>9.3040000000000003</v>
      </c>
      <c r="Q1894">
        <v>15.835000000000001</v>
      </c>
      <c r="R1894">
        <v>1.2470000000000001</v>
      </c>
      <c r="S1894">
        <v>0.624</v>
      </c>
      <c r="T1894">
        <v>0.57699999999999996</v>
      </c>
      <c r="U1894">
        <v>376.12900000000002</v>
      </c>
      <c r="V1894" t="s">
        <v>64</v>
      </c>
      <c r="W1894">
        <v>0.996</v>
      </c>
      <c r="X1894">
        <v>0.97799999999999998</v>
      </c>
      <c r="Y1894">
        <v>0.99199999999999999</v>
      </c>
      <c r="Z1894">
        <v>0.98899999999999999</v>
      </c>
      <c r="AA1894" s="19">
        <v>45733.866116168982</v>
      </c>
      <c r="AB1894" t="s">
        <v>1358</v>
      </c>
    </row>
    <row r="1895" spans="1:28" x14ac:dyDescent="0.35">
      <c r="A1895" t="s">
        <v>1337</v>
      </c>
      <c r="B1895" t="s">
        <v>313</v>
      </c>
      <c r="C1895">
        <v>1320</v>
      </c>
      <c r="D1895" s="9">
        <v>43230.795439814814</v>
      </c>
      <c r="E1895" s="9">
        <v>44551.791192129633</v>
      </c>
      <c r="F1895">
        <v>983</v>
      </c>
      <c r="G1895">
        <v>983</v>
      </c>
      <c r="H1895">
        <v>862</v>
      </c>
      <c r="I1895">
        <v>121</v>
      </c>
      <c r="J1895">
        <v>242</v>
      </c>
      <c r="K1895">
        <v>741</v>
      </c>
      <c r="L1895">
        <v>538</v>
      </c>
      <c r="M1895">
        <v>203</v>
      </c>
      <c r="N1895">
        <v>0.72</v>
      </c>
      <c r="O1895">
        <v>0.153</v>
      </c>
      <c r="P1895">
        <v>0.22700000000000001</v>
      </c>
      <c r="Q1895">
        <v>0.54100000000000004</v>
      </c>
      <c r="R1895">
        <v>0.83699999999999997</v>
      </c>
      <c r="S1895">
        <v>0.82499999999999996</v>
      </c>
      <c r="T1895">
        <v>0.74</v>
      </c>
      <c r="U1895">
        <v>375.23099999999999</v>
      </c>
      <c r="V1895" t="s">
        <v>58</v>
      </c>
      <c r="W1895">
        <v>0.97</v>
      </c>
      <c r="X1895">
        <v>0.98199999999999998</v>
      </c>
      <c r="Y1895">
        <v>0.97899999999999998</v>
      </c>
      <c r="Z1895">
        <v>0.95899999999999996</v>
      </c>
      <c r="AA1895" s="19">
        <v>45733.866195682873</v>
      </c>
      <c r="AB1895" t="s">
        <v>1358</v>
      </c>
    </row>
    <row r="1896" spans="1:28" hidden="1" x14ac:dyDescent="0.35">
      <c r="A1896" t="s">
        <v>1337</v>
      </c>
      <c r="B1896" t="s">
        <v>314</v>
      </c>
      <c r="C1896">
        <v>99</v>
      </c>
      <c r="D1896" s="9">
        <v>44452.665069444447</v>
      </c>
      <c r="E1896" s="9">
        <v>44551.791192129633</v>
      </c>
      <c r="F1896" t="s">
        <v>874</v>
      </c>
      <c r="G1896" t="s">
        <v>874</v>
      </c>
      <c r="H1896">
        <v>81</v>
      </c>
      <c r="I1896">
        <v>15</v>
      </c>
      <c r="J1896">
        <v>17</v>
      </c>
      <c r="K1896" t="s">
        <v>875</v>
      </c>
      <c r="L1896">
        <v>75</v>
      </c>
      <c r="M1896">
        <v>5</v>
      </c>
      <c r="N1896">
        <v>0.91800000000000004</v>
      </c>
      <c r="O1896">
        <v>0.159</v>
      </c>
      <c r="P1896">
        <v>0.186</v>
      </c>
      <c r="Q1896">
        <v>0.84799999999999998</v>
      </c>
      <c r="R1896">
        <v>0.95199999999999996</v>
      </c>
      <c r="S1896">
        <v>0.85199999999999998</v>
      </c>
      <c r="T1896">
        <v>0.82699999999999996</v>
      </c>
      <c r="U1896">
        <v>239.387</v>
      </c>
      <c r="V1896" t="s">
        <v>58</v>
      </c>
      <c r="W1896">
        <v>0.95699999999999996</v>
      </c>
      <c r="X1896">
        <v>0.95499999999999996</v>
      </c>
      <c r="Y1896">
        <v>0.93</v>
      </c>
      <c r="Z1896">
        <v>0.98899999999999999</v>
      </c>
      <c r="AA1896" s="19">
        <v>45733.866213159723</v>
      </c>
      <c r="AB1896" t="s">
        <v>1358</v>
      </c>
    </row>
    <row r="1897" spans="1:28" x14ac:dyDescent="0.35">
      <c r="A1897" t="s">
        <v>1338</v>
      </c>
      <c r="B1897" t="s">
        <v>313</v>
      </c>
      <c r="C1897">
        <v>4653</v>
      </c>
      <c r="D1897" s="9">
        <v>39912.404363425929</v>
      </c>
      <c r="E1897" s="9">
        <v>44565.651666666665</v>
      </c>
      <c r="F1897">
        <v>2586</v>
      </c>
      <c r="G1897">
        <v>2586</v>
      </c>
      <c r="H1897">
        <v>1724</v>
      </c>
      <c r="I1897">
        <v>862</v>
      </c>
      <c r="J1897">
        <v>497</v>
      </c>
      <c r="K1897">
        <v>2089</v>
      </c>
      <c r="L1897">
        <v>1822</v>
      </c>
      <c r="M1897">
        <v>267</v>
      </c>
      <c r="N1897">
        <v>0.374</v>
      </c>
      <c r="O1897">
        <v>0.189</v>
      </c>
      <c r="P1897">
        <v>0.109</v>
      </c>
      <c r="Q1897">
        <v>0.38800000000000001</v>
      </c>
      <c r="R1897">
        <v>0.85499999999999998</v>
      </c>
      <c r="S1897">
        <v>0.66400000000000003</v>
      </c>
      <c r="T1897">
        <v>0.80600000000000005</v>
      </c>
      <c r="U1897">
        <v>688.14400000000001</v>
      </c>
      <c r="V1897" t="s">
        <v>58</v>
      </c>
      <c r="W1897">
        <v>0.875</v>
      </c>
      <c r="X1897">
        <v>0.99199999999999999</v>
      </c>
      <c r="Y1897">
        <v>0.97299999999999998</v>
      </c>
      <c r="Z1897">
        <v>0.96299999999999997</v>
      </c>
      <c r="AA1897" s="19">
        <v>45733.866294444444</v>
      </c>
      <c r="AB1897" t="s">
        <v>1358</v>
      </c>
    </row>
    <row r="1898" spans="1:28" hidden="1" x14ac:dyDescent="0.35">
      <c r="A1898" t="s">
        <v>1338</v>
      </c>
      <c r="B1898" t="s">
        <v>314</v>
      </c>
      <c r="C1898">
        <v>99</v>
      </c>
      <c r="D1898" s="9">
        <v>44466.579826388886</v>
      </c>
      <c r="E1898" s="9">
        <v>44565.651666666665</v>
      </c>
      <c r="F1898" t="s">
        <v>874</v>
      </c>
      <c r="G1898" t="s">
        <v>874</v>
      </c>
      <c r="H1898">
        <v>44</v>
      </c>
      <c r="I1898">
        <v>11</v>
      </c>
      <c r="J1898">
        <v>10</v>
      </c>
      <c r="K1898" t="s">
        <v>875</v>
      </c>
      <c r="L1898">
        <v>46</v>
      </c>
      <c r="M1898">
        <v>0</v>
      </c>
      <c r="N1898">
        <v>0.434</v>
      </c>
      <c r="O1898">
        <v>9.5000000000000001E-2</v>
      </c>
      <c r="P1898">
        <v>0.109</v>
      </c>
      <c r="Q1898">
        <v>0.40699999999999997</v>
      </c>
      <c r="R1898">
        <v>0.96899999999999997</v>
      </c>
      <c r="S1898">
        <v>0.82</v>
      </c>
      <c r="T1898">
        <v>0.79400000000000004</v>
      </c>
      <c r="U1898">
        <v>656.02</v>
      </c>
      <c r="V1898" t="s">
        <v>58</v>
      </c>
      <c r="W1898">
        <v>0.89200000000000002</v>
      </c>
      <c r="X1898">
        <v>0.95499999999999996</v>
      </c>
      <c r="Y1898">
        <v>0.83399999999999996</v>
      </c>
      <c r="Z1898">
        <v>0.89600000000000002</v>
      </c>
      <c r="AA1898" s="19">
        <v>45733.866311469908</v>
      </c>
      <c r="AB1898" t="s">
        <v>1358</v>
      </c>
    </row>
    <row r="1899" spans="1:28" x14ac:dyDescent="0.35">
      <c r="A1899" t="s">
        <v>1339</v>
      </c>
      <c r="B1899" t="s">
        <v>313</v>
      </c>
      <c r="C1899">
        <v>4653</v>
      </c>
      <c r="D1899" s="9">
        <v>39912.401828703703</v>
      </c>
      <c r="E1899" s="9">
        <v>44565.500185185185</v>
      </c>
      <c r="F1899">
        <v>2804</v>
      </c>
      <c r="G1899">
        <v>2804</v>
      </c>
      <c r="H1899">
        <v>1914</v>
      </c>
      <c r="I1899">
        <v>890</v>
      </c>
      <c r="J1899">
        <v>701</v>
      </c>
      <c r="K1899">
        <v>2103</v>
      </c>
      <c r="L1899">
        <v>1868</v>
      </c>
      <c r="M1899">
        <v>235</v>
      </c>
      <c r="N1899">
        <v>0.41299999999999998</v>
      </c>
      <c r="O1899">
        <v>0.20799999999999999</v>
      </c>
      <c r="P1899">
        <v>0.157</v>
      </c>
      <c r="Q1899">
        <v>0.40200000000000002</v>
      </c>
      <c r="R1899">
        <v>0.86599999999999999</v>
      </c>
      <c r="S1899">
        <v>0.66500000000000004</v>
      </c>
      <c r="T1899">
        <v>0.747</v>
      </c>
      <c r="U1899">
        <v>584.577</v>
      </c>
      <c r="V1899" t="s">
        <v>58</v>
      </c>
      <c r="W1899">
        <v>0.91100000000000003</v>
      </c>
      <c r="X1899">
        <v>0.996</v>
      </c>
      <c r="Y1899">
        <v>0.96799999999999997</v>
      </c>
      <c r="Z1899">
        <v>0.97099999999999997</v>
      </c>
      <c r="AA1899" s="19">
        <v>45733.866402094907</v>
      </c>
      <c r="AB1899" t="s">
        <v>1358</v>
      </c>
    </row>
    <row r="1900" spans="1:28" hidden="1" x14ac:dyDescent="0.35">
      <c r="A1900" t="s">
        <v>1339</v>
      </c>
      <c r="B1900" t="s">
        <v>314</v>
      </c>
      <c r="C1900">
        <v>98</v>
      </c>
      <c r="D1900" s="9">
        <v>44466.752546296295</v>
      </c>
      <c r="E1900" s="9">
        <v>44565.500185185185</v>
      </c>
      <c r="F1900" t="s">
        <v>874</v>
      </c>
      <c r="G1900" t="s">
        <v>874</v>
      </c>
      <c r="H1900">
        <v>93</v>
      </c>
      <c r="I1900">
        <v>20</v>
      </c>
      <c r="J1900">
        <v>40</v>
      </c>
      <c r="K1900" t="s">
        <v>875</v>
      </c>
      <c r="L1900">
        <v>99</v>
      </c>
      <c r="M1900">
        <v>-25</v>
      </c>
      <c r="N1900">
        <v>1.165</v>
      </c>
      <c r="O1900">
        <v>0.28899999999999998</v>
      </c>
      <c r="P1900">
        <v>0.497</v>
      </c>
      <c r="Q1900">
        <v>1.276</v>
      </c>
      <c r="R1900">
        <v>1.333</v>
      </c>
      <c r="S1900">
        <v>0.80100000000000005</v>
      </c>
      <c r="T1900">
        <v>0.65800000000000003</v>
      </c>
      <c r="U1900">
        <v>184.16900000000001</v>
      </c>
      <c r="V1900" t="s">
        <v>64</v>
      </c>
      <c r="W1900">
        <v>0.96299999999999997</v>
      </c>
      <c r="X1900">
        <v>0.95399999999999996</v>
      </c>
      <c r="Y1900">
        <v>0.86099999999999999</v>
      </c>
      <c r="Z1900">
        <v>0.98299999999999998</v>
      </c>
      <c r="AA1900" s="19">
        <v>45733.866419201389</v>
      </c>
      <c r="AB1900" t="s">
        <v>1358</v>
      </c>
    </row>
    <row r="1901" spans="1:28" x14ac:dyDescent="0.35">
      <c r="A1901" t="s">
        <v>1340</v>
      </c>
      <c r="B1901" t="s">
        <v>313</v>
      </c>
      <c r="C1901">
        <v>3371</v>
      </c>
      <c r="D1901" s="9">
        <v>41193.717986111114</v>
      </c>
      <c r="E1901" s="9">
        <v>44565.66474537037</v>
      </c>
      <c r="F1901">
        <v>684</v>
      </c>
      <c r="G1901">
        <v>684</v>
      </c>
      <c r="H1901">
        <v>582</v>
      </c>
      <c r="I1901">
        <v>102</v>
      </c>
      <c r="J1901">
        <v>127</v>
      </c>
      <c r="K1901">
        <v>557</v>
      </c>
      <c r="L1901">
        <v>482</v>
      </c>
      <c r="M1901">
        <v>75</v>
      </c>
      <c r="N1901">
        <v>0.19700000000000001</v>
      </c>
      <c r="O1901">
        <v>0.04</v>
      </c>
      <c r="P1901">
        <v>4.4999999999999998E-2</v>
      </c>
      <c r="Q1901">
        <v>0.17699999999999999</v>
      </c>
      <c r="R1901">
        <v>0.92200000000000004</v>
      </c>
      <c r="S1901">
        <v>0.83099999999999996</v>
      </c>
      <c r="T1901">
        <v>0.81</v>
      </c>
      <c r="U1901">
        <v>423.72899999999998</v>
      </c>
      <c r="V1901" t="s">
        <v>58</v>
      </c>
      <c r="W1901">
        <v>0.99099999999999999</v>
      </c>
      <c r="X1901">
        <v>0.98399999999999999</v>
      </c>
      <c r="Y1901">
        <v>0.98699999999999999</v>
      </c>
      <c r="Z1901">
        <v>0.99099999999999999</v>
      </c>
      <c r="AA1901" s="19">
        <v>45733.866496423609</v>
      </c>
      <c r="AB1901" t="s">
        <v>1358</v>
      </c>
    </row>
    <row r="1902" spans="1:28" hidden="1" x14ac:dyDescent="0.35">
      <c r="A1902" t="s">
        <v>1340</v>
      </c>
      <c r="B1902" t="s">
        <v>314</v>
      </c>
      <c r="C1902">
        <v>97</v>
      </c>
      <c r="D1902" s="9">
        <v>44467.755115740743</v>
      </c>
      <c r="E1902" s="9">
        <v>44565.66474537037</v>
      </c>
      <c r="F1902" t="s">
        <v>874</v>
      </c>
      <c r="G1902" t="s">
        <v>874</v>
      </c>
      <c r="H1902">
        <v>32</v>
      </c>
      <c r="I1902">
        <v>3</v>
      </c>
      <c r="J1902">
        <v>7</v>
      </c>
      <c r="K1902" t="s">
        <v>875</v>
      </c>
      <c r="L1902">
        <v>20</v>
      </c>
      <c r="M1902">
        <v>7</v>
      </c>
      <c r="N1902">
        <v>0.36899999999999999</v>
      </c>
      <c r="O1902">
        <v>4.9000000000000002E-2</v>
      </c>
      <c r="P1902">
        <v>8.3000000000000004E-2</v>
      </c>
      <c r="Q1902">
        <v>0.23100000000000001</v>
      </c>
      <c r="R1902">
        <v>0.69</v>
      </c>
      <c r="S1902">
        <v>0.88300000000000001</v>
      </c>
      <c r="T1902">
        <v>0.80100000000000005</v>
      </c>
      <c r="U1902">
        <v>324.67500000000001</v>
      </c>
      <c r="V1902" t="s">
        <v>58</v>
      </c>
      <c r="W1902">
        <v>0.90100000000000002</v>
      </c>
      <c r="X1902">
        <v>1</v>
      </c>
      <c r="Y1902">
        <v>0.95099999999999996</v>
      </c>
      <c r="Z1902">
        <v>0.94699999999999995</v>
      </c>
      <c r="AA1902" s="19">
        <v>45733.866513252317</v>
      </c>
      <c r="AB1902" t="s">
        <v>1358</v>
      </c>
    </row>
    <row r="1903" spans="1:28" x14ac:dyDescent="0.35">
      <c r="A1903" t="s">
        <v>1341</v>
      </c>
      <c r="B1903" t="s">
        <v>313</v>
      </c>
      <c r="C1903">
        <v>3613</v>
      </c>
      <c r="D1903" s="9">
        <v>40952.056273148148</v>
      </c>
      <c r="E1903" s="9">
        <v>44565.647488425922</v>
      </c>
      <c r="F1903">
        <v>1537</v>
      </c>
      <c r="G1903">
        <v>1537</v>
      </c>
      <c r="H1903">
        <v>1066</v>
      </c>
      <c r="I1903">
        <v>471</v>
      </c>
      <c r="J1903">
        <v>291</v>
      </c>
      <c r="K1903">
        <v>1246</v>
      </c>
      <c r="L1903">
        <v>1100</v>
      </c>
      <c r="M1903">
        <v>146</v>
      </c>
      <c r="N1903">
        <v>0.375</v>
      </c>
      <c r="O1903">
        <v>0.17799999999999999</v>
      </c>
      <c r="P1903">
        <v>0.11899999999999999</v>
      </c>
      <c r="Q1903">
        <v>0.40500000000000003</v>
      </c>
      <c r="R1903">
        <v>0.93300000000000005</v>
      </c>
      <c r="S1903">
        <v>0.67800000000000005</v>
      </c>
      <c r="T1903">
        <v>0.78500000000000003</v>
      </c>
      <c r="U1903">
        <v>360.49400000000003</v>
      </c>
      <c r="V1903" t="s">
        <v>58</v>
      </c>
      <c r="W1903">
        <v>0.99399999999999999</v>
      </c>
      <c r="X1903">
        <v>0.83199999999999996</v>
      </c>
      <c r="Y1903">
        <v>0.98799999999999999</v>
      </c>
      <c r="Z1903">
        <v>0.96199999999999997</v>
      </c>
      <c r="AA1903" s="19">
        <v>45733.8665937037</v>
      </c>
      <c r="AB1903" t="s">
        <v>1358</v>
      </c>
    </row>
    <row r="1904" spans="1:28" hidden="1" x14ac:dyDescent="0.35">
      <c r="A1904" t="s">
        <v>1341</v>
      </c>
      <c r="B1904" t="s">
        <v>314</v>
      </c>
      <c r="C1904">
        <v>99</v>
      </c>
      <c r="D1904" s="9">
        <v>44466.550937499997</v>
      </c>
      <c r="E1904" s="9">
        <v>44565.647488425922</v>
      </c>
      <c r="F1904" t="s">
        <v>874</v>
      </c>
      <c r="G1904" t="s">
        <v>874</v>
      </c>
      <c r="H1904">
        <v>34</v>
      </c>
      <c r="I1904">
        <v>7</v>
      </c>
      <c r="J1904">
        <v>7</v>
      </c>
      <c r="K1904" t="s">
        <v>875</v>
      </c>
      <c r="L1904">
        <v>31</v>
      </c>
      <c r="M1904">
        <v>4</v>
      </c>
      <c r="N1904">
        <v>0.318</v>
      </c>
      <c r="O1904">
        <v>6.0999999999999999E-2</v>
      </c>
      <c r="P1904">
        <v>7.5999999999999998E-2</v>
      </c>
      <c r="Q1904">
        <v>0.33400000000000002</v>
      </c>
      <c r="R1904">
        <v>1.1020000000000001</v>
      </c>
      <c r="S1904">
        <v>0.83899999999999997</v>
      </c>
      <c r="T1904">
        <v>0.79900000000000004</v>
      </c>
      <c r="U1904">
        <v>437.12599999999998</v>
      </c>
      <c r="V1904" t="s">
        <v>64</v>
      </c>
      <c r="W1904">
        <v>0.98099999999999998</v>
      </c>
      <c r="X1904">
        <v>0.84</v>
      </c>
      <c r="Y1904">
        <v>0.874</v>
      </c>
      <c r="Z1904">
        <v>0.94199999999999995</v>
      </c>
      <c r="AA1904" s="19">
        <v>45733.866610104167</v>
      </c>
      <c r="AB1904" t="s">
        <v>1358</v>
      </c>
    </row>
    <row r="1905" spans="1:28" x14ac:dyDescent="0.35">
      <c r="A1905" t="s">
        <v>1342</v>
      </c>
      <c r="B1905" t="s">
        <v>313</v>
      </c>
      <c r="C1905">
        <v>3465</v>
      </c>
      <c r="D1905" s="9">
        <v>41099.82130787037</v>
      </c>
      <c r="E1905" s="9">
        <v>44565.66684027778</v>
      </c>
      <c r="F1905">
        <v>3517</v>
      </c>
      <c r="G1905">
        <v>3517</v>
      </c>
      <c r="H1905">
        <v>2102</v>
      </c>
      <c r="I1905">
        <v>1415</v>
      </c>
      <c r="J1905">
        <v>1026</v>
      </c>
      <c r="K1905">
        <v>2491</v>
      </c>
      <c r="L1905">
        <v>2009</v>
      </c>
      <c r="M1905">
        <v>482</v>
      </c>
      <c r="N1905">
        <v>0.72099999999999997</v>
      </c>
      <c r="O1905">
        <v>0.45</v>
      </c>
      <c r="P1905">
        <v>0.33200000000000002</v>
      </c>
      <c r="Q1905">
        <v>0.64200000000000002</v>
      </c>
      <c r="R1905">
        <v>0.76500000000000001</v>
      </c>
      <c r="S1905">
        <v>0.61599999999999999</v>
      </c>
      <c r="T1905">
        <v>0.71599999999999997</v>
      </c>
      <c r="U1905">
        <v>750.779</v>
      </c>
      <c r="V1905" t="s">
        <v>58</v>
      </c>
      <c r="W1905">
        <v>0.93500000000000005</v>
      </c>
      <c r="X1905">
        <v>0.98699999999999999</v>
      </c>
      <c r="Y1905">
        <v>0.98199999999999998</v>
      </c>
      <c r="Z1905">
        <v>0.95799999999999996</v>
      </c>
      <c r="AA1905" s="19">
        <v>45733.866699999999</v>
      </c>
      <c r="AB1905" t="s">
        <v>1358</v>
      </c>
    </row>
    <row r="1906" spans="1:28" hidden="1" x14ac:dyDescent="0.35">
      <c r="A1906" t="s">
        <v>1342</v>
      </c>
      <c r="B1906" t="s">
        <v>314</v>
      </c>
      <c r="C1906">
        <v>99</v>
      </c>
      <c r="D1906" s="9">
        <v>44466.475717592592</v>
      </c>
      <c r="E1906" s="9">
        <v>44565.66684027778</v>
      </c>
      <c r="F1906" t="s">
        <v>874</v>
      </c>
      <c r="G1906" t="s">
        <v>874</v>
      </c>
      <c r="H1906">
        <v>143</v>
      </c>
      <c r="I1906">
        <v>52</v>
      </c>
      <c r="J1906">
        <v>44</v>
      </c>
      <c r="K1906" t="s">
        <v>875</v>
      </c>
      <c r="L1906">
        <v>109</v>
      </c>
      <c r="M1906">
        <v>41</v>
      </c>
      <c r="N1906">
        <v>1.514</v>
      </c>
      <c r="O1906">
        <v>0.53</v>
      </c>
      <c r="P1906">
        <v>0.45200000000000001</v>
      </c>
      <c r="Q1906">
        <v>1.214</v>
      </c>
      <c r="R1906">
        <v>0.76300000000000001</v>
      </c>
      <c r="S1906">
        <v>0.74099999999999999</v>
      </c>
      <c r="T1906">
        <v>0.77900000000000003</v>
      </c>
      <c r="U1906">
        <v>397.03500000000003</v>
      </c>
      <c r="V1906" t="s">
        <v>58</v>
      </c>
      <c r="W1906">
        <v>0.97199999999999998</v>
      </c>
      <c r="X1906">
        <v>0.99</v>
      </c>
      <c r="Y1906">
        <v>0.97</v>
      </c>
      <c r="Z1906">
        <v>0.98699999999999999</v>
      </c>
      <c r="AA1906" s="19">
        <v>45733.866719756945</v>
      </c>
      <c r="AB1906" t="s">
        <v>1358</v>
      </c>
    </row>
    <row r="1907" spans="1:28" x14ac:dyDescent="0.35">
      <c r="A1907" t="s">
        <v>1343</v>
      </c>
      <c r="B1907" t="s">
        <v>313</v>
      </c>
      <c r="C1907">
        <v>3576</v>
      </c>
      <c r="D1907" s="9">
        <v>40988.987546296295</v>
      </c>
      <c r="E1907" s="9">
        <v>44565.66479166667</v>
      </c>
      <c r="F1907">
        <v>767</v>
      </c>
      <c r="G1907">
        <v>767</v>
      </c>
      <c r="H1907">
        <v>659</v>
      </c>
      <c r="I1907">
        <v>108</v>
      </c>
      <c r="J1907">
        <v>353</v>
      </c>
      <c r="K1907">
        <v>414</v>
      </c>
      <c r="L1907">
        <v>363</v>
      </c>
      <c r="M1907">
        <v>51</v>
      </c>
      <c r="N1907">
        <v>0.249</v>
      </c>
      <c r="O1907">
        <v>3.5000000000000003E-2</v>
      </c>
      <c r="P1907">
        <v>0.153</v>
      </c>
      <c r="Q1907">
        <v>0.13100000000000001</v>
      </c>
      <c r="R1907">
        <v>1</v>
      </c>
      <c r="S1907">
        <v>0.877</v>
      </c>
      <c r="T1907">
        <v>0.46100000000000002</v>
      </c>
      <c r="U1907">
        <v>389.31299999999999</v>
      </c>
      <c r="V1907" t="s">
        <v>64</v>
      </c>
      <c r="W1907">
        <v>0.86899999999999999</v>
      </c>
      <c r="X1907">
        <v>0.98599999999999999</v>
      </c>
      <c r="Y1907">
        <v>0.72199999999999998</v>
      </c>
      <c r="Z1907">
        <v>0.95899999999999996</v>
      </c>
      <c r="AA1907" s="19">
        <v>45733.86679226852</v>
      </c>
      <c r="AB1907" t="s">
        <v>1358</v>
      </c>
    </row>
    <row r="1908" spans="1:28" hidden="1" x14ac:dyDescent="0.35">
      <c r="A1908" t="s">
        <v>1343</v>
      </c>
      <c r="B1908" t="s">
        <v>314</v>
      </c>
      <c r="C1908">
        <v>98</v>
      </c>
      <c r="D1908" s="9">
        <v>44466.888993055552</v>
      </c>
      <c r="E1908" s="9">
        <v>44565.66479166667</v>
      </c>
      <c r="F1908" t="s">
        <v>874</v>
      </c>
      <c r="G1908" t="s">
        <v>874</v>
      </c>
      <c r="H1908">
        <v>31</v>
      </c>
      <c r="I1908">
        <v>3</v>
      </c>
      <c r="J1908">
        <v>22</v>
      </c>
      <c r="K1908" t="s">
        <v>875</v>
      </c>
      <c r="L1908">
        <v>3</v>
      </c>
      <c r="M1908">
        <v>8</v>
      </c>
      <c r="N1908">
        <v>0.36799999999999999</v>
      </c>
      <c r="O1908">
        <v>3.1E-2</v>
      </c>
      <c r="P1908">
        <v>0.29799999999999999</v>
      </c>
      <c r="Q1908">
        <v>0.06</v>
      </c>
      <c r="R1908">
        <v>0.59399999999999997</v>
      </c>
      <c r="S1908">
        <v>0.92200000000000004</v>
      </c>
      <c r="T1908">
        <v>0.253</v>
      </c>
      <c r="U1908">
        <v>850</v>
      </c>
      <c r="V1908" t="s">
        <v>58</v>
      </c>
      <c r="W1908">
        <v>0.81799999999999995</v>
      </c>
      <c r="X1908">
        <v>0.96399999999999997</v>
      </c>
      <c r="Y1908">
        <v>0.91900000000000004</v>
      </c>
      <c r="Z1908">
        <v>0.92800000000000005</v>
      </c>
      <c r="AA1908" s="19">
        <v>45733.866807349536</v>
      </c>
      <c r="AB1908" t="s">
        <v>1358</v>
      </c>
    </row>
    <row r="1909" spans="1:28" x14ac:dyDescent="0.35">
      <c r="A1909" t="s">
        <v>1344</v>
      </c>
      <c r="B1909" t="s">
        <v>313</v>
      </c>
      <c r="C1909">
        <v>3610</v>
      </c>
      <c r="D1909" s="9">
        <v>40940.83494212963</v>
      </c>
      <c r="E1909" s="9">
        <v>44551.61991898148</v>
      </c>
      <c r="F1909">
        <v>726</v>
      </c>
      <c r="G1909">
        <v>726</v>
      </c>
      <c r="H1909">
        <v>444</v>
      </c>
      <c r="I1909">
        <v>282</v>
      </c>
      <c r="J1909">
        <v>90</v>
      </c>
      <c r="K1909">
        <v>636</v>
      </c>
      <c r="L1909">
        <v>543</v>
      </c>
      <c r="M1909">
        <v>93</v>
      </c>
      <c r="N1909">
        <v>0.28899999999999998</v>
      </c>
      <c r="O1909">
        <v>0.16700000000000001</v>
      </c>
      <c r="P1909">
        <v>0.16500000000000001</v>
      </c>
      <c r="Q1909">
        <v>1.222</v>
      </c>
      <c r="R1909">
        <v>4.1989999999999998</v>
      </c>
      <c r="S1909">
        <v>0.63400000000000001</v>
      </c>
      <c r="T1909">
        <v>0.63800000000000001</v>
      </c>
      <c r="U1909">
        <v>76.105000000000004</v>
      </c>
      <c r="V1909" t="s">
        <v>64</v>
      </c>
      <c r="W1909">
        <v>0.40500000000000003</v>
      </c>
      <c r="X1909">
        <v>0.36099999999999999</v>
      </c>
      <c r="Y1909">
        <v>0.96499999999999997</v>
      </c>
      <c r="Z1909">
        <v>0.96599999999999997</v>
      </c>
      <c r="AA1909" s="19">
        <v>45733.866880370369</v>
      </c>
      <c r="AB1909" t="s">
        <v>1358</v>
      </c>
    </row>
    <row r="1910" spans="1:28" hidden="1" x14ac:dyDescent="0.35">
      <c r="A1910" t="s">
        <v>1344</v>
      </c>
      <c r="B1910" t="s">
        <v>314</v>
      </c>
      <c r="C1910">
        <v>99</v>
      </c>
      <c r="D1910" s="9">
        <v>44452.455706018518</v>
      </c>
      <c r="E1910" s="9">
        <v>44551.61991898148</v>
      </c>
      <c r="F1910" t="s">
        <v>874</v>
      </c>
      <c r="G1910" t="s">
        <v>874</v>
      </c>
      <c r="H1910">
        <v>40</v>
      </c>
      <c r="I1910">
        <v>39</v>
      </c>
      <c r="J1910">
        <v>14</v>
      </c>
      <c r="K1910" t="s">
        <v>875</v>
      </c>
      <c r="L1910">
        <v>50</v>
      </c>
      <c r="M1910">
        <v>16</v>
      </c>
      <c r="N1910">
        <v>0.40100000000000002</v>
      </c>
      <c r="O1910">
        <v>0.439</v>
      </c>
      <c r="P1910">
        <v>0.191</v>
      </c>
      <c r="Q1910">
        <v>0.501</v>
      </c>
      <c r="R1910">
        <v>0.77200000000000002</v>
      </c>
      <c r="S1910">
        <v>0.47699999999999998</v>
      </c>
      <c r="T1910">
        <v>0.77300000000000002</v>
      </c>
      <c r="U1910">
        <v>185.62899999999999</v>
      </c>
      <c r="V1910" t="s">
        <v>58</v>
      </c>
      <c r="W1910">
        <v>0.98299999999999998</v>
      </c>
      <c r="X1910">
        <v>0.96</v>
      </c>
      <c r="Y1910">
        <v>0.94699999999999995</v>
      </c>
      <c r="Z1910">
        <v>0.99</v>
      </c>
      <c r="AA1910" s="19">
        <v>45733.866895844905</v>
      </c>
      <c r="AB1910" t="s">
        <v>1358</v>
      </c>
    </row>
    <row r="1911" spans="1:28" x14ac:dyDescent="0.35">
      <c r="A1911" t="s">
        <v>1345</v>
      </c>
      <c r="B1911" t="s">
        <v>313</v>
      </c>
      <c r="C1911">
        <v>4430</v>
      </c>
      <c r="D1911" s="9">
        <v>40134.265289351853</v>
      </c>
      <c r="E1911" s="9">
        <v>44564.696226851855</v>
      </c>
      <c r="F1911">
        <v>5060</v>
      </c>
      <c r="G1911">
        <v>5060</v>
      </c>
      <c r="H1911">
        <v>4553</v>
      </c>
      <c r="I1911">
        <v>507</v>
      </c>
      <c r="J1911">
        <v>497</v>
      </c>
      <c r="K1911">
        <v>4563</v>
      </c>
      <c r="L1911">
        <v>4377</v>
      </c>
      <c r="M1911">
        <v>186</v>
      </c>
      <c r="N1911">
        <v>1.2370000000000001</v>
      </c>
      <c r="O1911">
        <v>0.17</v>
      </c>
      <c r="P1911">
        <v>0.19900000000000001</v>
      </c>
      <c r="Q1911">
        <v>1.3260000000000001</v>
      </c>
      <c r="R1911">
        <v>1.0980000000000001</v>
      </c>
      <c r="S1911">
        <v>0.879</v>
      </c>
      <c r="T1911">
        <v>0.85899999999999999</v>
      </c>
      <c r="U1911">
        <v>140.27099999999999</v>
      </c>
      <c r="V1911" t="s">
        <v>64</v>
      </c>
      <c r="W1911">
        <v>0.75700000000000001</v>
      </c>
      <c r="X1911">
        <v>0.99099999999999999</v>
      </c>
      <c r="Y1911">
        <v>0.88900000000000001</v>
      </c>
      <c r="Z1911">
        <v>0.26100000000000001</v>
      </c>
      <c r="AA1911" s="19">
        <v>45733.866982824075</v>
      </c>
      <c r="AB1911" t="s">
        <v>1358</v>
      </c>
    </row>
    <row r="1912" spans="1:28" hidden="1" x14ac:dyDescent="0.35">
      <c r="A1912" t="s">
        <v>1345</v>
      </c>
      <c r="B1912" t="s">
        <v>314</v>
      </c>
      <c r="C1912">
        <v>98</v>
      </c>
      <c r="D1912" s="9">
        <v>44466.539236111108</v>
      </c>
      <c r="E1912" s="9">
        <v>44564.696226851855</v>
      </c>
      <c r="F1912" t="s">
        <v>874</v>
      </c>
      <c r="G1912" t="s">
        <v>874</v>
      </c>
      <c r="H1912">
        <v>12</v>
      </c>
      <c r="I1912">
        <v>10</v>
      </c>
      <c r="J1912">
        <v>11</v>
      </c>
      <c r="K1912" t="s">
        <v>875</v>
      </c>
      <c r="L1912">
        <v>17</v>
      </c>
      <c r="M1912">
        <v>-5</v>
      </c>
      <c r="N1912">
        <v>0.09</v>
      </c>
      <c r="O1912">
        <v>0.10199999999999999</v>
      </c>
      <c r="P1912">
        <v>0.18</v>
      </c>
      <c r="Q1912">
        <v>0.14399999999999999</v>
      </c>
      <c r="R1912">
        <v>12</v>
      </c>
      <c r="S1912">
        <v>0.46899999999999997</v>
      </c>
      <c r="T1912">
        <v>6.3E-2</v>
      </c>
      <c r="U1912">
        <v>1291.6669999999999</v>
      </c>
      <c r="V1912" t="s">
        <v>64</v>
      </c>
      <c r="W1912">
        <v>0.879</v>
      </c>
      <c r="X1912">
        <v>0.96399999999999997</v>
      </c>
      <c r="Y1912">
        <v>0.72899999999999998</v>
      </c>
      <c r="Z1912">
        <v>0.94599999999999995</v>
      </c>
      <c r="AA1912" s="19">
        <v>45733.866997407407</v>
      </c>
      <c r="AB1912" t="s">
        <v>1358</v>
      </c>
    </row>
    <row r="1913" spans="1:28" x14ac:dyDescent="0.35">
      <c r="A1913" t="s">
        <v>1346</v>
      </c>
      <c r="B1913" t="s">
        <v>313</v>
      </c>
      <c r="C1913">
        <v>1096</v>
      </c>
      <c r="D1913" s="9">
        <v>43468.687511574077</v>
      </c>
      <c r="E1913" s="9">
        <v>44565.6559837963</v>
      </c>
      <c r="F1913">
        <v>340</v>
      </c>
      <c r="G1913">
        <v>340</v>
      </c>
      <c r="H1913">
        <v>266</v>
      </c>
      <c r="I1913">
        <v>74</v>
      </c>
      <c r="J1913">
        <v>60</v>
      </c>
      <c r="K1913">
        <v>280</v>
      </c>
      <c r="L1913">
        <v>223</v>
      </c>
      <c r="M1913">
        <v>57</v>
      </c>
      <c r="N1913">
        <v>0.218</v>
      </c>
      <c r="O1913">
        <v>7.6999999999999999E-2</v>
      </c>
      <c r="P1913">
        <v>6.3E-2</v>
      </c>
      <c r="Q1913">
        <v>0.21099999999999999</v>
      </c>
      <c r="R1913">
        <v>0.90900000000000003</v>
      </c>
      <c r="S1913">
        <v>0.73899999999999999</v>
      </c>
      <c r="T1913">
        <v>0.78600000000000003</v>
      </c>
      <c r="U1913">
        <v>270.142</v>
      </c>
      <c r="V1913" t="s">
        <v>58</v>
      </c>
      <c r="W1913">
        <v>0.85399999999999998</v>
      </c>
      <c r="X1913">
        <v>0.89900000000000002</v>
      </c>
      <c r="Y1913">
        <v>0.69899999999999995</v>
      </c>
      <c r="Z1913">
        <v>0.86</v>
      </c>
      <c r="AA1913" s="19">
        <v>45733.867068298612</v>
      </c>
      <c r="AB1913" t="s">
        <v>1358</v>
      </c>
    </row>
    <row r="1914" spans="1:28" hidden="1" x14ac:dyDescent="0.35">
      <c r="A1914" t="s">
        <v>1346</v>
      </c>
      <c r="B1914" t="s">
        <v>314</v>
      </c>
      <c r="C1914">
        <v>92</v>
      </c>
      <c r="D1914" s="9">
        <v>44472.845243055555</v>
      </c>
      <c r="E1914" s="9">
        <v>44565.6559837963</v>
      </c>
      <c r="F1914" t="s">
        <v>874</v>
      </c>
      <c r="G1914" t="s">
        <v>874</v>
      </c>
      <c r="H1914">
        <v>27</v>
      </c>
      <c r="I1914">
        <v>1</v>
      </c>
      <c r="J1914">
        <v>2</v>
      </c>
      <c r="K1914" t="s">
        <v>875</v>
      </c>
      <c r="L1914">
        <v>11</v>
      </c>
      <c r="M1914">
        <v>14</v>
      </c>
      <c r="N1914">
        <v>0.249</v>
      </c>
      <c r="O1914" t="s">
        <v>877</v>
      </c>
      <c r="P1914">
        <v>8.3000000000000004E-2</v>
      </c>
      <c r="Q1914">
        <v>0.217</v>
      </c>
      <c r="R1914" t="s">
        <v>877</v>
      </c>
      <c r="S1914" t="s">
        <v>877</v>
      </c>
      <c r="T1914" t="s">
        <v>877</v>
      </c>
      <c r="U1914" t="s">
        <v>877</v>
      </c>
      <c r="V1914" t="s">
        <v>58</v>
      </c>
      <c r="W1914">
        <v>0.69799999999999995</v>
      </c>
      <c r="X1914" t="s">
        <v>877</v>
      </c>
      <c r="Y1914">
        <v>1</v>
      </c>
      <c r="Z1914">
        <v>0.97299999999999998</v>
      </c>
      <c r="AA1914" s="19">
        <v>45733.867068298612</v>
      </c>
      <c r="AB1914" t="s">
        <v>1358</v>
      </c>
    </row>
    <row r="1915" spans="1:28" x14ac:dyDescent="0.35">
      <c r="A1915" t="s">
        <v>1347</v>
      </c>
      <c r="B1915" t="s">
        <v>313</v>
      </c>
      <c r="C1915">
        <v>1044</v>
      </c>
      <c r="D1915" s="9">
        <v>43502.661620370367</v>
      </c>
      <c r="E1915" s="9">
        <v>44546.715763888889</v>
      </c>
      <c r="F1915">
        <v>238</v>
      </c>
      <c r="G1915">
        <v>238</v>
      </c>
      <c r="H1915">
        <v>173</v>
      </c>
      <c r="I1915">
        <v>65</v>
      </c>
      <c r="J1915">
        <v>85</v>
      </c>
      <c r="K1915">
        <v>153</v>
      </c>
      <c r="L1915">
        <v>132</v>
      </c>
      <c r="M1915">
        <v>21</v>
      </c>
      <c r="N1915">
        <v>0.16500000000000001</v>
      </c>
      <c r="O1915">
        <v>8.1000000000000003E-2</v>
      </c>
      <c r="P1915">
        <v>9.8000000000000004E-2</v>
      </c>
      <c r="Q1915">
        <v>0.129</v>
      </c>
      <c r="R1915">
        <v>0.872</v>
      </c>
      <c r="S1915">
        <v>0.67100000000000004</v>
      </c>
      <c r="T1915">
        <v>0.60199999999999998</v>
      </c>
      <c r="U1915">
        <v>162.791</v>
      </c>
      <c r="V1915" t="s">
        <v>58</v>
      </c>
      <c r="W1915">
        <v>0.99099999999999999</v>
      </c>
      <c r="X1915">
        <v>0.96699999999999997</v>
      </c>
      <c r="Y1915">
        <v>0.96399999999999997</v>
      </c>
      <c r="Z1915">
        <v>0.97399999999999998</v>
      </c>
      <c r="AA1915" s="19">
        <v>45733.867138368056</v>
      </c>
      <c r="AB1915" t="s">
        <v>1358</v>
      </c>
    </row>
    <row r="1916" spans="1:28" hidden="1" x14ac:dyDescent="0.35">
      <c r="A1916" t="s">
        <v>1347</v>
      </c>
      <c r="B1916" t="s">
        <v>314</v>
      </c>
      <c r="C1916">
        <v>94</v>
      </c>
      <c r="D1916" s="9">
        <v>44452.631319444445</v>
      </c>
      <c r="E1916" s="9">
        <v>44546.715763888889</v>
      </c>
      <c r="F1916" t="s">
        <v>874</v>
      </c>
      <c r="G1916" t="s">
        <v>874</v>
      </c>
      <c r="H1916">
        <v>15</v>
      </c>
      <c r="I1916">
        <v>3</v>
      </c>
      <c r="J1916">
        <v>5</v>
      </c>
      <c r="K1916" t="s">
        <v>875</v>
      </c>
      <c r="L1916">
        <v>6</v>
      </c>
      <c r="M1916">
        <v>6</v>
      </c>
      <c r="N1916">
        <v>0.14000000000000001</v>
      </c>
      <c r="O1916">
        <v>4.8000000000000001E-2</v>
      </c>
      <c r="P1916">
        <v>9.5000000000000001E-2</v>
      </c>
      <c r="Q1916">
        <v>6.5000000000000002E-2</v>
      </c>
      <c r="R1916">
        <v>0.69899999999999995</v>
      </c>
      <c r="S1916">
        <v>0.745</v>
      </c>
      <c r="T1916">
        <v>0.495</v>
      </c>
      <c r="U1916">
        <v>323.077</v>
      </c>
      <c r="V1916" t="s">
        <v>58</v>
      </c>
      <c r="W1916">
        <v>0.93899999999999995</v>
      </c>
      <c r="X1916">
        <v>0.77300000000000002</v>
      </c>
      <c r="Y1916">
        <v>0.79900000000000004</v>
      </c>
      <c r="Z1916">
        <v>0.89700000000000002</v>
      </c>
      <c r="AA1916" s="19">
        <v>45733.867153981482</v>
      </c>
      <c r="AB1916" t="s">
        <v>1358</v>
      </c>
    </row>
    <row r="1917" spans="1:28" x14ac:dyDescent="0.35">
      <c r="A1917" t="s">
        <v>1348</v>
      </c>
      <c r="B1917" t="s">
        <v>313</v>
      </c>
      <c r="C1917">
        <v>4644</v>
      </c>
      <c r="D1917" s="9">
        <v>39920.833923611113</v>
      </c>
      <c r="E1917" s="9">
        <v>44565.664710648147</v>
      </c>
      <c r="F1917">
        <v>3899</v>
      </c>
      <c r="G1917">
        <v>3899</v>
      </c>
      <c r="H1917">
        <v>2788</v>
      </c>
      <c r="I1917">
        <v>1111</v>
      </c>
      <c r="J1917">
        <v>1190</v>
      </c>
      <c r="K1917">
        <v>2709</v>
      </c>
      <c r="L1917">
        <v>2489</v>
      </c>
      <c r="M1917">
        <v>220</v>
      </c>
      <c r="N1917">
        <v>0.67600000000000005</v>
      </c>
      <c r="O1917">
        <v>0.253</v>
      </c>
      <c r="P1917">
        <v>0.314</v>
      </c>
      <c r="Q1917">
        <v>0.59099999999999997</v>
      </c>
      <c r="R1917">
        <v>0.96099999999999997</v>
      </c>
      <c r="S1917">
        <v>0.72799999999999998</v>
      </c>
      <c r="T1917">
        <v>0.66200000000000003</v>
      </c>
      <c r="U1917">
        <v>372.25</v>
      </c>
      <c r="V1917" t="s">
        <v>58</v>
      </c>
      <c r="W1917">
        <v>0.98299999999999998</v>
      </c>
      <c r="X1917">
        <v>0.99199999999999999</v>
      </c>
      <c r="Y1917">
        <v>0.99299999999999999</v>
      </c>
      <c r="Z1917">
        <v>0.98199999999999998</v>
      </c>
      <c r="AA1917" s="19">
        <v>45733.867234652775</v>
      </c>
      <c r="AB1917" t="s">
        <v>1358</v>
      </c>
    </row>
    <row r="1918" spans="1:28" hidden="1" x14ac:dyDescent="0.35">
      <c r="A1918" t="s">
        <v>1348</v>
      </c>
      <c r="B1918" t="s">
        <v>314</v>
      </c>
      <c r="C1918">
        <v>99</v>
      </c>
      <c r="D1918" s="9">
        <v>44465.853067129632</v>
      </c>
      <c r="E1918" s="9">
        <v>44565.664710648147</v>
      </c>
      <c r="F1918" t="s">
        <v>874</v>
      </c>
      <c r="G1918" t="s">
        <v>874</v>
      </c>
      <c r="H1918">
        <v>86</v>
      </c>
      <c r="I1918">
        <v>19</v>
      </c>
      <c r="J1918">
        <v>25</v>
      </c>
      <c r="K1918" t="s">
        <v>875</v>
      </c>
      <c r="L1918">
        <v>78</v>
      </c>
      <c r="M1918">
        <v>1</v>
      </c>
      <c r="N1918">
        <v>1.024</v>
      </c>
      <c r="O1918">
        <v>0.18</v>
      </c>
      <c r="P1918">
        <v>0.28799999999999998</v>
      </c>
      <c r="Q1918">
        <v>0.89100000000000001</v>
      </c>
      <c r="R1918">
        <v>0.97299999999999998</v>
      </c>
      <c r="S1918">
        <v>0.85</v>
      </c>
      <c r="T1918">
        <v>0.76100000000000001</v>
      </c>
      <c r="U1918">
        <v>246.91399999999999</v>
      </c>
      <c r="V1918" t="s">
        <v>58</v>
      </c>
      <c r="W1918">
        <v>0.92400000000000004</v>
      </c>
      <c r="X1918">
        <v>0.89200000000000002</v>
      </c>
      <c r="Y1918">
        <v>0.97099999999999997</v>
      </c>
      <c r="Z1918">
        <v>0.96899999999999997</v>
      </c>
      <c r="AA1918" s="19">
        <v>45733.8672500463</v>
      </c>
      <c r="AB1918" t="s">
        <v>1358</v>
      </c>
    </row>
    <row r="1919" spans="1:28" x14ac:dyDescent="0.35">
      <c r="A1919" t="s">
        <v>1349</v>
      </c>
      <c r="B1919" t="s">
        <v>313</v>
      </c>
      <c r="C1919">
        <v>1754</v>
      </c>
      <c r="D1919" s="9">
        <v>42810.822615740741</v>
      </c>
      <c r="E1919" s="9">
        <v>44565.670023148145</v>
      </c>
      <c r="F1919">
        <v>2081</v>
      </c>
      <c r="G1919">
        <v>2081</v>
      </c>
      <c r="H1919">
        <v>1466</v>
      </c>
      <c r="I1919">
        <v>615</v>
      </c>
      <c r="J1919">
        <v>601</v>
      </c>
      <c r="K1919">
        <v>1480</v>
      </c>
      <c r="L1919">
        <v>1217</v>
      </c>
      <c r="M1919">
        <v>263</v>
      </c>
      <c r="N1919">
        <v>0.93500000000000005</v>
      </c>
      <c r="O1919">
        <v>0.45800000000000002</v>
      </c>
      <c r="P1919">
        <v>0.48799999999999999</v>
      </c>
      <c r="Q1919">
        <v>0.84599999999999997</v>
      </c>
      <c r="R1919">
        <v>0.93500000000000005</v>
      </c>
      <c r="S1919">
        <v>0.67100000000000004</v>
      </c>
      <c r="T1919">
        <v>0.65</v>
      </c>
      <c r="U1919">
        <v>310.875</v>
      </c>
      <c r="V1919" t="s">
        <v>58</v>
      </c>
      <c r="W1919">
        <v>0.98399999999999999</v>
      </c>
      <c r="X1919">
        <v>0.96599999999999997</v>
      </c>
      <c r="Y1919">
        <v>0.97399999999999998</v>
      </c>
      <c r="Z1919">
        <v>0.98299999999999998</v>
      </c>
      <c r="AA1919" s="19">
        <v>45733.86732553241</v>
      </c>
      <c r="AB1919" t="s">
        <v>1358</v>
      </c>
    </row>
    <row r="1920" spans="1:28" hidden="1" x14ac:dyDescent="0.35">
      <c r="A1920" t="s">
        <v>1349</v>
      </c>
      <c r="B1920" t="s">
        <v>314</v>
      </c>
      <c r="C1920">
        <v>99</v>
      </c>
      <c r="D1920" s="9">
        <v>44465.688599537039</v>
      </c>
      <c r="E1920" s="9">
        <v>44565.670023148145</v>
      </c>
      <c r="F1920" t="s">
        <v>874</v>
      </c>
      <c r="G1920" t="s">
        <v>874</v>
      </c>
      <c r="H1920">
        <v>63</v>
      </c>
      <c r="I1920">
        <v>21</v>
      </c>
      <c r="J1920">
        <v>19</v>
      </c>
      <c r="K1920" t="s">
        <v>875</v>
      </c>
      <c r="L1920">
        <v>45</v>
      </c>
      <c r="M1920">
        <v>19</v>
      </c>
      <c r="N1920">
        <v>0.79100000000000004</v>
      </c>
      <c r="O1920">
        <v>0.24</v>
      </c>
      <c r="P1920">
        <v>0.22500000000000001</v>
      </c>
      <c r="Q1920">
        <v>0.58199999999999996</v>
      </c>
      <c r="R1920">
        <v>0.72199999999999998</v>
      </c>
      <c r="S1920">
        <v>0.76700000000000002</v>
      </c>
      <c r="T1920">
        <v>0.78200000000000003</v>
      </c>
      <c r="U1920">
        <v>451.89</v>
      </c>
      <c r="V1920" t="s">
        <v>58</v>
      </c>
      <c r="W1920">
        <v>0.94799999999999995</v>
      </c>
      <c r="X1920">
        <v>0.94099999999999995</v>
      </c>
      <c r="Y1920">
        <v>0.89900000000000002</v>
      </c>
      <c r="Z1920">
        <v>0.93300000000000005</v>
      </c>
      <c r="AA1920" s="19">
        <v>45733.867340335652</v>
      </c>
      <c r="AB1920" t="s">
        <v>1358</v>
      </c>
    </row>
    <row r="1921" spans="1:28" x14ac:dyDescent="0.35">
      <c r="A1921" t="s">
        <v>1350</v>
      </c>
      <c r="B1921" t="s">
        <v>313</v>
      </c>
      <c r="C1921">
        <v>3191</v>
      </c>
      <c r="D1921" s="9">
        <v>41374.631412037037</v>
      </c>
      <c r="E1921" s="9">
        <v>44565.664386574077</v>
      </c>
      <c r="F1921">
        <v>12477</v>
      </c>
      <c r="G1921">
        <v>12477</v>
      </c>
      <c r="H1921">
        <v>7390</v>
      </c>
      <c r="I1921">
        <v>5087</v>
      </c>
      <c r="J1921">
        <v>3807</v>
      </c>
      <c r="K1921">
        <v>8670</v>
      </c>
      <c r="L1921">
        <v>7508</v>
      </c>
      <c r="M1921">
        <v>1162</v>
      </c>
      <c r="N1921">
        <v>2.976</v>
      </c>
      <c r="O1921">
        <v>2.5470000000000002</v>
      </c>
      <c r="P1921">
        <v>1.972</v>
      </c>
      <c r="Q1921">
        <v>3.5870000000000002</v>
      </c>
      <c r="R1921">
        <v>1.01</v>
      </c>
      <c r="S1921">
        <v>0.53900000000000003</v>
      </c>
      <c r="T1921">
        <v>0.64300000000000002</v>
      </c>
      <c r="U1921">
        <v>323.94799999999998</v>
      </c>
      <c r="V1921" t="s">
        <v>64</v>
      </c>
      <c r="W1921">
        <v>0.94199999999999995</v>
      </c>
      <c r="X1921">
        <v>0.89200000000000002</v>
      </c>
      <c r="Y1921">
        <v>0.872</v>
      </c>
      <c r="Z1921">
        <v>0.97799999999999998</v>
      </c>
      <c r="AA1921" s="19">
        <v>45733.867441238428</v>
      </c>
      <c r="AB1921" t="s">
        <v>1358</v>
      </c>
    </row>
    <row r="1922" spans="1:28" hidden="1" x14ac:dyDescent="0.35">
      <c r="A1922" t="s">
        <v>1350</v>
      </c>
      <c r="B1922" t="s">
        <v>314</v>
      </c>
      <c r="C1922">
        <v>99</v>
      </c>
      <c r="D1922" s="9">
        <v>44466.568599537037</v>
      </c>
      <c r="E1922" s="9">
        <v>44565.664386574077</v>
      </c>
      <c r="F1922" t="s">
        <v>874</v>
      </c>
      <c r="G1922" t="s">
        <v>874</v>
      </c>
      <c r="H1922">
        <v>359</v>
      </c>
      <c r="I1922">
        <v>149</v>
      </c>
      <c r="J1922">
        <v>131</v>
      </c>
      <c r="K1922" t="s">
        <v>875</v>
      </c>
      <c r="L1922">
        <v>386</v>
      </c>
      <c r="M1922">
        <v>-10</v>
      </c>
      <c r="N1922">
        <v>3.9950000000000001</v>
      </c>
      <c r="O1922">
        <v>1.625</v>
      </c>
      <c r="P1922">
        <v>1.552</v>
      </c>
      <c r="Q1922">
        <v>4.5860000000000003</v>
      </c>
      <c r="R1922">
        <v>1.127</v>
      </c>
      <c r="S1922">
        <v>0.71099999999999997</v>
      </c>
      <c r="T1922">
        <v>0.72399999999999998</v>
      </c>
      <c r="U1922">
        <v>253.38</v>
      </c>
      <c r="V1922" t="s">
        <v>64</v>
      </c>
      <c r="W1922">
        <v>0.96</v>
      </c>
      <c r="X1922">
        <v>0.97899999999999998</v>
      </c>
      <c r="Y1922">
        <v>0.95</v>
      </c>
      <c r="Z1922">
        <v>0.97899999999999998</v>
      </c>
      <c r="AA1922" s="19">
        <v>45733.867457743057</v>
      </c>
      <c r="AB1922" t="s">
        <v>1358</v>
      </c>
    </row>
    <row r="1923" spans="1:28" x14ac:dyDescent="0.35">
      <c r="A1923" t="s">
        <v>1351</v>
      </c>
      <c r="B1923" t="s">
        <v>313</v>
      </c>
      <c r="C1923">
        <v>3767</v>
      </c>
      <c r="D1923" s="9">
        <v>40798.644826388889</v>
      </c>
      <c r="E1923" s="9">
        <v>44565.660543981481</v>
      </c>
      <c r="F1923">
        <v>677</v>
      </c>
      <c r="G1923">
        <v>677</v>
      </c>
      <c r="H1923">
        <v>639</v>
      </c>
      <c r="I1923">
        <v>38</v>
      </c>
      <c r="J1923">
        <v>149</v>
      </c>
      <c r="K1923">
        <v>528</v>
      </c>
      <c r="L1923">
        <v>309</v>
      </c>
      <c r="M1923">
        <v>219</v>
      </c>
      <c r="N1923">
        <v>0.215</v>
      </c>
      <c r="O1923">
        <v>1.2E-2</v>
      </c>
      <c r="P1923">
        <v>6.3E-2</v>
      </c>
      <c r="Q1923">
        <v>0.128</v>
      </c>
      <c r="R1923">
        <v>0.78</v>
      </c>
      <c r="S1923">
        <v>0.94699999999999995</v>
      </c>
      <c r="T1923">
        <v>0.72199999999999998</v>
      </c>
      <c r="U1923">
        <v>1710.9380000000001</v>
      </c>
      <c r="V1923" t="s">
        <v>58</v>
      </c>
      <c r="W1923">
        <v>0.94099999999999995</v>
      </c>
      <c r="X1923">
        <v>0.97</v>
      </c>
      <c r="Y1923">
        <v>0.91700000000000004</v>
      </c>
      <c r="Z1923">
        <v>0.99</v>
      </c>
      <c r="AA1923" s="19">
        <v>45733.867531377313</v>
      </c>
      <c r="AB1923" t="s">
        <v>1358</v>
      </c>
    </row>
    <row r="1924" spans="1:28" hidden="1" x14ac:dyDescent="0.35">
      <c r="A1924" t="s">
        <v>1351</v>
      </c>
      <c r="B1924" t="s">
        <v>314</v>
      </c>
      <c r="C1924">
        <v>98</v>
      </c>
      <c r="D1924" s="9">
        <v>44467.608726851853</v>
      </c>
      <c r="E1924" s="9">
        <v>44565.660543981481</v>
      </c>
      <c r="F1924" t="s">
        <v>874</v>
      </c>
      <c r="G1924" t="s">
        <v>874</v>
      </c>
      <c r="H1924">
        <v>47</v>
      </c>
      <c r="I1924">
        <v>1</v>
      </c>
      <c r="J1924">
        <v>4</v>
      </c>
      <c r="K1924" t="s">
        <v>875</v>
      </c>
      <c r="L1924">
        <v>11</v>
      </c>
      <c r="M1924">
        <v>33</v>
      </c>
      <c r="N1924">
        <v>0.50700000000000001</v>
      </c>
      <c r="O1924" t="s">
        <v>877</v>
      </c>
      <c r="P1924">
        <v>0.05</v>
      </c>
      <c r="Q1924">
        <v>8.5000000000000006E-2</v>
      </c>
      <c r="R1924" t="s">
        <v>877</v>
      </c>
      <c r="S1924" t="s">
        <v>877</v>
      </c>
      <c r="T1924" t="s">
        <v>877</v>
      </c>
      <c r="U1924" t="s">
        <v>877</v>
      </c>
      <c r="V1924" t="s">
        <v>58</v>
      </c>
      <c r="W1924">
        <v>0.98699999999999999</v>
      </c>
      <c r="X1924" t="s">
        <v>877</v>
      </c>
      <c r="Y1924">
        <v>0.72</v>
      </c>
      <c r="Z1924">
        <v>0.90400000000000003</v>
      </c>
      <c r="AA1924" s="19">
        <v>45733.867531481483</v>
      </c>
      <c r="AB1924" t="s">
        <v>1358</v>
      </c>
    </row>
    <row r="1925" spans="1:28" x14ac:dyDescent="0.35">
      <c r="A1925" t="s">
        <v>1352</v>
      </c>
      <c r="B1925" t="s">
        <v>313</v>
      </c>
      <c r="C1925">
        <v>4606</v>
      </c>
      <c r="D1925" s="9">
        <v>39959.661539351851</v>
      </c>
      <c r="E1925" s="9">
        <v>44565.670416666668</v>
      </c>
      <c r="F1925">
        <v>13288</v>
      </c>
      <c r="G1925">
        <v>13288</v>
      </c>
      <c r="H1925">
        <v>8725</v>
      </c>
      <c r="I1925">
        <v>4563</v>
      </c>
      <c r="J1925">
        <v>3564</v>
      </c>
      <c r="K1925">
        <v>9724</v>
      </c>
      <c r="L1925">
        <v>8378</v>
      </c>
      <c r="M1925">
        <v>1346</v>
      </c>
      <c r="N1925">
        <v>2.57</v>
      </c>
      <c r="O1925">
        <v>1.8839999999999999</v>
      </c>
      <c r="P1925">
        <v>1.323</v>
      </c>
      <c r="Q1925">
        <v>2.5819999999999999</v>
      </c>
      <c r="R1925">
        <v>0.82499999999999996</v>
      </c>
      <c r="S1925">
        <v>0.57699999999999996</v>
      </c>
      <c r="T1925">
        <v>0.70299999999999996</v>
      </c>
      <c r="U1925">
        <v>521.30100000000004</v>
      </c>
      <c r="V1925" t="s">
        <v>58</v>
      </c>
      <c r="W1925">
        <v>0.97499999999999998</v>
      </c>
      <c r="X1925">
        <v>0.88300000000000001</v>
      </c>
      <c r="Y1925">
        <v>0.92400000000000004</v>
      </c>
      <c r="Z1925">
        <v>0.96899999999999997</v>
      </c>
      <c r="AA1925" s="19">
        <v>45733.867634606482</v>
      </c>
      <c r="AB1925" t="s">
        <v>1358</v>
      </c>
    </row>
    <row r="1926" spans="1:28" hidden="1" x14ac:dyDescent="0.35">
      <c r="A1926" t="s">
        <v>1352</v>
      </c>
      <c r="B1926" t="s">
        <v>314</v>
      </c>
      <c r="C1926">
        <v>98</v>
      </c>
      <c r="D1926" s="9">
        <v>44466.818935185183</v>
      </c>
      <c r="E1926" s="9">
        <v>44565.670416666668</v>
      </c>
      <c r="F1926" t="s">
        <v>874</v>
      </c>
      <c r="G1926" t="s">
        <v>874</v>
      </c>
      <c r="H1926">
        <v>144</v>
      </c>
      <c r="I1926">
        <v>21</v>
      </c>
      <c r="J1926">
        <v>36</v>
      </c>
      <c r="K1926" t="s">
        <v>875</v>
      </c>
      <c r="L1926">
        <v>125</v>
      </c>
      <c r="M1926">
        <v>3</v>
      </c>
      <c r="N1926">
        <v>1.482</v>
      </c>
      <c r="O1926">
        <v>0.20499999999999999</v>
      </c>
      <c r="P1926">
        <v>0.38100000000000001</v>
      </c>
      <c r="Q1926">
        <v>1.363</v>
      </c>
      <c r="R1926">
        <v>1.044</v>
      </c>
      <c r="S1926">
        <v>0.878</v>
      </c>
      <c r="T1926">
        <v>0.77400000000000002</v>
      </c>
      <c r="U1926">
        <v>987.52800000000002</v>
      </c>
      <c r="V1926" t="s">
        <v>64</v>
      </c>
      <c r="W1926">
        <v>0.98399999999999999</v>
      </c>
      <c r="X1926">
        <v>0.98199999999999998</v>
      </c>
      <c r="Y1926">
        <v>0.94399999999999995</v>
      </c>
      <c r="Z1926">
        <v>0.96799999999999997</v>
      </c>
      <c r="AA1926" s="19">
        <v>45733.867650196757</v>
      </c>
      <c r="AB1926" t="s">
        <v>1358</v>
      </c>
    </row>
    <row r="1927" spans="1:28" x14ac:dyDescent="0.35">
      <c r="A1927" t="s">
        <v>1353</v>
      </c>
      <c r="B1927" t="s">
        <v>313</v>
      </c>
      <c r="C1927">
        <v>2318</v>
      </c>
      <c r="D1927" s="9">
        <v>42180.561701388891</v>
      </c>
      <c r="E1927" s="9">
        <v>44498.783101851855</v>
      </c>
      <c r="F1927">
        <v>328</v>
      </c>
      <c r="G1927">
        <v>328</v>
      </c>
      <c r="H1927">
        <v>211</v>
      </c>
      <c r="I1927">
        <v>117</v>
      </c>
      <c r="J1927">
        <v>81</v>
      </c>
      <c r="K1927">
        <v>247</v>
      </c>
      <c r="L1927">
        <v>173</v>
      </c>
      <c r="M1927">
        <v>74</v>
      </c>
      <c r="N1927">
        <v>0.11799999999999999</v>
      </c>
      <c r="O1927">
        <v>8.1000000000000003E-2</v>
      </c>
      <c r="P1927">
        <v>4.2000000000000003E-2</v>
      </c>
      <c r="Q1927">
        <v>0.12</v>
      </c>
      <c r="R1927">
        <v>0.76400000000000001</v>
      </c>
      <c r="S1927">
        <v>0.59299999999999997</v>
      </c>
      <c r="T1927">
        <v>0.78900000000000003</v>
      </c>
      <c r="U1927">
        <v>616.66700000000003</v>
      </c>
      <c r="V1927" t="s">
        <v>58</v>
      </c>
      <c r="W1927">
        <v>0.92700000000000005</v>
      </c>
      <c r="X1927">
        <v>0.92400000000000004</v>
      </c>
      <c r="Y1927">
        <v>0.94799999999999995</v>
      </c>
      <c r="Z1927">
        <v>0.93400000000000005</v>
      </c>
      <c r="AA1927" s="19">
        <v>45733.867717233799</v>
      </c>
      <c r="AB1927" t="s">
        <v>1358</v>
      </c>
    </row>
    <row r="1928" spans="1:28" hidden="1" x14ac:dyDescent="0.35">
      <c r="A1928" t="s">
        <v>1353</v>
      </c>
      <c r="B1928" t="s">
        <v>314</v>
      </c>
      <c r="C1928">
        <v>70</v>
      </c>
      <c r="D1928" s="9">
        <v>44428.766574074078</v>
      </c>
      <c r="E1928" s="9">
        <v>44498.783101851855</v>
      </c>
      <c r="F1928" t="s">
        <v>874</v>
      </c>
      <c r="G1928" t="s">
        <v>874</v>
      </c>
      <c r="H1928">
        <v>1</v>
      </c>
      <c r="I1928">
        <v>1</v>
      </c>
      <c r="J1928">
        <v>24</v>
      </c>
      <c r="K1928" t="s">
        <v>875</v>
      </c>
      <c r="L1928">
        <v>2</v>
      </c>
      <c r="M1928">
        <v>-25</v>
      </c>
      <c r="N1928" t="s">
        <v>877</v>
      </c>
      <c r="O1928" t="s">
        <v>877</v>
      </c>
      <c r="P1928">
        <v>0.26200000000000001</v>
      </c>
      <c r="Q1928">
        <v>2.4E-2</v>
      </c>
      <c r="R1928" t="s">
        <v>877</v>
      </c>
      <c r="S1928" t="s">
        <v>877</v>
      </c>
      <c r="T1928" t="s">
        <v>877</v>
      </c>
      <c r="U1928" t="s">
        <v>877</v>
      </c>
      <c r="V1928" t="s">
        <v>58</v>
      </c>
      <c r="W1928" t="s">
        <v>877</v>
      </c>
      <c r="X1928" t="s">
        <v>877</v>
      </c>
      <c r="Y1928">
        <v>0.872</v>
      </c>
      <c r="Z1928">
        <v>1</v>
      </c>
      <c r="AA1928" s="19">
        <v>45733.867717372683</v>
      </c>
      <c r="AB1928" t="s">
        <v>1358</v>
      </c>
    </row>
    <row r="1929" spans="1:28" x14ac:dyDescent="0.35">
      <c r="A1929" t="s">
        <v>1354</v>
      </c>
      <c r="B1929" t="s">
        <v>313</v>
      </c>
      <c r="C1929">
        <v>4355</v>
      </c>
      <c r="D1929" s="9">
        <v>40210.416863425926</v>
      </c>
      <c r="E1929" s="9">
        <v>44565.664652777778</v>
      </c>
      <c r="F1929">
        <v>2196</v>
      </c>
      <c r="G1929">
        <v>2196</v>
      </c>
      <c r="H1929">
        <v>1656</v>
      </c>
      <c r="I1929">
        <v>540</v>
      </c>
      <c r="J1929">
        <v>598</v>
      </c>
      <c r="K1929">
        <v>1598</v>
      </c>
      <c r="L1929">
        <v>1225</v>
      </c>
      <c r="M1929">
        <v>373</v>
      </c>
      <c r="N1929">
        <v>0.53300000000000003</v>
      </c>
      <c r="O1929">
        <v>0.183</v>
      </c>
      <c r="P1929">
        <v>0.21299999999999999</v>
      </c>
      <c r="Q1929">
        <v>0.43099999999999999</v>
      </c>
      <c r="R1929">
        <v>0.85699999999999998</v>
      </c>
      <c r="S1929">
        <v>0.74399999999999999</v>
      </c>
      <c r="T1929">
        <v>0.70299999999999996</v>
      </c>
      <c r="U1929">
        <v>865.42899999999997</v>
      </c>
      <c r="V1929" t="s">
        <v>58</v>
      </c>
      <c r="W1929">
        <v>0.98399999999999999</v>
      </c>
      <c r="X1929">
        <v>0.92800000000000005</v>
      </c>
      <c r="Y1929">
        <v>0.98099999999999998</v>
      </c>
      <c r="Z1929">
        <v>0.95299999999999996</v>
      </c>
      <c r="AA1929" s="19">
        <v>45733.86779329861</v>
      </c>
      <c r="AB1929" t="s">
        <v>1358</v>
      </c>
    </row>
    <row r="1930" spans="1:28" hidden="1" x14ac:dyDescent="0.35">
      <c r="A1930" t="s">
        <v>1354</v>
      </c>
      <c r="B1930" t="s">
        <v>314</v>
      </c>
      <c r="C1930">
        <v>98</v>
      </c>
      <c r="D1930" s="9">
        <v>44466.741770833331</v>
      </c>
      <c r="E1930" s="9">
        <v>44565.664652777778</v>
      </c>
      <c r="F1930" t="s">
        <v>874</v>
      </c>
      <c r="G1930" t="s">
        <v>874</v>
      </c>
      <c r="H1930">
        <v>38</v>
      </c>
      <c r="I1930">
        <v>5</v>
      </c>
      <c r="J1930">
        <v>7</v>
      </c>
      <c r="K1930" t="s">
        <v>875</v>
      </c>
      <c r="L1930">
        <v>7</v>
      </c>
      <c r="M1930">
        <v>28</v>
      </c>
      <c r="N1930">
        <v>0.42</v>
      </c>
      <c r="O1930">
        <v>4.3999999999999997E-2</v>
      </c>
      <c r="P1930">
        <v>8.2000000000000003E-2</v>
      </c>
      <c r="Q1930">
        <v>6.9000000000000006E-2</v>
      </c>
      <c r="R1930">
        <v>0.18099999999999999</v>
      </c>
      <c r="S1930">
        <v>0.90500000000000003</v>
      </c>
      <c r="T1930">
        <v>0.82299999999999995</v>
      </c>
      <c r="U1930">
        <v>5405.7969999999996</v>
      </c>
      <c r="V1930" t="s">
        <v>58</v>
      </c>
      <c r="W1930">
        <v>0.83799999999999997</v>
      </c>
      <c r="X1930">
        <v>0.88700000000000001</v>
      </c>
      <c r="Y1930">
        <v>0.92700000000000005</v>
      </c>
      <c r="Z1930">
        <v>0.86299999999999999</v>
      </c>
      <c r="AA1930" s="19">
        <v>45733.867808020834</v>
      </c>
      <c r="AB1930" t="s">
        <v>1358</v>
      </c>
    </row>
    <row r="1931" spans="1:28" x14ac:dyDescent="0.35">
      <c r="A1931" t="s">
        <v>1355</v>
      </c>
      <c r="B1931" t="s">
        <v>313</v>
      </c>
      <c r="C1931">
        <v>4344</v>
      </c>
      <c r="D1931" s="9">
        <v>40221.571273148147</v>
      </c>
      <c r="E1931" s="9">
        <v>44565.707291666666</v>
      </c>
      <c r="F1931">
        <v>3681</v>
      </c>
      <c r="G1931">
        <v>3681</v>
      </c>
      <c r="H1931">
        <v>2502</v>
      </c>
      <c r="I1931">
        <v>1179</v>
      </c>
      <c r="J1931">
        <v>1158</v>
      </c>
      <c r="K1931">
        <v>2523</v>
      </c>
      <c r="L1931">
        <v>1977</v>
      </c>
      <c r="M1931">
        <v>546</v>
      </c>
      <c r="N1931">
        <v>0.58299999999999996</v>
      </c>
      <c r="O1931">
        <v>0.26900000000000002</v>
      </c>
      <c r="P1931">
        <v>0.28799999999999998</v>
      </c>
      <c r="Q1931">
        <v>0.41599999999999998</v>
      </c>
      <c r="R1931">
        <v>0.73799999999999999</v>
      </c>
      <c r="S1931">
        <v>0.68400000000000005</v>
      </c>
      <c r="T1931">
        <v>0.66200000000000003</v>
      </c>
      <c r="U1931">
        <v>1312.5</v>
      </c>
      <c r="V1931" t="s">
        <v>58</v>
      </c>
      <c r="W1931">
        <v>0.96799999999999997</v>
      </c>
      <c r="X1931">
        <v>0.998</v>
      </c>
      <c r="Y1931">
        <v>0.97399999999999998</v>
      </c>
      <c r="Z1931">
        <v>0.98199999999999998</v>
      </c>
      <c r="AA1931" s="19">
        <v>45733.86788859954</v>
      </c>
      <c r="AB1931" t="s">
        <v>1358</v>
      </c>
    </row>
    <row r="1932" spans="1:28" hidden="1" x14ac:dyDescent="0.35">
      <c r="A1932" t="s">
        <v>1355</v>
      </c>
      <c r="B1932" t="s">
        <v>314</v>
      </c>
      <c r="C1932">
        <v>98</v>
      </c>
      <c r="D1932" s="9">
        <v>44466.727800925924</v>
      </c>
      <c r="E1932" s="9">
        <v>44565.707291666666</v>
      </c>
      <c r="F1932" t="s">
        <v>874</v>
      </c>
      <c r="G1932" t="s">
        <v>874</v>
      </c>
      <c r="H1932">
        <v>81</v>
      </c>
      <c r="I1932">
        <v>29</v>
      </c>
      <c r="J1932">
        <v>30</v>
      </c>
      <c r="K1932" t="s">
        <v>875</v>
      </c>
      <c r="L1932">
        <v>206</v>
      </c>
      <c r="M1932">
        <v>-127</v>
      </c>
      <c r="N1932">
        <v>0.91300000000000003</v>
      </c>
      <c r="O1932">
        <v>0.33200000000000002</v>
      </c>
      <c r="P1932">
        <v>0.29499999999999998</v>
      </c>
      <c r="Q1932">
        <v>2.2429999999999999</v>
      </c>
      <c r="R1932">
        <v>2.3610000000000002</v>
      </c>
      <c r="S1932">
        <v>0.73299999999999998</v>
      </c>
      <c r="T1932">
        <v>0.76300000000000001</v>
      </c>
      <c r="U1932">
        <v>243.42400000000001</v>
      </c>
      <c r="V1932" t="s">
        <v>64</v>
      </c>
      <c r="W1932">
        <v>0.89900000000000002</v>
      </c>
      <c r="X1932">
        <v>0.98599999999999999</v>
      </c>
      <c r="Y1932">
        <v>0.93100000000000005</v>
      </c>
      <c r="Z1932">
        <v>0.56399999999999995</v>
      </c>
      <c r="AA1932" s="19">
        <v>45733.867904016202</v>
      </c>
      <c r="AB1932" t="s">
        <v>1358</v>
      </c>
    </row>
    <row r="1933" spans="1:28" x14ac:dyDescent="0.35">
      <c r="A1933" t="s">
        <v>1356</v>
      </c>
      <c r="B1933" t="s">
        <v>313</v>
      </c>
      <c r="C1933">
        <v>2115</v>
      </c>
      <c r="D1933" s="9">
        <v>42450.624722222223</v>
      </c>
      <c r="E1933" s="9">
        <v>44565.672337962962</v>
      </c>
      <c r="F1933">
        <v>2550</v>
      </c>
      <c r="G1933">
        <v>2550</v>
      </c>
      <c r="H1933">
        <v>1550</v>
      </c>
      <c r="I1933">
        <v>1000</v>
      </c>
      <c r="J1933">
        <v>703</v>
      </c>
      <c r="K1933">
        <v>1847</v>
      </c>
      <c r="L1933">
        <v>1330</v>
      </c>
      <c r="M1933">
        <v>517</v>
      </c>
      <c r="N1933">
        <v>0.80600000000000005</v>
      </c>
      <c r="O1933">
        <v>0.68899999999999995</v>
      </c>
      <c r="P1933">
        <v>0.53400000000000003</v>
      </c>
      <c r="Q1933">
        <v>0.86599999999999999</v>
      </c>
      <c r="R1933">
        <v>0.90100000000000002</v>
      </c>
      <c r="S1933">
        <v>0.53900000000000003</v>
      </c>
      <c r="T1933">
        <v>0.64300000000000002</v>
      </c>
      <c r="U1933">
        <v>596.99800000000005</v>
      </c>
      <c r="V1933" t="s">
        <v>58</v>
      </c>
      <c r="W1933">
        <v>0.98099999999999998</v>
      </c>
      <c r="X1933">
        <v>0.99099999999999999</v>
      </c>
      <c r="Y1933">
        <v>0.96899999999999997</v>
      </c>
      <c r="Z1933">
        <v>0.98299999999999998</v>
      </c>
      <c r="AA1933" s="19">
        <v>45733.867982523145</v>
      </c>
      <c r="AB1933" t="s">
        <v>1358</v>
      </c>
    </row>
    <row r="1934" spans="1:28" hidden="1" x14ac:dyDescent="0.35">
      <c r="A1934" t="s">
        <v>1356</v>
      </c>
      <c r="B1934" t="s">
        <v>314</v>
      </c>
      <c r="C1934">
        <v>99</v>
      </c>
      <c r="D1934" s="9">
        <v>44466.319282407407</v>
      </c>
      <c r="E1934" s="9">
        <v>44565.672337962962</v>
      </c>
      <c r="F1934" t="s">
        <v>874</v>
      </c>
      <c r="G1934" t="s">
        <v>874</v>
      </c>
      <c r="H1934">
        <v>167</v>
      </c>
      <c r="I1934">
        <v>63</v>
      </c>
      <c r="J1934">
        <v>55</v>
      </c>
      <c r="K1934" t="s">
        <v>875</v>
      </c>
      <c r="L1934">
        <v>142</v>
      </c>
      <c r="M1934">
        <v>32</v>
      </c>
      <c r="N1934">
        <v>2.0209999999999999</v>
      </c>
      <c r="O1934">
        <v>0.66300000000000003</v>
      </c>
      <c r="P1934">
        <v>0.59799999999999998</v>
      </c>
      <c r="Q1934">
        <v>1.476</v>
      </c>
      <c r="R1934">
        <v>0.70799999999999996</v>
      </c>
      <c r="S1934">
        <v>0.753</v>
      </c>
      <c r="T1934">
        <v>0.77700000000000002</v>
      </c>
      <c r="U1934">
        <v>350.27100000000002</v>
      </c>
      <c r="V1934" t="s">
        <v>58</v>
      </c>
      <c r="W1934">
        <v>0.96299999999999997</v>
      </c>
      <c r="X1934">
        <v>0.98499999999999999</v>
      </c>
      <c r="Y1934">
        <v>0.96799999999999997</v>
      </c>
      <c r="Z1934">
        <v>0.96099999999999997</v>
      </c>
      <c r="AA1934" s="19">
        <v>45733.867998148147</v>
      </c>
      <c r="AB1934" t="s">
        <v>1358</v>
      </c>
    </row>
    <row r="1935" spans="1:28" x14ac:dyDescent="0.35">
      <c r="A1935" t="s">
        <v>1357</v>
      </c>
      <c r="B1935" t="s">
        <v>313</v>
      </c>
      <c r="C1935">
        <v>3923</v>
      </c>
      <c r="D1935" s="9">
        <v>40641.83761574074</v>
      </c>
      <c r="E1935" s="9">
        <v>44565.664629629631</v>
      </c>
      <c r="F1935">
        <v>3339</v>
      </c>
      <c r="G1935">
        <v>3339</v>
      </c>
      <c r="H1935">
        <v>1938</v>
      </c>
      <c r="I1935">
        <v>1401</v>
      </c>
      <c r="J1935">
        <v>587</v>
      </c>
      <c r="K1935">
        <v>2752</v>
      </c>
      <c r="L1935">
        <v>2262</v>
      </c>
      <c r="M1935">
        <v>490</v>
      </c>
      <c r="N1935">
        <v>0.61099999999999999</v>
      </c>
      <c r="O1935">
        <v>0.48799999999999999</v>
      </c>
      <c r="P1935">
        <v>0.20399999999999999</v>
      </c>
      <c r="Q1935">
        <v>0.78700000000000003</v>
      </c>
      <c r="R1935">
        <v>0.879</v>
      </c>
      <c r="S1935">
        <v>0.55600000000000005</v>
      </c>
      <c r="T1935">
        <v>0.81399999999999995</v>
      </c>
      <c r="U1935">
        <v>622.61800000000005</v>
      </c>
      <c r="V1935" t="s">
        <v>58</v>
      </c>
      <c r="W1935">
        <v>0.97</v>
      </c>
      <c r="X1935">
        <v>0.95699999999999996</v>
      </c>
      <c r="Y1935">
        <v>0.96099999999999997</v>
      </c>
      <c r="Z1935">
        <v>0.96</v>
      </c>
      <c r="AA1935" s="19">
        <v>45733.868077708335</v>
      </c>
      <c r="AB1935" t="s">
        <v>1358</v>
      </c>
    </row>
    <row r="1936" spans="1:28" hidden="1" x14ac:dyDescent="0.35">
      <c r="A1936" t="s">
        <v>1357</v>
      </c>
      <c r="B1936" t="s">
        <v>314</v>
      </c>
      <c r="C1936">
        <v>97</v>
      </c>
      <c r="D1936" s="9">
        <v>44467.754988425928</v>
      </c>
      <c r="E1936" s="9">
        <v>44565.664629629631</v>
      </c>
      <c r="F1936" t="s">
        <v>874</v>
      </c>
      <c r="G1936" t="s">
        <v>874</v>
      </c>
      <c r="H1936">
        <v>57</v>
      </c>
      <c r="I1936">
        <v>22</v>
      </c>
      <c r="J1936">
        <v>10</v>
      </c>
      <c r="K1936" t="s">
        <v>875</v>
      </c>
      <c r="L1936">
        <v>31</v>
      </c>
      <c r="M1936">
        <v>37</v>
      </c>
      <c r="N1936">
        <v>0.58199999999999996</v>
      </c>
      <c r="O1936">
        <v>0.2</v>
      </c>
      <c r="P1936">
        <v>0.106</v>
      </c>
      <c r="Q1936">
        <v>0.36699999999999999</v>
      </c>
      <c r="R1936">
        <v>0.54300000000000004</v>
      </c>
      <c r="S1936">
        <v>0.74399999999999999</v>
      </c>
      <c r="T1936">
        <v>0.86399999999999999</v>
      </c>
      <c r="U1936">
        <v>1335.15</v>
      </c>
      <c r="V1936" t="s">
        <v>58</v>
      </c>
      <c r="W1936">
        <v>0.93799999999999994</v>
      </c>
      <c r="X1936">
        <v>0.97</v>
      </c>
      <c r="Y1936">
        <v>0.97099999999999997</v>
      </c>
      <c r="Z1936">
        <v>0.92200000000000004</v>
      </c>
      <c r="AA1936" s="19">
        <v>45733.868092766206</v>
      </c>
      <c r="AB1936" t="s">
        <v>1358</v>
      </c>
    </row>
    <row r="1937" spans="1:28" x14ac:dyDescent="0.35">
      <c r="A1937" t="s">
        <v>1359</v>
      </c>
      <c r="B1937" t="s">
        <v>313</v>
      </c>
      <c r="C1937">
        <v>4331</v>
      </c>
      <c r="D1937" s="9">
        <v>40233.879803240743</v>
      </c>
      <c r="E1937" s="9">
        <v>44565.369340277779</v>
      </c>
      <c r="F1937">
        <v>769</v>
      </c>
      <c r="G1937">
        <v>769</v>
      </c>
      <c r="H1937">
        <v>49</v>
      </c>
      <c r="I1937">
        <v>720</v>
      </c>
      <c r="J1937">
        <v>228</v>
      </c>
      <c r="K1937">
        <v>541</v>
      </c>
      <c r="L1937">
        <v>456</v>
      </c>
      <c r="M1937">
        <v>85</v>
      </c>
      <c r="N1937">
        <v>0.01</v>
      </c>
      <c r="O1937">
        <v>0.16200000000000001</v>
      </c>
      <c r="P1937">
        <v>6.5000000000000002E-2</v>
      </c>
      <c r="Q1937">
        <v>0.1</v>
      </c>
      <c r="R1937">
        <v>0.93500000000000005</v>
      </c>
      <c r="S1937">
        <v>5.8000000000000003E-2</v>
      </c>
      <c r="T1937">
        <v>0.622</v>
      </c>
      <c r="U1937">
        <v>850</v>
      </c>
      <c r="V1937" t="s">
        <v>58</v>
      </c>
      <c r="W1937">
        <v>0.82299999999999995</v>
      </c>
      <c r="X1937">
        <v>0.86699999999999999</v>
      </c>
      <c r="Y1937">
        <v>0.93100000000000005</v>
      </c>
      <c r="Z1937">
        <v>0.91700000000000004</v>
      </c>
      <c r="AA1937" s="19">
        <v>45733.873074432871</v>
      </c>
      <c r="AB1937" t="s">
        <v>1377</v>
      </c>
    </row>
    <row r="1938" spans="1:28" hidden="1" x14ac:dyDescent="0.35">
      <c r="A1938" t="s">
        <v>1359</v>
      </c>
      <c r="B1938" t="s">
        <v>314</v>
      </c>
      <c r="C1938">
        <v>91</v>
      </c>
      <c r="D1938" s="9">
        <v>44474.369004629632</v>
      </c>
      <c r="E1938" s="9">
        <v>44565.369340277779</v>
      </c>
      <c r="F1938" t="s">
        <v>874</v>
      </c>
      <c r="G1938" t="s">
        <v>874</v>
      </c>
      <c r="H1938">
        <v>3</v>
      </c>
      <c r="I1938">
        <v>15</v>
      </c>
      <c r="J1938">
        <v>5</v>
      </c>
      <c r="K1938" t="s">
        <v>875</v>
      </c>
      <c r="L1938">
        <v>6</v>
      </c>
      <c r="M1938">
        <v>6</v>
      </c>
      <c r="N1938">
        <v>2.9000000000000001E-2</v>
      </c>
      <c r="O1938">
        <v>0.17599999999999999</v>
      </c>
      <c r="P1938">
        <v>0.11600000000000001</v>
      </c>
      <c r="Q1938">
        <v>0.11799999999999999</v>
      </c>
      <c r="R1938">
        <v>1.3260000000000001</v>
      </c>
      <c r="S1938">
        <v>0.14099999999999999</v>
      </c>
      <c r="T1938">
        <v>0.434</v>
      </c>
      <c r="U1938">
        <v>720.33900000000006</v>
      </c>
      <c r="V1938" t="s">
        <v>64</v>
      </c>
      <c r="W1938">
        <v>0.97</v>
      </c>
      <c r="X1938">
        <v>0.91900000000000004</v>
      </c>
      <c r="Y1938">
        <v>0.96599999999999997</v>
      </c>
      <c r="Z1938">
        <v>0.89800000000000002</v>
      </c>
      <c r="AA1938" s="19">
        <v>45733.873091493057</v>
      </c>
      <c r="AB1938" t="s">
        <v>1377</v>
      </c>
    </row>
    <row r="1939" spans="1:28" x14ac:dyDescent="0.35">
      <c r="A1939" t="s">
        <v>1360</v>
      </c>
      <c r="B1939" t="s">
        <v>313</v>
      </c>
      <c r="C1939">
        <v>1757</v>
      </c>
      <c r="D1939" s="9">
        <v>42571.28261574074</v>
      </c>
      <c r="E1939" s="9">
        <v>44328.872662037036</v>
      </c>
      <c r="F1939">
        <v>34</v>
      </c>
      <c r="G1939">
        <v>34</v>
      </c>
      <c r="H1939">
        <v>5</v>
      </c>
      <c r="I1939">
        <v>29</v>
      </c>
      <c r="J1939">
        <v>19</v>
      </c>
      <c r="K1939">
        <v>15</v>
      </c>
      <c r="L1939">
        <v>7</v>
      </c>
      <c r="M1939">
        <v>8</v>
      </c>
      <c r="N1939">
        <v>3.0000000000000001E-3</v>
      </c>
      <c r="O1939">
        <v>1.4E-2</v>
      </c>
      <c r="P1939">
        <v>1.2E-2</v>
      </c>
      <c r="Q1939">
        <v>4.0000000000000001E-3</v>
      </c>
      <c r="R1939">
        <v>0.8</v>
      </c>
      <c r="S1939">
        <v>0.17599999999999999</v>
      </c>
      <c r="T1939">
        <v>0.29399999999999998</v>
      </c>
      <c r="U1939">
        <v>2000</v>
      </c>
      <c r="V1939" t="s">
        <v>58</v>
      </c>
      <c r="W1939">
        <v>0.94</v>
      </c>
      <c r="X1939">
        <v>0.95399999999999996</v>
      </c>
      <c r="Y1939">
        <v>0.92100000000000004</v>
      </c>
      <c r="Z1939">
        <v>0.86899999999999999</v>
      </c>
      <c r="AA1939" s="19">
        <v>45733.873161365744</v>
      </c>
      <c r="AB1939" t="s">
        <v>1377</v>
      </c>
    </row>
    <row r="1940" spans="1:28" hidden="1" x14ac:dyDescent="0.35">
      <c r="A1940" t="s">
        <v>1360</v>
      </c>
      <c r="B1940" t="s">
        <v>314</v>
      </c>
      <c r="C1940">
        <v>0</v>
      </c>
      <c r="D1940" s="9">
        <v>44431.656828703701</v>
      </c>
      <c r="E1940" s="9">
        <v>44431.656828703701</v>
      </c>
      <c r="F1940" t="s">
        <v>874</v>
      </c>
      <c r="G1940" t="s">
        <v>874</v>
      </c>
      <c r="H1940">
        <v>1</v>
      </c>
      <c r="I1940">
        <v>1</v>
      </c>
      <c r="J1940">
        <v>1</v>
      </c>
      <c r="K1940" t="s">
        <v>875</v>
      </c>
      <c r="L1940">
        <v>1</v>
      </c>
      <c r="M1940">
        <v>0</v>
      </c>
      <c r="N1940" t="s">
        <v>877</v>
      </c>
      <c r="O1940" t="s">
        <v>877</v>
      </c>
      <c r="P1940" t="s">
        <v>877</v>
      </c>
      <c r="Q1940" t="s">
        <v>877</v>
      </c>
      <c r="R1940" t="s">
        <v>877</v>
      </c>
      <c r="S1940" t="s">
        <v>877</v>
      </c>
      <c r="T1940" t="s">
        <v>877</v>
      </c>
      <c r="U1940" t="s">
        <v>877</v>
      </c>
      <c r="V1940" t="s">
        <v>58</v>
      </c>
      <c r="W1940" t="s">
        <v>877</v>
      </c>
      <c r="X1940" t="s">
        <v>877</v>
      </c>
      <c r="Y1940" t="s">
        <v>877</v>
      </c>
      <c r="Z1940" t="s">
        <v>877</v>
      </c>
      <c r="AA1940" s="19">
        <v>45733.873161423609</v>
      </c>
      <c r="AB1940" t="s">
        <v>1377</v>
      </c>
    </row>
    <row r="1941" spans="1:28" x14ac:dyDescent="0.35">
      <c r="A1941" t="s">
        <v>1361</v>
      </c>
      <c r="B1941" t="s">
        <v>313</v>
      </c>
      <c r="C1941">
        <v>5563</v>
      </c>
      <c r="D1941" s="9">
        <v>39002.326388888891</v>
      </c>
      <c r="E1941" s="9">
        <v>44565.626956018517</v>
      </c>
      <c r="F1941">
        <v>966</v>
      </c>
      <c r="G1941">
        <v>966</v>
      </c>
      <c r="H1941">
        <v>67</v>
      </c>
      <c r="I1941">
        <v>899</v>
      </c>
      <c r="J1941">
        <v>304</v>
      </c>
      <c r="K1941">
        <v>662</v>
      </c>
      <c r="L1941">
        <v>486</v>
      </c>
      <c r="M1941">
        <v>176</v>
      </c>
      <c r="N1941">
        <v>1.2E-2</v>
      </c>
      <c r="O1941">
        <v>0.161</v>
      </c>
      <c r="P1941">
        <v>5.5E-2</v>
      </c>
      <c r="Q1941">
        <v>8.4000000000000005E-2</v>
      </c>
      <c r="R1941">
        <v>0.71199999999999997</v>
      </c>
      <c r="S1941">
        <v>6.9000000000000006E-2</v>
      </c>
      <c r="T1941">
        <v>0.68200000000000005</v>
      </c>
      <c r="U1941">
        <v>2095.2379999999998</v>
      </c>
      <c r="V1941" t="s">
        <v>58</v>
      </c>
      <c r="W1941">
        <v>0.79300000000000004</v>
      </c>
      <c r="X1941">
        <v>0.96299999999999997</v>
      </c>
      <c r="Y1941">
        <v>0.94799999999999995</v>
      </c>
      <c r="Z1941">
        <v>0.91500000000000004</v>
      </c>
      <c r="AA1941" s="19">
        <v>45733.873239201392</v>
      </c>
      <c r="AB1941" t="s">
        <v>1377</v>
      </c>
    </row>
    <row r="1942" spans="1:28" hidden="1" x14ac:dyDescent="0.35">
      <c r="A1942" t="s">
        <v>1361</v>
      </c>
      <c r="B1942" t="s">
        <v>314</v>
      </c>
      <c r="C1942">
        <v>99</v>
      </c>
      <c r="D1942" s="9">
        <v>44466.407002314816</v>
      </c>
      <c r="E1942" s="9">
        <v>44565.626956018517</v>
      </c>
      <c r="F1942" t="s">
        <v>874</v>
      </c>
      <c r="G1942" t="s">
        <v>874</v>
      </c>
      <c r="H1942">
        <v>15</v>
      </c>
      <c r="I1942">
        <v>29</v>
      </c>
      <c r="J1942">
        <v>26</v>
      </c>
      <c r="K1942" t="s">
        <v>875</v>
      </c>
      <c r="L1942">
        <v>46</v>
      </c>
      <c r="M1942">
        <v>-29</v>
      </c>
      <c r="N1942">
        <v>0.433</v>
      </c>
      <c r="O1942">
        <v>0.29799999999999999</v>
      </c>
      <c r="P1942">
        <v>0.33800000000000002</v>
      </c>
      <c r="Q1942">
        <v>0.76600000000000001</v>
      </c>
      <c r="R1942">
        <v>1.9490000000000001</v>
      </c>
      <c r="S1942">
        <v>0.59199999999999997</v>
      </c>
      <c r="T1942">
        <v>0.53800000000000003</v>
      </c>
      <c r="U1942">
        <v>229.76499999999999</v>
      </c>
      <c r="V1942" t="s">
        <v>64</v>
      </c>
      <c r="W1942">
        <v>0.876</v>
      </c>
      <c r="X1942">
        <v>0.97699999999999998</v>
      </c>
      <c r="Y1942">
        <v>0.83399999999999996</v>
      </c>
      <c r="Z1942">
        <v>0.88100000000000001</v>
      </c>
      <c r="AA1942" s="19">
        <v>45733.87325704861</v>
      </c>
      <c r="AB1942" t="s">
        <v>1377</v>
      </c>
    </row>
    <row r="1943" spans="1:28" x14ac:dyDescent="0.35">
      <c r="A1943" t="s">
        <v>1362</v>
      </c>
      <c r="B1943" t="s">
        <v>313</v>
      </c>
      <c r="C1943">
        <v>5922</v>
      </c>
      <c r="D1943" s="9">
        <v>38573.115277777775</v>
      </c>
      <c r="E1943" s="9">
        <v>44495.216319444444</v>
      </c>
      <c r="F1943">
        <v>196</v>
      </c>
      <c r="G1943">
        <v>196</v>
      </c>
      <c r="H1943">
        <v>8</v>
      </c>
      <c r="I1943">
        <v>188</v>
      </c>
      <c r="J1943">
        <v>26</v>
      </c>
      <c r="K1943">
        <v>170</v>
      </c>
      <c r="L1943">
        <v>20</v>
      </c>
      <c r="M1943">
        <v>150</v>
      </c>
      <c r="N1943">
        <v>2E-3</v>
      </c>
      <c r="O1943">
        <v>4.5999999999999999E-2</v>
      </c>
      <c r="P1943">
        <v>5.0000000000000001E-3</v>
      </c>
      <c r="Q1943">
        <v>5.0000000000000001E-3</v>
      </c>
      <c r="R1943">
        <v>0.11600000000000001</v>
      </c>
      <c r="S1943">
        <v>4.2000000000000003E-2</v>
      </c>
      <c r="T1943">
        <v>0.89600000000000002</v>
      </c>
      <c r="U1943">
        <v>30000</v>
      </c>
      <c r="V1943" t="s">
        <v>58</v>
      </c>
      <c r="W1943">
        <v>0.94899999999999995</v>
      </c>
      <c r="X1943">
        <v>0.81</v>
      </c>
      <c r="Y1943">
        <v>0.65200000000000002</v>
      </c>
      <c r="Z1943">
        <v>0.97599999999999998</v>
      </c>
      <c r="AA1943" s="19">
        <v>45733.873326400462</v>
      </c>
      <c r="AB1943" t="s">
        <v>1377</v>
      </c>
    </row>
    <row r="1944" spans="1:28" hidden="1" x14ac:dyDescent="0.35">
      <c r="A1944" t="s">
        <v>1362</v>
      </c>
      <c r="B1944" t="s">
        <v>314</v>
      </c>
      <c r="C1944">
        <v>0</v>
      </c>
      <c r="D1944" s="9">
        <v>44495.216319444444</v>
      </c>
      <c r="E1944" s="9">
        <v>44495.216319444444</v>
      </c>
      <c r="F1944" t="s">
        <v>874</v>
      </c>
      <c r="G1944" t="s">
        <v>874</v>
      </c>
      <c r="H1944">
        <v>1</v>
      </c>
      <c r="I1944">
        <v>1</v>
      </c>
      <c r="J1944">
        <v>1</v>
      </c>
      <c r="K1944" t="s">
        <v>875</v>
      </c>
      <c r="L1944">
        <v>1</v>
      </c>
      <c r="M1944">
        <v>0</v>
      </c>
      <c r="N1944" t="s">
        <v>877</v>
      </c>
      <c r="O1944" t="s">
        <v>877</v>
      </c>
      <c r="P1944" t="s">
        <v>877</v>
      </c>
      <c r="Q1944" t="s">
        <v>877</v>
      </c>
      <c r="R1944" t="s">
        <v>877</v>
      </c>
      <c r="S1944" t="s">
        <v>877</v>
      </c>
      <c r="T1944" t="s">
        <v>877</v>
      </c>
      <c r="U1944" t="s">
        <v>877</v>
      </c>
      <c r="V1944" t="s">
        <v>58</v>
      </c>
      <c r="W1944" t="s">
        <v>877</v>
      </c>
      <c r="X1944" t="s">
        <v>877</v>
      </c>
      <c r="Y1944" t="s">
        <v>877</v>
      </c>
      <c r="Z1944" t="s">
        <v>877</v>
      </c>
      <c r="AA1944" s="19">
        <v>45733.873326516201</v>
      </c>
      <c r="AB1944" t="s">
        <v>1377</v>
      </c>
    </row>
    <row r="1945" spans="1:28" x14ac:dyDescent="0.35">
      <c r="A1945" t="s">
        <v>1363</v>
      </c>
      <c r="B1945" t="s">
        <v>313</v>
      </c>
      <c r="C1945">
        <v>4436</v>
      </c>
      <c r="D1945" s="9">
        <v>40129.418680555558</v>
      </c>
      <c r="E1945" s="9">
        <v>44565.590775462966</v>
      </c>
      <c r="F1945">
        <v>3637</v>
      </c>
      <c r="G1945">
        <v>3637</v>
      </c>
      <c r="H1945">
        <v>2142</v>
      </c>
      <c r="I1945">
        <v>1495</v>
      </c>
      <c r="J1945">
        <v>913</v>
      </c>
      <c r="K1945">
        <v>2724</v>
      </c>
      <c r="L1945">
        <v>2277</v>
      </c>
      <c r="M1945">
        <v>447</v>
      </c>
      <c r="N1945">
        <v>0.496</v>
      </c>
      <c r="O1945">
        <v>0.36799999999999999</v>
      </c>
      <c r="P1945">
        <v>0.23</v>
      </c>
      <c r="Q1945">
        <v>0.58499999999999996</v>
      </c>
      <c r="R1945">
        <v>0.92300000000000004</v>
      </c>
      <c r="S1945">
        <v>0.57399999999999995</v>
      </c>
      <c r="T1945">
        <v>0.73399999999999999</v>
      </c>
      <c r="U1945">
        <v>764.10299999999995</v>
      </c>
      <c r="V1945" t="s">
        <v>58</v>
      </c>
      <c r="W1945">
        <v>0.85599999999999998</v>
      </c>
      <c r="X1945">
        <v>0.90800000000000003</v>
      </c>
      <c r="Y1945">
        <v>0.93100000000000005</v>
      </c>
      <c r="Z1945">
        <v>0.84799999999999998</v>
      </c>
      <c r="AA1945" s="19">
        <v>45733.87340989583</v>
      </c>
      <c r="AB1945" t="s">
        <v>1377</v>
      </c>
    </row>
    <row r="1946" spans="1:28" hidden="1" x14ac:dyDescent="0.35">
      <c r="A1946" t="s">
        <v>1363</v>
      </c>
      <c r="B1946" t="s">
        <v>314</v>
      </c>
      <c r="C1946">
        <v>99</v>
      </c>
      <c r="D1946" s="9">
        <v>44466.316689814812</v>
      </c>
      <c r="E1946" s="9">
        <v>44565.590775462966</v>
      </c>
      <c r="F1946" t="s">
        <v>874</v>
      </c>
      <c r="G1946" t="s">
        <v>874</v>
      </c>
      <c r="H1946">
        <v>84</v>
      </c>
      <c r="I1946">
        <v>34</v>
      </c>
      <c r="J1946">
        <v>27</v>
      </c>
      <c r="K1946" t="s">
        <v>875</v>
      </c>
      <c r="L1946">
        <v>69</v>
      </c>
      <c r="M1946">
        <v>23</v>
      </c>
      <c r="N1946">
        <v>0.86199999999999999</v>
      </c>
      <c r="O1946">
        <v>0.34300000000000003</v>
      </c>
      <c r="P1946">
        <v>0.28599999999999998</v>
      </c>
      <c r="Q1946">
        <v>0.72799999999999998</v>
      </c>
      <c r="R1946">
        <v>0.79200000000000004</v>
      </c>
      <c r="S1946">
        <v>0.71499999999999997</v>
      </c>
      <c r="T1946">
        <v>0.76300000000000001</v>
      </c>
      <c r="U1946">
        <v>614.01099999999997</v>
      </c>
      <c r="V1946" t="s">
        <v>58</v>
      </c>
      <c r="W1946">
        <v>0.98699999999999999</v>
      </c>
      <c r="X1946">
        <v>0.98499999999999999</v>
      </c>
      <c r="Y1946">
        <v>0.97899999999999998</v>
      </c>
      <c r="Z1946">
        <v>0.98799999999999999</v>
      </c>
      <c r="AA1946" s="19">
        <v>45733.873427002312</v>
      </c>
      <c r="AB1946" t="s">
        <v>1377</v>
      </c>
    </row>
    <row r="1947" spans="1:28" x14ac:dyDescent="0.35">
      <c r="A1947" t="s">
        <v>1364</v>
      </c>
      <c r="B1947" t="s">
        <v>313</v>
      </c>
      <c r="C1947">
        <v>2628</v>
      </c>
      <c r="D1947" s="9">
        <v>40134.174363425926</v>
      </c>
      <c r="E1947" s="9">
        <v>42762.675046296295</v>
      </c>
      <c r="F1947">
        <v>1757</v>
      </c>
      <c r="G1947">
        <v>1757</v>
      </c>
      <c r="H1947">
        <v>70</v>
      </c>
      <c r="I1947">
        <v>1687</v>
      </c>
      <c r="J1947">
        <v>553</v>
      </c>
      <c r="K1947">
        <v>1204</v>
      </c>
      <c r="L1947">
        <v>955</v>
      </c>
      <c r="M1947">
        <v>249</v>
      </c>
      <c r="N1947">
        <v>9.7000000000000003E-2</v>
      </c>
      <c r="O1947">
        <v>2.242</v>
      </c>
      <c r="P1947">
        <v>0.42099999999999999</v>
      </c>
      <c r="Q1947">
        <v>1.1739999999999999</v>
      </c>
      <c r="R1947">
        <v>0.61199999999999999</v>
      </c>
      <c r="S1947">
        <v>4.1000000000000002E-2</v>
      </c>
      <c r="T1947">
        <v>0.82</v>
      </c>
      <c r="U1947">
        <v>212.095</v>
      </c>
      <c r="V1947" t="s">
        <v>58</v>
      </c>
      <c r="W1947">
        <v>0.81299999999999994</v>
      </c>
      <c r="X1947">
        <v>0.93</v>
      </c>
      <c r="Y1947">
        <v>0.76500000000000001</v>
      </c>
      <c r="Z1947">
        <v>0.89500000000000002</v>
      </c>
      <c r="AA1947" s="19">
        <v>45733.873501249996</v>
      </c>
      <c r="AB1947" t="s">
        <v>1377</v>
      </c>
    </row>
    <row r="1948" spans="1:28" hidden="1" x14ac:dyDescent="0.35">
      <c r="A1948" t="s">
        <v>1364</v>
      </c>
      <c r="B1948" t="s">
        <v>314</v>
      </c>
      <c r="C1948">
        <v>0</v>
      </c>
      <c r="D1948" s="9">
        <v>42762.675046296295</v>
      </c>
      <c r="E1948" s="9">
        <v>42762.675046296295</v>
      </c>
      <c r="F1948" t="s">
        <v>874</v>
      </c>
      <c r="G1948" t="s">
        <v>874</v>
      </c>
      <c r="H1948">
        <v>1</v>
      </c>
      <c r="I1948">
        <v>1</v>
      </c>
      <c r="J1948">
        <v>1</v>
      </c>
      <c r="K1948" t="s">
        <v>875</v>
      </c>
      <c r="L1948">
        <v>1</v>
      </c>
      <c r="M1948">
        <v>0</v>
      </c>
      <c r="N1948" t="s">
        <v>877</v>
      </c>
      <c r="O1948" t="s">
        <v>877</v>
      </c>
      <c r="P1948" t="s">
        <v>877</v>
      </c>
      <c r="Q1948" t="s">
        <v>877</v>
      </c>
      <c r="R1948" t="s">
        <v>877</v>
      </c>
      <c r="S1948" t="s">
        <v>877</v>
      </c>
      <c r="T1948" t="s">
        <v>877</v>
      </c>
      <c r="U1948" t="s">
        <v>877</v>
      </c>
      <c r="V1948" t="s">
        <v>58</v>
      </c>
      <c r="W1948" t="s">
        <v>877</v>
      </c>
      <c r="X1948" t="s">
        <v>877</v>
      </c>
      <c r="Y1948" t="s">
        <v>877</v>
      </c>
      <c r="Z1948" t="s">
        <v>877</v>
      </c>
      <c r="AA1948" s="19">
        <v>45733.873501400463</v>
      </c>
      <c r="AB1948" t="s">
        <v>1377</v>
      </c>
    </row>
    <row r="1949" spans="1:28" x14ac:dyDescent="0.35">
      <c r="A1949" t="s">
        <v>1365</v>
      </c>
      <c r="B1949" t="s">
        <v>313</v>
      </c>
      <c r="C1949">
        <v>544</v>
      </c>
      <c r="D1949" s="9">
        <v>44006.798657407409</v>
      </c>
      <c r="E1949" s="9">
        <v>44550.814166666663</v>
      </c>
      <c r="F1949">
        <v>61</v>
      </c>
      <c r="G1949">
        <v>61</v>
      </c>
      <c r="H1949">
        <v>0</v>
      </c>
      <c r="I1949">
        <v>61</v>
      </c>
      <c r="J1949">
        <v>20</v>
      </c>
      <c r="K1949">
        <v>41</v>
      </c>
      <c r="L1949">
        <v>30</v>
      </c>
      <c r="M1949">
        <v>11</v>
      </c>
      <c r="N1949">
        <v>0</v>
      </c>
      <c r="O1949">
        <v>0.111</v>
      </c>
      <c r="P1949">
        <v>4.4999999999999998E-2</v>
      </c>
      <c r="Q1949">
        <v>0.05</v>
      </c>
      <c r="R1949">
        <v>0.75800000000000001</v>
      </c>
      <c r="S1949">
        <v>0</v>
      </c>
      <c r="T1949">
        <v>0.59499999999999997</v>
      </c>
      <c r="U1949">
        <v>220</v>
      </c>
      <c r="V1949" t="s">
        <v>58</v>
      </c>
      <c r="W1949">
        <v>0</v>
      </c>
      <c r="X1949">
        <v>0.96299999999999997</v>
      </c>
      <c r="Y1949">
        <v>0.78200000000000003</v>
      </c>
      <c r="Z1949">
        <v>0.96299999999999997</v>
      </c>
      <c r="AA1949" s="19">
        <v>45733.873573171295</v>
      </c>
      <c r="AB1949" t="s">
        <v>1377</v>
      </c>
    </row>
    <row r="1950" spans="1:28" hidden="1" x14ac:dyDescent="0.35">
      <c r="A1950" t="s">
        <v>1365</v>
      </c>
      <c r="B1950" t="s">
        <v>314</v>
      </c>
      <c r="C1950">
        <v>97</v>
      </c>
      <c r="D1950" s="9">
        <v>44452.861539351848</v>
      </c>
      <c r="E1950" s="9">
        <v>44550.814166666663</v>
      </c>
      <c r="F1950" t="s">
        <v>874</v>
      </c>
      <c r="G1950" t="s">
        <v>874</v>
      </c>
      <c r="H1950">
        <v>1</v>
      </c>
      <c r="I1950">
        <v>12</v>
      </c>
      <c r="J1950">
        <v>7</v>
      </c>
      <c r="K1950" t="s">
        <v>875</v>
      </c>
      <c r="L1950">
        <v>10</v>
      </c>
      <c r="M1950">
        <v>-4</v>
      </c>
      <c r="N1950">
        <v>0</v>
      </c>
      <c r="O1950">
        <v>9.7000000000000003E-2</v>
      </c>
      <c r="P1950">
        <v>5.5E-2</v>
      </c>
      <c r="Q1950">
        <v>8.4000000000000005E-2</v>
      </c>
      <c r="R1950">
        <v>2</v>
      </c>
      <c r="S1950">
        <v>0</v>
      </c>
      <c r="T1950">
        <v>0.433</v>
      </c>
      <c r="U1950">
        <v>130.952</v>
      </c>
      <c r="V1950" t="s">
        <v>64</v>
      </c>
      <c r="W1950">
        <v>0</v>
      </c>
      <c r="X1950">
        <v>0.89800000000000002</v>
      </c>
      <c r="Y1950">
        <v>0.92800000000000005</v>
      </c>
      <c r="Z1950">
        <v>0.82099999999999995</v>
      </c>
      <c r="AA1950" s="19">
        <v>45733.873585763889</v>
      </c>
      <c r="AB1950" t="s">
        <v>1377</v>
      </c>
    </row>
    <row r="1951" spans="1:28" x14ac:dyDescent="0.35">
      <c r="A1951" t="s">
        <v>1366</v>
      </c>
      <c r="B1951" t="s">
        <v>313</v>
      </c>
      <c r="C1951">
        <v>4431</v>
      </c>
      <c r="D1951" s="9">
        <v>40114.347141203703</v>
      </c>
      <c r="E1951" s="9">
        <v>44545.381331018521</v>
      </c>
      <c r="F1951">
        <v>315</v>
      </c>
      <c r="G1951">
        <v>315</v>
      </c>
      <c r="H1951">
        <v>48</v>
      </c>
      <c r="I1951">
        <v>267</v>
      </c>
      <c r="J1951">
        <v>103</v>
      </c>
      <c r="K1951">
        <v>212</v>
      </c>
      <c r="L1951">
        <v>185</v>
      </c>
      <c r="M1951">
        <v>27</v>
      </c>
      <c r="N1951">
        <v>1.0999999999999999E-2</v>
      </c>
      <c r="O1951">
        <v>5.7000000000000002E-2</v>
      </c>
      <c r="P1951">
        <v>2.1999999999999999E-2</v>
      </c>
      <c r="Q1951">
        <v>4.5999999999999999E-2</v>
      </c>
      <c r="R1951">
        <v>1</v>
      </c>
      <c r="S1951">
        <v>0.16200000000000001</v>
      </c>
      <c r="T1951">
        <v>0.67600000000000005</v>
      </c>
      <c r="U1951">
        <v>586.95699999999999</v>
      </c>
      <c r="V1951" t="s">
        <v>64</v>
      </c>
      <c r="W1951">
        <v>0.83899999999999997</v>
      </c>
      <c r="X1951">
        <v>0.90500000000000003</v>
      </c>
      <c r="Y1951">
        <v>0.93600000000000005</v>
      </c>
      <c r="Z1951">
        <v>0.82499999999999996</v>
      </c>
      <c r="AA1951" s="19">
        <v>45733.873660740741</v>
      </c>
      <c r="AB1951" t="s">
        <v>1377</v>
      </c>
    </row>
    <row r="1952" spans="1:28" hidden="1" x14ac:dyDescent="0.35">
      <c r="A1952" t="s">
        <v>1366</v>
      </c>
      <c r="B1952" t="s">
        <v>314</v>
      </c>
      <c r="C1952">
        <v>70</v>
      </c>
      <c r="D1952" s="9">
        <v>44475.260358796295</v>
      </c>
      <c r="E1952" s="9">
        <v>44545.381331018521</v>
      </c>
      <c r="F1952" t="s">
        <v>874</v>
      </c>
      <c r="G1952" t="s">
        <v>874</v>
      </c>
      <c r="H1952">
        <v>1</v>
      </c>
      <c r="I1952">
        <v>4</v>
      </c>
      <c r="J1952">
        <v>1</v>
      </c>
      <c r="K1952" t="s">
        <v>875</v>
      </c>
      <c r="L1952">
        <v>2</v>
      </c>
      <c r="M1952">
        <v>2</v>
      </c>
      <c r="N1952" t="s">
        <v>877</v>
      </c>
      <c r="O1952">
        <v>3.9E-2</v>
      </c>
      <c r="P1952" t="s">
        <v>877</v>
      </c>
      <c r="Q1952">
        <v>2.1000000000000001E-2</v>
      </c>
      <c r="R1952" t="s">
        <v>877</v>
      </c>
      <c r="S1952" t="s">
        <v>877</v>
      </c>
      <c r="T1952" t="s">
        <v>877</v>
      </c>
      <c r="U1952" t="s">
        <v>877</v>
      </c>
      <c r="V1952" t="s">
        <v>64</v>
      </c>
      <c r="W1952" t="s">
        <v>877</v>
      </c>
      <c r="X1952">
        <v>0.92600000000000005</v>
      </c>
      <c r="Y1952" t="s">
        <v>877</v>
      </c>
      <c r="Z1952">
        <v>1</v>
      </c>
      <c r="AA1952" s="19">
        <v>45733.873660983794</v>
      </c>
      <c r="AB1952" t="s">
        <v>1377</v>
      </c>
    </row>
    <row r="1953" spans="1:28" x14ac:dyDescent="0.35">
      <c r="A1953" t="s">
        <v>1367</v>
      </c>
      <c r="B1953" t="s">
        <v>313</v>
      </c>
      <c r="C1953">
        <v>4165</v>
      </c>
      <c r="D1953" s="9">
        <v>40399.223715277774</v>
      </c>
      <c r="E1953" s="9">
        <v>44564.654699074075</v>
      </c>
      <c r="F1953">
        <v>1874</v>
      </c>
      <c r="G1953">
        <v>1874</v>
      </c>
      <c r="H1953">
        <v>328</v>
      </c>
      <c r="I1953">
        <v>1546</v>
      </c>
      <c r="J1953">
        <v>553</v>
      </c>
      <c r="K1953">
        <v>1321</v>
      </c>
      <c r="L1953">
        <v>893</v>
      </c>
      <c r="M1953">
        <v>428</v>
      </c>
      <c r="N1953">
        <v>7.4999999999999997E-2</v>
      </c>
      <c r="O1953">
        <v>0.39400000000000002</v>
      </c>
      <c r="P1953">
        <v>0.14399999999999999</v>
      </c>
      <c r="Q1953">
        <v>0.214</v>
      </c>
      <c r="R1953">
        <v>0.65800000000000003</v>
      </c>
      <c r="S1953">
        <v>0.16</v>
      </c>
      <c r="T1953">
        <v>0.69299999999999995</v>
      </c>
      <c r="U1953">
        <v>2000</v>
      </c>
      <c r="V1953" t="s">
        <v>58</v>
      </c>
      <c r="W1953">
        <v>0.76800000000000002</v>
      </c>
      <c r="X1953">
        <v>0.995</v>
      </c>
      <c r="Y1953">
        <v>0.97499999999999998</v>
      </c>
      <c r="Z1953">
        <v>0.96399999999999997</v>
      </c>
      <c r="AA1953" s="19">
        <v>45733.873740694442</v>
      </c>
      <c r="AB1953" t="s">
        <v>1377</v>
      </c>
    </row>
    <row r="1954" spans="1:28" hidden="1" x14ac:dyDescent="0.35">
      <c r="A1954" t="s">
        <v>1367</v>
      </c>
      <c r="B1954" t="s">
        <v>314</v>
      </c>
      <c r="C1954">
        <v>98</v>
      </c>
      <c r="D1954" s="9">
        <v>44466.212523148148</v>
      </c>
      <c r="E1954" s="9">
        <v>44564.654699074075</v>
      </c>
      <c r="F1954" t="s">
        <v>874</v>
      </c>
      <c r="G1954" t="s">
        <v>874</v>
      </c>
      <c r="H1954">
        <v>38</v>
      </c>
      <c r="I1954">
        <v>55</v>
      </c>
      <c r="J1954">
        <v>21</v>
      </c>
      <c r="K1954" t="s">
        <v>875</v>
      </c>
      <c r="L1954">
        <v>43</v>
      </c>
      <c r="M1954">
        <v>30</v>
      </c>
      <c r="N1954">
        <v>0.39</v>
      </c>
      <c r="O1954">
        <v>0.53900000000000003</v>
      </c>
      <c r="P1954">
        <v>0.2</v>
      </c>
      <c r="Q1954">
        <v>0.42399999999999999</v>
      </c>
      <c r="R1954">
        <v>0.58199999999999996</v>
      </c>
      <c r="S1954">
        <v>0.42</v>
      </c>
      <c r="T1954">
        <v>0.78500000000000003</v>
      </c>
      <c r="U1954">
        <v>1009.434</v>
      </c>
      <c r="V1954" t="s">
        <v>58</v>
      </c>
      <c r="W1954">
        <v>0.98799999999999999</v>
      </c>
      <c r="X1954">
        <v>0.97899999999999998</v>
      </c>
      <c r="Y1954">
        <v>0.95899999999999996</v>
      </c>
      <c r="Z1954">
        <v>0.98</v>
      </c>
      <c r="AA1954" s="19">
        <v>45733.873758136571</v>
      </c>
      <c r="AB1954" t="s">
        <v>1377</v>
      </c>
    </row>
    <row r="1955" spans="1:28" x14ac:dyDescent="0.35">
      <c r="A1955" t="s">
        <v>1368</v>
      </c>
      <c r="B1955" t="s">
        <v>313</v>
      </c>
      <c r="C1955">
        <v>5297</v>
      </c>
      <c r="D1955" s="9">
        <v>39268.480555555558</v>
      </c>
      <c r="E1955" s="9">
        <v>44565.647407407407</v>
      </c>
      <c r="F1955">
        <v>24858</v>
      </c>
      <c r="G1955">
        <v>24858</v>
      </c>
      <c r="H1955">
        <v>1204</v>
      </c>
      <c r="I1955">
        <v>23654</v>
      </c>
      <c r="J1955">
        <v>9680</v>
      </c>
      <c r="K1955">
        <v>15178</v>
      </c>
      <c r="L1955">
        <v>11936</v>
      </c>
      <c r="M1955">
        <v>3242</v>
      </c>
      <c r="N1955">
        <v>0.23300000000000001</v>
      </c>
      <c r="O1955">
        <v>5.34</v>
      </c>
      <c r="P1955">
        <v>2.1789999999999998</v>
      </c>
      <c r="Q1955">
        <v>2.661</v>
      </c>
      <c r="R1955">
        <v>0.78400000000000003</v>
      </c>
      <c r="S1955">
        <v>4.2000000000000003E-2</v>
      </c>
      <c r="T1955">
        <v>0.60899999999999999</v>
      </c>
      <c r="U1955">
        <v>1218.3389999999999</v>
      </c>
      <c r="V1955" t="s">
        <v>58</v>
      </c>
      <c r="W1955">
        <v>0.97699999999999998</v>
      </c>
      <c r="X1955">
        <v>0.99099999999999999</v>
      </c>
      <c r="Y1955">
        <v>0.995</v>
      </c>
      <c r="Z1955">
        <v>0.99299999999999999</v>
      </c>
      <c r="AA1955" s="19">
        <v>45733.873886111112</v>
      </c>
      <c r="AB1955" t="s">
        <v>1377</v>
      </c>
    </row>
    <row r="1956" spans="1:28" hidden="1" x14ac:dyDescent="0.35">
      <c r="A1956" t="s">
        <v>1368</v>
      </c>
      <c r="B1956" t="s">
        <v>314</v>
      </c>
      <c r="C1956">
        <v>99</v>
      </c>
      <c r="D1956" s="9">
        <v>44466.322268518517</v>
      </c>
      <c r="E1956" s="9">
        <v>44565.647407407407</v>
      </c>
      <c r="F1956" t="s">
        <v>874</v>
      </c>
      <c r="G1956" t="s">
        <v>874</v>
      </c>
      <c r="H1956">
        <v>37</v>
      </c>
      <c r="I1956">
        <v>438</v>
      </c>
      <c r="J1956">
        <v>148</v>
      </c>
      <c r="K1956" t="s">
        <v>875</v>
      </c>
      <c r="L1956">
        <v>257</v>
      </c>
      <c r="M1956">
        <v>69</v>
      </c>
      <c r="N1956">
        <v>0.44</v>
      </c>
      <c r="O1956">
        <v>4.319</v>
      </c>
      <c r="P1956">
        <v>1.5269999999999999</v>
      </c>
      <c r="Q1956">
        <v>2.8119999999999998</v>
      </c>
      <c r="R1956">
        <v>0.87</v>
      </c>
      <c r="S1956">
        <v>9.1999999999999998E-2</v>
      </c>
      <c r="T1956">
        <v>0.67900000000000005</v>
      </c>
      <c r="U1956">
        <v>1152.9159999999999</v>
      </c>
      <c r="V1956" t="s">
        <v>58</v>
      </c>
      <c r="W1956">
        <v>0.95399999999999996</v>
      </c>
      <c r="X1956">
        <v>0.996</v>
      </c>
      <c r="Y1956">
        <v>0.89200000000000002</v>
      </c>
      <c r="Z1956">
        <v>0.97099999999999997</v>
      </c>
      <c r="AA1956" s="19">
        <v>45733.873903993059</v>
      </c>
      <c r="AB1956" t="s">
        <v>1377</v>
      </c>
    </row>
    <row r="1957" spans="1:28" x14ac:dyDescent="0.35">
      <c r="A1957" t="s">
        <v>1369</v>
      </c>
      <c r="B1957" t="s">
        <v>313</v>
      </c>
      <c r="C1957">
        <v>6678</v>
      </c>
      <c r="D1957" s="9">
        <v>37887.475694444445</v>
      </c>
      <c r="E1957" s="9">
        <v>44565.710173611114</v>
      </c>
      <c r="F1957">
        <v>90321</v>
      </c>
      <c r="G1957">
        <v>90321</v>
      </c>
      <c r="H1957">
        <v>7492</v>
      </c>
      <c r="I1957">
        <v>82829</v>
      </c>
      <c r="J1957">
        <v>33807</v>
      </c>
      <c r="K1957">
        <v>56514</v>
      </c>
      <c r="L1957">
        <v>37516</v>
      </c>
      <c r="M1957">
        <v>18998</v>
      </c>
      <c r="N1957">
        <v>1.492</v>
      </c>
      <c r="O1957">
        <v>16.954999999999998</v>
      </c>
      <c r="P1957">
        <v>7.1420000000000003</v>
      </c>
      <c r="Q1957">
        <v>8.125</v>
      </c>
      <c r="R1957">
        <v>0.71899999999999997</v>
      </c>
      <c r="S1957">
        <v>8.1000000000000003E-2</v>
      </c>
      <c r="T1957">
        <v>0.61299999999999999</v>
      </c>
      <c r="U1957">
        <v>2338.2150000000001</v>
      </c>
      <c r="V1957" t="s">
        <v>58</v>
      </c>
      <c r="W1957">
        <v>0.93799999999999994</v>
      </c>
      <c r="X1957">
        <v>0.995</v>
      </c>
      <c r="Y1957">
        <v>0.997</v>
      </c>
      <c r="Z1957">
        <v>0.99</v>
      </c>
      <c r="AA1957" s="19">
        <v>45733.874160243053</v>
      </c>
      <c r="AB1957" t="s">
        <v>1377</v>
      </c>
    </row>
    <row r="1958" spans="1:28" hidden="1" x14ac:dyDescent="0.35">
      <c r="A1958" t="s">
        <v>1369</v>
      </c>
      <c r="B1958" t="s">
        <v>314</v>
      </c>
      <c r="C1958">
        <v>100</v>
      </c>
      <c r="D1958" s="9">
        <v>44465.671226851853</v>
      </c>
      <c r="E1958" s="9">
        <v>44565.710173611114</v>
      </c>
      <c r="F1958" t="s">
        <v>874</v>
      </c>
      <c r="G1958" t="s">
        <v>874</v>
      </c>
      <c r="H1958">
        <v>300</v>
      </c>
      <c r="I1958">
        <v>1642</v>
      </c>
      <c r="J1958">
        <v>635</v>
      </c>
      <c r="K1958" t="s">
        <v>875</v>
      </c>
      <c r="L1958">
        <v>1101</v>
      </c>
      <c r="M1958">
        <v>205</v>
      </c>
      <c r="N1958">
        <v>3.2090000000000001</v>
      </c>
      <c r="O1958">
        <v>17.111000000000001</v>
      </c>
      <c r="P1958">
        <v>6.6319999999999997</v>
      </c>
      <c r="Q1958">
        <v>11.932</v>
      </c>
      <c r="R1958">
        <v>0.872</v>
      </c>
      <c r="S1958">
        <v>0.158</v>
      </c>
      <c r="T1958">
        <v>0.67400000000000004</v>
      </c>
      <c r="U1958">
        <v>1592.1890000000001</v>
      </c>
      <c r="V1958" t="s">
        <v>58</v>
      </c>
      <c r="W1958">
        <v>0.98499999999999999</v>
      </c>
      <c r="X1958">
        <v>0.999</v>
      </c>
      <c r="Y1958">
        <v>0.97699999999999998</v>
      </c>
      <c r="Z1958">
        <v>0.99299999999999999</v>
      </c>
      <c r="AA1958" s="19">
        <v>45733.874181828702</v>
      </c>
      <c r="AB1958" t="s">
        <v>1377</v>
      </c>
    </row>
    <row r="1959" spans="1:28" x14ac:dyDescent="0.35">
      <c r="A1959" t="s">
        <v>1370</v>
      </c>
      <c r="B1959" t="s">
        <v>313</v>
      </c>
      <c r="C1959">
        <v>1758</v>
      </c>
      <c r="D1959" s="9">
        <v>42782.322812500002</v>
      </c>
      <c r="E1959" s="9">
        <v>44540.639270833337</v>
      </c>
      <c r="F1959">
        <v>3071</v>
      </c>
      <c r="G1959">
        <v>3071</v>
      </c>
      <c r="H1959">
        <v>750</v>
      </c>
      <c r="I1959">
        <v>2321</v>
      </c>
      <c r="J1959">
        <v>721</v>
      </c>
      <c r="K1959">
        <v>2350</v>
      </c>
      <c r="L1959">
        <v>1977</v>
      </c>
      <c r="M1959">
        <v>373</v>
      </c>
      <c r="N1959">
        <v>0.82799999999999996</v>
      </c>
      <c r="O1959">
        <v>2.3180000000000001</v>
      </c>
      <c r="P1959">
        <v>0.57499999999999996</v>
      </c>
      <c r="Q1959">
        <v>1.972</v>
      </c>
      <c r="R1959">
        <v>0.76700000000000002</v>
      </c>
      <c r="S1959">
        <v>0.26300000000000001</v>
      </c>
      <c r="T1959">
        <v>0.81699999999999995</v>
      </c>
      <c r="U1959">
        <v>189.148</v>
      </c>
      <c r="V1959" t="s">
        <v>58</v>
      </c>
      <c r="W1959">
        <v>0.90300000000000002</v>
      </c>
      <c r="X1959">
        <v>0.92700000000000005</v>
      </c>
      <c r="Y1959">
        <v>0.91700000000000004</v>
      </c>
      <c r="Z1959">
        <v>0.92600000000000005</v>
      </c>
      <c r="AA1959" s="19">
        <v>45733.874264351849</v>
      </c>
      <c r="AB1959" t="s">
        <v>1377</v>
      </c>
    </row>
    <row r="1960" spans="1:28" hidden="1" x14ac:dyDescent="0.35">
      <c r="A1960" t="s">
        <v>1370</v>
      </c>
      <c r="B1960" t="s">
        <v>314</v>
      </c>
      <c r="C1960">
        <v>60</v>
      </c>
      <c r="D1960" s="9">
        <v>44480.336076388892</v>
      </c>
      <c r="E1960" s="9">
        <v>44540.639270833337</v>
      </c>
      <c r="F1960" t="s">
        <v>874</v>
      </c>
      <c r="G1960" t="s">
        <v>874</v>
      </c>
      <c r="H1960">
        <v>1</v>
      </c>
      <c r="I1960">
        <v>1</v>
      </c>
      <c r="J1960">
        <v>28</v>
      </c>
      <c r="K1960" t="s">
        <v>875</v>
      </c>
      <c r="L1960">
        <v>2</v>
      </c>
      <c r="M1960">
        <v>-28</v>
      </c>
      <c r="N1960" t="s">
        <v>877</v>
      </c>
      <c r="O1960" t="s">
        <v>877</v>
      </c>
      <c r="P1960">
        <v>1.0580000000000001</v>
      </c>
      <c r="Q1960">
        <v>7.0999999999999994E-2</v>
      </c>
      <c r="R1960" t="s">
        <v>877</v>
      </c>
      <c r="S1960" t="s">
        <v>877</v>
      </c>
      <c r="T1960" t="s">
        <v>877</v>
      </c>
      <c r="U1960" t="s">
        <v>877</v>
      </c>
      <c r="V1960" t="s">
        <v>58</v>
      </c>
      <c r="W1960" t="s">
        <v>877</v>
      </c>
      <c r="X1960" t="s">
        <v>877</v>
      </c>
      <c r="Y1960">
        <v>0.36899999999999999</v>
      </c>
      <c r="Z1960">
        <v>1</v>
      </c>
      <c r="AA1960" s="19">
        <v>45733.874264456019</v>
      </c>
      <c r="AB1960" t="s">
        <v>1377</v>
      </c>
    </row>
    <row r="1961" spans="1:28" x14ac:dyDescent="0.35">
      <c r="A1961" t="s">
        <v>1371</v>
      </c>
      <c r="B1961" t="s">
        <v>313</v>
      </c>
      <c r="C1961">
        <v>1732</v>
      </c>
      <c r="D1961" s="9">
        <v>42832.421168981484</v>
      </c>
      <c r="E1961" s="9">
        <v>44565.356180555558</v>
      </c>
      <c r="F1961">
        <v>1035</v>
      </c>
      <c r="G1961">
        <v>1035</v>
      </c>
      <c r="H1961">
        <v>515</v>
      </c>
      <c r="I1961">
        <v>520</v>
      </c>
      <c r="J1961">
        <v>137</v>
      </c>
      <c r="K1961">
        <v>898</v>
      </c>
      <c r="L1961">
        <v>616</v>
      </c>
      <c r="M1961">
        <v>282</v>
      </c>
      <c r="N1961">
        <v>0.308</v>
      </c>
      <c r="O1961">
        <v>0.318</v>
      </c>
      <c r="P1961">
        <v>9.1999999999999998E-2</v>
      </c>
      <c r="Q1961">
        <v>0.38500000000000001</v>
      </c>
      <c r="R1961">
        <v>0.72099999999999997</v>
      </c>
      <c r="S1961">
        <v>0.49199999999999999</v>
      </c>
      <c r="T1961">
        <v>0.85299999999999998</v>
      </c>
      <c r="U1961">
        <v>732.46799999999996</v>
      </c>
      <c r="V1961" t="s">
        <v>58</v>
      </c>
      <c r="W1961">
        <v>0.94799999999999995</v>
      </c>
      <c r="X1961">
        <v>0.84199999999999997</v>
      </c>
      <c r="Y1961">
        <v>0.98699999999999999</v>
      </c>
      <c r="Z1961">
        <v>0.96099999999999997</v>
      </c>
      <c r="AA1961" s="19">
        <v>45733.874341365743</v>
      </c>
      <c r="AB1961" t="s">
        <v>1377</v>
      </c>
    </row>
    <row r="1962" spans="1:28" hidden="1" x14ac:dyDescent="0.35">
      <c r="A1962" t="s">
        <v>1371</v>
      </c>
      <c r="B1962" t="s">
        <v>314</v>
      </c>
      <c r="C1962">
        <v>98</v>
      </c>
      <c r="D1962" s="9">
        <v>44466.703460648147</v>
      </c>
      <c r="E1962" s="9">
        <v>44565.356180555558</v>
      </c>
      <c r="F1962" t="s">
        <v>874</v>
      </c>
      <c r="G1962" t="s">
        <v>874</v>
      </c>
      <c r="H1962">
        <v>7</v>
      </c>
      <c r="I1962">
        <v>20</v>
      </c>
      <c r="J1962">
        <v>4</v>
      </c>
      <c r="K1962" t="s">
        <v>875</v>
      </c>
      <c r="L1962">
        <v>23</v>
      </c>
      <c r="M1962">
        <v>1</v>
      </c>
      <c r="N1962">
        <v>0.14899999999999999</v>
      </c>
      <c r="O1962">
        <v>0.21299999999999999</v>
      </c>
      <c r="P1962" t="s">
        <v>877</v>
      </c>
      <c r="Q1962">
        <v>0.27200000000000002</v>
      </c>
      <c r="R1962" t="s">
        <v>877</v>
      </c>
      <c r="S1962" t="s">
        <v>877</v>
      </c>
      <c r="T1962" t="s">
        <v>877</v>
      </c>
      <c r="U1962" t="s">
        <v>877</v>
      </c>
      <c r="V1962" t="s">
        <v>58</v>
      </c>
      <c r="W1962">
        <v>0.747</v>
      </c>
      <c r="X1962">
        <v>0.96899999999999997</v>
      </c>
      <c r="Y1962" t="s">
        <v>877</v>
      </c>
      <c r="Z1962">
        <v>0.94599999999999995</v>
      </c>
      <c r="AA1962" s="19">
        <v>45733.874341493058</v>
      </c>
      <c r="AB1962" t="s">
        <v>1377</v>
      </c>
    </row>
    <row r="1963" spans="1:28" x14ac:dyDescent="0.35">
      <c r="A1963" t="s">
        <v>1372</v>
      </c>
      <c r="B1963" t="s">
        <v>313</v>
      </c>
      <c r="C1963">
        <v>4093</v>
      </c>
      <c r="D1963" s="9">
        <v>40471.727002314816</v>
      </c>
      <c r="E1963" s="9">
        <v>44565.532083333332</v>
      </c>
      <c r="F1963">
        <v>3842</v>
      </c>
      <c r="G1963">
        <v>3842</v>
      </c>
      <c r="H1963">
        <v>1581</v>
      </c>
      <c r="I1963">
        <v>2261</v>
      </c>
      <c r="J1963">
        <v>569</v>
      </c>
      <c r="K1963">
        <v>3273</v>
      </c>
      <c r="L1963">
        <v>2199</v>
      </c>
      <c r="M1963">
        <v>1074</v>
      </c>
      <c r="N1963">
        <v>1.2290000000000001</v>
      </c>
      <c r="O1963">
        <v>1.3440000000000001</v>
      </c>
      <c r="P1963">
        <v>0.51400000000000001</v>
      </c>
      <c r="Q1963">
        <v>2.0219999999999998</v>
      </c>
      <c r="R1963">
        <v>0.98199999999999998</v>
      </c>
      <c r="S1963">
        <v>0.47799999999999998</v>
      </c>
      <c r="T1963">
        <v>0.8</v>
      </c>
      <c r="U1963">
        <v>531.15700000000004</v>
      </c>
      <c r="V1963" t="s">
        <v>58</v>
      </c>
      <c r="W1963">
        <v>0.872</v>
      </c>
      <c r="X1963">
        <v>0.83599999999999997</v>
      </c>
      <c r="Y1963">
        <v>0.92800000000000005</v>
      </c>
      <c r="Z1963">
        <v>0.96</v>
      </c>
      <c r="AA1963" s="19">
        <v>45733.874425127316</v>
      </c>
      <c r="AB1963" t="s">
        <v>1377</v>
      </c>
    </row>
    <row r="1964" spans="1:28" hidden="1" x14ac:dyDescent="0.35">
      <c r="A1964" t="s">
        <v>1372</v>
      </c>
      <c r="B1964" t="s">
        <v>314</v>
      </c>
      <c r="C1964">
        <v>99</v>
      </c>
      <c r="D1964" s="9">
        <v>44466.30972222222</v>
      </c>
      <c r="E1964" s="9">
        <v>44565.532083333332</v>
      </c>
      <c r="F1964" t="s">
        <v>874</v>
      </c>
      <c r="G1964" t="s">
        <v>874</v>
      </c>
      <c r="H1964">
        <v>311</v>
      </c>
      <c r="I1964">
        <v>266</v>
      </c>
      <c r="J1964">
        <v>71</v>
      </c>
      <c r="K1964" t="s">
        <v>875</v>
      </c>
      <c r="L1964">
        <v>343</v>
      </c>
      <c r="M1964">
        <v>162</v>
      </c>
      <c r="N1964">
        <v>2.931</v>
      </c>
      <c r="O1964">
        <v>3.113</v>
      </c>
      <c r="P1964">
        <v>0.86</v>
      </c>
      <c r="Q1964">
        <v>3.8570000000000002</v>
      </c>
      <c r="R1964">
        <v>0.74399999999999999</v>
      </c>
      <c r="S1964">
        <v>0.48499999999999999</v>
      </c>
      <c r="T1964">
        <v>0.85799999999999998</v>
      </c>
      <c r="U1964">
        <v>278.45499999999998</v>
      </c>
      <c r="V1964" t="s">
        <v>58</v>
      </c>
      <c r="W1964">
        <v>0.97599999999999998</v>
      </c>
      <c r="X1964">
        <v>0.97899999999999998</v>
      </c>
      <c r="Y1964">
        <v>0.82699999999999996</v>
      </c>
      <c r="Z1964">
        <v>0.98499999999999999</v>
      </c>
      <c r="AA1964" s="19">
        <v>45733.874443136578</v>
      </c>
      <c r="AB1964" t="s">
        <v>1377</v>
      </c>
    </row>
    <row r="1965" spans="1:28" x14ac:dyDescent="0.35">
      <c r="A1965" t="s">
        <v>1373</v>
      </c>
      <c r="B1965" t="s">
        <v>313</v>
      </c>
      <c r="C1965">
        <v>3786</v>
      </c>
      <c r="D1965" s="9">
        <v>40773.469259259262</v>
      </c>
      <c r="E1965" s="9">
        <v>44560.350474537037</v>
      </c>
      <c r="F1965">
        <v>1514</v>
      </c>
      <c r="G1965">
        <v>1514</v>
      </c>
      <c r="H1965">
        <v>186</v>
      </c>
      <c r="I1965">
        <v>1328</v>
      </c>
      <c r="J1965">
        <v>342</v>
      </c>
      <c r="K1965">
        <v>1172</v>
      </c>
      <c r="L1965">
        <v>937</v>
      </c>
      <c r="M1965">
        <v>235</v>
      </c>
      <c r="N1965">
        <v>5.8999999999999997E-2</v>
      </c>
      <c r="O1965">
        <v>0.40600000000000003</v>
      </c>
      <c r="P1965">
        <v>0.11600000000000001</v>
      </c>
      <c r="Q1965">
        <v>0.28699999999999998</v>
      </c>
      <c r="R1965">
        <v>0.82199999999999995</v>
      </c>
      <c r="S1965">
        <v>0.127</v>
      </c>
      <c r="T1965">
        <v>0.751</v>
      </c>
      <c r="U1965">
        <v>818.81500000000005</v>
      </c>
      <c r="V1965" t="s">
        <v>58</v>
      </c>
      <c r="W1965">
        <v>0.96899999999999997</v>
      </c>
      <c r="X1965">
        <v>0.97099999999999997</v>
      </c>
      <c r="Y1965">
        <v>0.98299999999999998</v>
      </c>
      <c r="Z1965">
        <v>0.96899999999999997</v>
      </c>
      <c r="AA1965" s="19">
        <v>45733.874520347221</v>
      </c>
      <c r="AB1965" t="s">
        <v>1377</v>
      </c>
    </row>
    <row r="1966" spans="1:28" hidden="1" x14ac:dyDescent="0.35">
      <c r="A1966" t="s">
        <v>1373</v>
      </c>
      <c r="B1966" t="s">
        <v>314</v>
      </c>
      <c r="C1966">
        <v>98</v>
      </c>
      <c r="D1966" s="9">
        <v>44461.564317129632</v>
      </c>
      <c r="E1966" s="9">
        <v>44560.350474537037</v>
      </c>
      <c r="F1966" t="s">
        <v>874</v>
      </c>
      <c r="G1966" t="s">
        <v>874</v>
      </c>
      <c r="H1966">
        <v>1</v>
      </c>
      <c r="I1966">
        <v>10</v>
      </c>
      <c r="J1966">
        <v>2</v>
      </c>
      <c r="K1966" t="s">
        <v>875</v>
      </c>
      <c r="L1966">
        <v>8</v>
      </c>
      <c r="M1966">
        <v>-1</v>
      </c>
      <c r="N1966" t="s">
        <v>877</v>
      </c>
      <c r="O1966">
        <v>8.1000000000000003E-2</v>
      </c>
      <c r="P1966">
        <v>2.9000000000000001E-2</v>
      </c>
      <c r="Q1966">
        <v>0.08</v>
      </c>
      <c r="R1966" t="s">
        <v>877</v>
      </c>
      <c r="S1966" t="s">
        <v>877</v>
      </c>
      <c r="T1966" t="s">
        <v>877</v>
      </c>
      <c r="U1966" t="s">
        <v>877</v>
      </c>
      <c r="V1966" t="s">
        <v>58</v>
      </c>
      <c r="W1966" t="s">
        <v>877</v>
      </c>
      <c r="X1966">
        <v>0.93</v>
      </c>
      <c r="Y1966">
        <v>1</v>
      </c>
      <c r="Z1966">
        <v>0.91800000000000004</v>
      </c>
      <c r="AA1966" s="19">
        <v>45733.874520497688</v>
      </c>
      <c r="AB1966" t="s">
        <v>1377</v>
      </c>
    </row>
    <row r="1967" spans="1:28" x14ac:dyDescent="0.35">
      <c r="A1967" t="s">
        <v>1374</v>
      </c>
      <c r="B1967" t="s">
        <v>313</v>
      </c>
      <c r="C1967">
        <v>3598</v>
      </c>
      <c r="D1967" s="9">
        <v>40967.617337962962</v>
      </c>
      <c r="E1967" s="9">
        <v>44565.733449074076</v>
      </c>
      <c r="F1967">
        <v>1571</v>
      </c>
      <c r="G1967">
        <v>1571</v>
      </c>
      <c r="H1967">
        <v>122</v>
      </c>
      <c r="I1967">
        <v>1449</v>
      </c>
      <c r="J1967">
        <v>645</v>
      </c>
      <c r="K1967">
        <v>926</v>
      </c>
      <c r="L1967">
        <v>700</v>
      </c>
      <c r="M1967">
        <v>226</v>
      </c>
      <c r="N1967">
        <v>4.7E-2</v>
      </c>
      <c r="O1967">
        <v>0.38100000000000001</v>
      </c>
      <c r="P1967">
        <v>0.23899999999999999</v>
      </c>
      <c r="Q1967">
        <v>0.247</v>
      </c>
      <c r="R1967">
        <v>1.3069999999999999</v>
      </c>
      <c r="S1967">
        <v>0.11</v>
      </c>
      <c r="T1967">
        <v>0.442</v>
      </c>
      <c r="U1967">
        <v>914.98</v>
      </c>
      <c r="V1967" t="s">
        <v>64</v>
      </c>
      <c r="W1967">
        <v>0.81799999999999995</v>
      </c>
      <c r="X1967">
        <v>0.89700000000000002</v>
      </c>
      <c r="Y1967">
        <v>0.90300000000000002</v>
      </c>
      <c r="Z1967">
        <v>0.83799999999999997</v>
      </c>
      <c r="AA1967" s="19">
        <v>45733.874597592592</v>
      </c>
      <c r="AB1967" t="s">
        <v>1377</v>
      </c>
    </row>
    <row r="1968" spans="1:28" hidden="1" x14ac:dyDescent="0.35">
      <c r="A1968" t="s">
        <v>1374</v>
      </c>
      <c r="B1968" t="s">
        <v>314</v>
      </c>
      <c r="C1968">
        <v>99</v>
      </c>
      <c r="D1968" s="9">
        <v>44466.381018518521</v>
      </c>
      <c r="E1968" s="9">
        <v>44565.733449074076</v>
      </c>
      <c r="F1968" t="s">
        <v>874</v>
      </c>
      <c r="G1968" t="s">
        <v>874</v>
      </c>
      <c r="H1968">
        <v>6</v>
      </c>
      <c r="I1968">
        <v>79</v>
      </c>
      <c r="J1968">
        <v>33</v>
      </c>
      <c r="K1968" t="s">
        <v>875</v>
      </c>
      <c r="L1968">
        <v>46</v>
      </c>
      <c r="M1968">
        <v>5</v>
      </c>
      <c r="N1968">
        <v>8.3000000000000004E-2</v>
      </c>
      <c r="O1968">
        <v>0.70499999999999996</v>
      </c>
      <c r="P1968">
        <v>0.28100000000000003</v>
      </c>
      <c r="Q1968">
        <v>0.44800000000000001</v>
      </c>
      <c r="R1968">
        <v>0.88400000000000001</v>
      </c>
      <c r="S1968">
        <v>0.105</v>
      </c>
      <c r="T1968">
        <v>0.64300000000000002</v>
      </c>
      <c r="U1968">
        <v>504.464</v>
      </c>
      <c r="V1968" t="s">
        <v>58</v>
      </c>
      <c r="W1968">
        <v>0.98099999999999998</v>
      </c>
      <c r="X1968">
        <v>0.98599999999999999</v>
      </c>
      <c r="Y1968">
        <v>0.94499999999999995</v>
      </c>
      <c r="Z1968">
        <v>0.97499999999999998</v>
      </c>
      <c r="AA1968" s="19">
        <v>45733.874614386572</v>
      </c>
      <c r="AB1968" t="s">
        <v>1377</v>
      </c>
    </row>
    <row r="1969" spans="1:28" x14ac:dyDescent="0.35">
      <c r="A1969" t="s">
        <v>1375</v>
      </c>
      <c r="B1969" t="s">
        <v>313</v>
      </c>
      <c r="C1969">
        <v>3669</v>
      </c>
      <c r="D1969" s="9">
        <v>40896.575983796298</v>
      </c>
      <c r="E1969" s="9">
        <v>44565.581041666665</v>
      </c>
      <c r="F1969">
        <v>646</v>
      </c>
      <c r="G1969">
        <v>646</v>
      </c>
      <c r="H1969">
        <v>213</v>
      </c>
      <c r="I1969">
        <v>433</v>
      </c>
      <c r="J1969">
        <v>138</v>
      </c>
      <c r="K1969">
        <v>508</v>
      </c>
      <c r="L1969">
        <v>322</v>
      </c>
      <c r="M1969">
        <v>186</v>
      </c>
      <c r="N1969">
        <v>0.11899999999999999</v>
      </c>
      <c r="O1969">
        <v>0.23</v>
      </c>
      <c r="P1969">
        <v>0.151</v>
      </c>
      <c r="Q1969">
        <v>0.33800000000000002</v>
      </c>
      <c r="R1969">
        <v>1.7070000000000001</v>
      </c>
      <c r="S1969">
        <v>0.34100000000000003</v>
      </c>
      <c r="T1969">
        <v>0.56699999999999995</v>
      </c>
      <c r="U1969">
        <v>550.29600000000005</v>
      </c>
      <c r="V1969" t="s">
        <v>64</v>
      </c>
      <c r="W1969">
        <v>0.89800000000000002</v>
      </c>
      <c r="X1969">
        <v>0.79</v>
      </c>
      <c r="Y1969">
        <v>0.94799999999999995</v>
      </c>
      <c r="Z1969">
        <v>0.93100000000000005</v>
      </c>
      <c r="AA1969" s="19">
        <v>45733.874689618053</v>
      </c>
      <c r="AB1969" t="s">
        <v>1377</v>
      </c>
    </row>
    <row r="1970" spans="1:28" hidden="1" x14ac:dyDescent="0.35">
      <c r="A1970" t="s">
        <v>1375</v>
      </c>
      <c r="B1970" t="s">
        <v>314</v>
      </c>
      <c r="C1970">
        <v>89</v>
      </c>
      <c r="D1970" s="9">
        <v>44476.29074074074</v>
      </c>
      <c r="E1970" s="9">
        <v>44565.581041666665</v>
      </c>
      <c r="F1970" t="s">
        <v>874</v>
      </c>
      <c r="G1970" t="s">
        <v>874</v>
      </c>
      <c r="H1970">
        <v>5</v>
      </c>
      <c r="I1970">
        <v>19</v>
      </c>
      <c r="J1970">
        <v>6</v>
      </c>
      <c r="K1970" t="s">
        <v>875</v>
      </c>
      <c r="L1970">
        <v>24</v>
      </c>
      <c r="M1970">
        <v>-5</v>
      </c>
      <c r="N1970">
        <v>0.151</v>
      </c>
      <c r="O1970">
        <v>0.30099999999999999</v>
      </c>
      <c r="P1970">
        <v>5.8999999999999997E-2</v>
      </c>
      <c r="Q1970">
        <v>0.28999999999999998</v>
      </c>
      <c r="R1970">
        <v>0.73799999999999999</v>
      </c>
      <c r="S1970">
        <v>0.33400000000000002</v>
      </c>
      <c r="T1970">
        <v>0.86899999999999999</v>
      </c>
      <c r="U1970">
        <v>641.37900000000002</v>
      </c>
      <c r="V1970" t="s">
        <v>58</v>
      </c>
      <c r="W1970">
        <v>0.72599999999999998</v>
      </c>
      <c r="X1970">
        <v>0.875</v>
      </c>
      <c r="Y1970">
        <v>0.97599999999999998</v>
      </c>
      <c r="Z1970">
        <v>0.80300000000000005</v>
      </c>
      <c r="AA1970" s="19">
        <v>45733.874706400464</v>
      </c>
      <c r="AB1970" t="s">
        <v>1377</v>
      </c>
    </row>
    <row r="1971" spans="1:28" x14ac:dyDescent="0.35">
      <c r="A1971" t="s">
        <v>90</v>
      </c>
      <c r="B1971" t="s">
        <v>313</v>
      </c>
      <c r="C1971">
        <v>38</v>
      </c>
      <c r="D1971" s="9">
        <v>44523.557337962964</v>
      </c>
      <c r="E1971" s="9">
        <v>44561.594224537039</v>
      </c>
      <c r="F1971">
        <v>81</v>
      </c>
      <c r="G1971">
        <v>81</v>
      </c>
      <c r="H1971">
        <v>77</v>
      </c>
      <c r="I1971">
        <v>4</v>
      </c>
      <c r="J1971">
        <v>3</v>
      </c>
      <c r="K1971">
        <v>78</v>
      </c>
      <c r="L1971">
        <v>38</v>
      </c>
      <c r="M1971">
        <v>40</v>
      </c>
      <c r="N1971">
        <v>1.845</v>
      </c>
      <c r="O1971">
        <v>0.13800000000000001</v>
      </c>
      <c r="P1971">
        <v>0.3</v>
      </c>
      <c r="Q1971">
        <v>0.92400000000000004</v>
      </c>
      <c r="R1971">
        <v>0.54900000000000004</v>
      </c>
      <c r="S1971">
        <v>0.93</v>
      </c>
      <c r="T1971">
        <v>0.84899999999999998</v>
      </c>
      <c r="U1971">
        <v>43.29</v>
      </c>
      <c r="V1971" t="s">
        <v>58</v>
      </c>
      <c r="W1971">
        <v>0.72299999999999998</v>
      </c>
      <c r="X1971">
        <v>0.98199999999999998</v>
      </c>
      <c r="Y1971">
        <v>0.75</v>
      </c>
      <c r="Z1971">
        <v>0.96499999999999997</v>
      </c>
      <c r="AA1971" s="19">
        <v>45733.874778819445</v>
      </c>
      <c r="AB1971" t="s">
        <v>1377</v>
      </c>
    </row>
    <row r="1972" spans="1:28" hidden="1" x14ac:dyDescent="0.35">
      <c r="A1972" t="s">
        <v>90</v>
      </c>
      <c r="B1972" t="s">
        <v>314</v>
      </c>
      <c r="C1972">
        <v>38</v>
      </c>
      <c r="D1972" s="9">
        <v>44523.557337962964</v>
      </c>
      <c r="E1972" s="9">
        <v>44561.594224537039</v>
      </c>
      <c r="F1972" t="s">
        <v>874</v>
      </c>
      <c r="G1972" t="s">
        <v>874</v>
      </c>
      <c r="H1972">
        <v>77</v>
      </c>
      <c r="I1972">
        <v>4</v>
      </c>
      <c r="J1972">
        <v>3</v>
      </c>
      <c r="K1972" t="s">
        <v>875</v>
      </c>
      <c r="L1972">
        <v>38</v>
      </c>
      <c r="M1972">
        <v>39</v>
      </c>
      <c r="N1972">
        <v>1.8380000000000001</v>
      </c>
      <c r="O1972">
        <v>0.13200000000000001</v>
      </c>
      <c r="P1972">
        <v>0.35699999999999998</v>
      </c>
      <c r="Q1972">
        <v>0.91400000000000003</v>
      </c>
      <c r="R1972">
        <v>0.56699999999999995</v>
      </c>
      <c r="S1972">
        <v>0.93300000000000005</v>
      </c>
      <c r="T1972">
        <v>0.81899999999999995</v>
      </c>
      <c r="U1972">
        <v>43.764000000000003</v>
      </c>
      <c r="V1972" t="s">
        <v>58</v>
      </c>
      <c r="W1972">
        <v>0.72199999999999998</v>
      </c>
      <c r="X1972">
        <v>0.98799999999999999</v>
      </c>
      <c r="Y1972">
        <v>0.89300000000000002</v>
      </c>
      <c r="Z1972">
        <v>0.97</v>
      </c>
      <c r="AA1972" s="19">
        <v>45733.874795659722</v>
      </c>
      <c r="AB1972" t="s">
        <v>1377</v>
      </c>
    </row>
    <row r="1973" spans="1:28" x14ac:dyDescent="0.35">
      <c r="A1973" t="s">
        <v>1376</v>
      </c>
      <c r="B1973" t="s">
        <v>313</v>
      </c>
      <c r="C1973">
        <v>2127</v>
      </c>
      <c r="D1973" s="9">
        <v>42411.941921296297</v>
      </c>
      <c r="E1973" s="9">
        <v>44539.544293981482</v>
      </c>
      <c r="F1973">
        <v>1376</v>
      </c>
      <c r="G1973">
        <v>1376</v>
      </c>
      <c r="H1973">
        <v>570</v>
      </c>
      <c r="I1973">
        <v>806</v>
      </c>
      <c r="J1973">
        <v>275</v>
      </c>
      <c r="K1973">
        <v>1101</v>
      </c>
      <c r="L1973">
        <v>995</v>
      </c>
      <c r="M1973">
        <v>106</v>
      </c>
      <c r="N1973">
        <v>0.45900000000000002</v>
      </c>
      <c r="O1973">
        <v>0.629</v>
      </c>
      <c r="P1973">
        <v>0.19400000000000001</v>
      </c>
      <c r="Q1973">
        <v>0.87</v>
      </c>
      <c r="R1973">
        <v>0.97299999999999998</v>
      </c>
      <c r="S1973">
        <v>0.42199999999999999</v>
      </c>
      <c r="T1973">
        <v>0.82199999999999995</v>
      </c>
      <c r="U1973">
        <v>121.839</v>
      </c>
      <c r="V1973" t="s">
        <v>58</v>
      </c>
      <c r="W1973">
        <v>0.93500000000000005</v>
      </c>
      <c r="X1973">
        <v>0.91</v>
      </c>
      <c r="Y1973">
        <v>0.93200000000000005</v>
      </c>
      <c r="Z1973">
        <v>0.94399999999999995</v>
      </c>
      <c r="AA1973" s="19">
        <v>45733.874872476852</v>
      </c>
      <c r="AB1973" t="s">
        <v>1377</v>
      </c>
    </row>
    <row r="1974" spans="1:28" hidden="1" x14ac:dyDescent="0.35">
      <c r="A1974" t="s">
        <v>1376</v>
      </c>
      <c r="B1974" t="s">
        <v>314</v>
      </c>
      <c r="C1974">
        <v>85</v>
      </c>
      <c r="D1974" s="9">
        <v>44454.369247685187</v>
      </c>
      <c r="E1974" s="9">
        <v>44539.544293981482</v>
      </c>
      <c r="F1974" t="s">
        <v>874</v>
      </c>
      <c r="G1974" t="s">
        <v>874</v>
      </c>
      <c r="H1974">
        <v>1</v>
      </c>
      <c r="I1974">
        <v>3</v>
      </c>
      <c r="J1974">
        <v>14</v>
      </c>
      <c r="K1974" t="s">
        <v>875</v>
      </c>
      <c r="L1974">
        <v>6</v>
      </c>
      <c r="M1974">
        <v>-18</v>
      </c>
      <c r="N1974" t="s">
        <v>877</v>
      </c>
      <c r="O1974">
        <v>2.4E-2</v>
      </c>
      <c r="P1974">
        <v>0.11700000000000001</v>
      </c>
      <c r="Q1974">
        <v>5.7000000000000002E-2</v>
      </c>
      <c r="R1974" t="s">
        <v>877</v>
      </c>
      <c r="S1974" t="s">
        <v>877</v>
      </c>
      <c r="T1974" t="s">
        <v>877</v>
      </c>
      <c r="U1974" t="s">
        <v>877</v>
      </c>
      <c r="V1974" t="s">
        <v>58</v>
      </c>
      <c r="W1974" t="s">
        <v>877</v>
      </c>
      <c r="X1974">
        <v>0.93600000000000005</v>
      </c>
      <c r="Y1974">
        <v>0.626</v>
      </c>
      <c r="Z1974">
        <v>0.95899999999999996</v>
      </c>
      <c r="AA1974" s="19">
        <v>45733.874872569446</v>
      </c>
      <c r="AB1974" t="s">
        <v>1377</v>
      </c>
    </row>
    <row r="1975" spans="1:28" x14ac:dyDescent="0.35">
      <c r="A1975" t="s">
        <v>307</v>
      </c>
      <c r="B1975" t="s">
        <v>313</v>
      </c>
      <c r="C1975">
        <v>4937</v>
      </c>
      <c r="D1975" s="9">
        <v>39603.575243055559</v>
      </c>
      <c r="E1975" s="9">
        <v>44540.683831018519</v>
      </c>
      <c r="F1975">
        <v>355</v>
      </c>
      <c r="G1975">
        <v>355</v>
      </c>
      <c r="H1975">
        <v>154</v>
      </c>
      <c r="I1975">
        <v>201</v>
      </c>
      <c r="J1975">
        <v>2</v>
      </c>
      <c r="K1975">
        <v>353</v>
      </c>
      <c r="L1975">
        <v>312</v>
      </c>
      <c r="M1975">
        <v>41</v>
      </c>
      <c r="N1975">
        <v>0.03</v>
      </c>
      <c r="O1975">
        <v>4.2000000000000003E-2</v>
      </c>
      <c r="P1975">
        <v>0</v>
      </c>
      <c r="Q1975">
        <v>6.2E-2</v>
      </c>
      <c r="R1975">
        <v>0.86099999999999999</v>
      </c>
      <c r="S1975">
        <v>0.41699999999999998</v>
      </c>
      <c r="T1975">
        <v>1</v>
      </c>
      <c r="U1975">
        <v>661.29</v>
      </c>
      <c r="V1975" t="s">
        <v>58</v>
      </c>
      <c r="W1975">
        <v>0.96299999999999997</v>
      </c>
      <c r="X1975">
        <v>0.97399999999999998</v>
      </c>
      <c r="Y1975">
        <v>1</v>
      </c>
      <c r="Z1975">
        <v>0.97199999999999998</v>
      </c>
      <c r="AA1975" s="19">
        <v>45733.903815046295</v>
      </c>
      <c r="AB1975" t="s">
        <v>1428</v>
      </c>
    </row>
    <row r="1976" spans="1:28" hidden="1" x14ac:dyDescent="0.35">
      <c r="A1976" t="s">
        <v>307</v>
      </c>
      <c r="B1976" t="s">
        <v>314</v>
      </c>
      <c r="C1976">
        <v>85</v>
      </c>
      <c r="D1976" s="9">
        <v>44455.578530092593</v>
      </c>
      <c r="E1976" s="9">
        <v>44540.683831018519</v>
      </c>
      <c r="F1976" t="s">
        <v>874</v>
      </c>
      <c r="G1976" t="s">
        <v>874</v>
      </c>
      <c r="H1976">
        <v>4</v>
      </c>
      <c r="I1976">
        <v>4</v>
      </c>
      <c r="J1976">
        <v>1</v>
      </c>
      <c r="K1976" t="s">
        <v>875</v>
      </c>
      <c r="L1976">
        <v>7</v>
      </c>
      <c r="M1976">
        <v>-1</v>
      </c>
      <c r="N1976">
        <v>3.4000000000000002E-2</v>
      </c>
      <c r="O1976">
        <v>3.3000000000000002E-2</v>
      </c>
      <c r="P1976" t="s">
        <v>877</v>
      </c>
      <c r="Q1976">
        <v>5.8999999999999997E-2</v>
      </c>
      <c r="R1976" t="s">
        <v>877</v>
      </c>
      <c r="S1976" t="s">
        <v>877</v>
      </c>
      <c r="T1976" t="s">
        <v>877</v>
      </c>
      <c r="U1976" t="s">
        <v>877</v>
      </c>
      <c r="V1976" t="s">
        <v>58</v>
      </c>
      <c r="W1976">
        <v>0.71499999999999997</v>
      </c>
      <c r="X1976">
        <v>0.75900000000000001</v>
      </c>
      <c r="Y1976" t="s">
        <v>877</v>
      </c>
      <c r="Z1976">
        <v>0.76800000000000002</v>
      </c>
      <c r="AA1976" s="19">
        <v>45733.903815115744</v>
      </c>
      <c r="AB1976" t="s">
        <v>1428</v>
      </c>
    </row>
    <row r="1977" spans="1:28" x14ac:dyDescent="0.35">
      <c r="A1977" t="s">
        <v>306</v>
      </c>
      <c r="B1977" t="s">
        <v>313</v>
      </c>
      <c r="C1977">
        <v>532</v>
      </c>
      <c r="D1977" s="9">
        <v>44004.608657407407</v>
      </c>
      <c r="E1977" s="9">
        <v>44536.645671296297</v>
      </c>
      <c r="F1977">
        <v>99</v>
      </c>
      <c r="G1977">
        <v>99</v>
      </c>
      <c r="H1977">
        <v>80</v>
      </c>
      <c r="I1977">
        <v>19</v>
      </c>
      <c r="J1977">
        <v>1</v>
      </c>
      <c r="K1977">
        <v>98</v>
      </c>
      <c r="L1977">
        <v>63</v>
      </c>
      <c r="M1977">
        <v>35</v>
      </c>
      <c r="N1977">
        <v>0.14299999999999999</v>
      </c>
      <c r="O1977">
        <v>3.2000000000000001E-2</v>
      </c>
      <c r="P1977">
        <v>0</v>
      </c>
      <c r="Q1977">
        <v>0.107</v>
      </c>
      <c r="R1977">
        <v>0.61099999999999999</v>
      </c>
      <c r="S1977">
        <v>0.81699999999999995</v>
      </c>
      <c r="T1977">
        <v>1</v>
      </c>
      <c r="U1977">
        <v>327.10300000000001</v>
      </c>
      <c r="V1977" t="s">
        <v>58</v>
      </c>
      <c r="W1977">
        <v>0.92200000000000004</v>
      </c>
      <c r="X1977">
        <v>0.93600000000000005</v>
      </c>
      <c r="Y1977">
        <v>0</v>
      </c>
      <c r="Z1977">
        <v>0.94</v>
      </c>
      <c r="AA1977" s="19">
        <v>45733.903880879632</v>
      </c>
      <c r="AB1977" t="s">
        <v>1428</v>
      </c>
    </row>
    <row r="1978" spans="1:28" hidden="1" x14ac:dyDescent="0.35">
      <c r="A1978" t="s">
        <v>306</v>
      </c>
      <c r="B1978" t="s">
        <v>314</v>
      </c>
      <c r="C1978">
        <v>98</v>
      </c>
      <c r="D1978" s="9">
        <v>44438.58871527778</v>
      </c>
      <c r="E1978" s="9">
        <v>44536.645671296297</v>
      </c>
      <c r="F1978" t="s">
        <v>874</v>
      </c>
      <c r="G1978" t="s">
        <v>874</v>
      </c>
      <c r="H1978">
        <v>4</v>
      </c>
      <c r="I1978">
        <v>4</v>
      </c>
      <c r="J1978">
        <v>1</v>
      </c>
      <c r="K1978" t="s">
        <v>875</v>
      </c>
      <c r="L1978">
        <v>8</v>
      </c>
      <c r="M1978">
        <v>-1</v>
      </c>
      <c r="N1978">
        <v>2.7E-2</v>
      </c>
      <c r="O1978">
        <v>6.3E-2</v>
      </c>
      <c r="P1978" t="s">
        <v>877</v>
      </c>
      <c r="Q1978">
        <v>5.6000000000000001E-2</v>
      </c>
      <c r="R1978" t="s">
        <v>877</v>
      </c>
      <c r="S1978" t="s">
        <v>877</v>
      </c>
      <c r="T1978" t="s">
        <v>877</v>
      </c>
      <c r="U1978" t="s">
        <v>877</v>
      </c>
      <c r="V1978" t="s">
        <v>58</v>
      </c>
      <c r="W1978">
        <v>0.90700000000000003</v>
      </c>
      <c r="X1978">
        <v>0.83399999999999996</v>
      </c>
      <c r="Y1978" t="s">
        <v>877</v>
      </c>
      <c r="Z1978">
        <v>0.88100000000000001</v>
      </c>
      <c r="AA1978" s="19">
        <v>45733.903881064813</v>
      </c>
      <c r="AB1978" t="s">
        <v>1428</v>
      </c>
    </row>
    <row r="1979" spans="1:28" x14ac:dyDescent="0.35">
      <c r="A1979" t="s">
        <v>305</v>
      </c>
      <c r="B1979" t="s">
        <v>313</v>
      </c>
      <c r="C1979">
        <v>315</v>
      </c>
      <c r="D1979" s="9">
        <v>44229.353078703702</v>
      </c>
      <c r="E1979" s="9">
        <v>44544.577141203707</v>
      </c>
      <c r="F1979">
        <v>63</v>
      </c>
      <c r="G1979">
        <v>63</v>
      </c>
      <c r="H1979">
        <v>62</v>
      </c>
      <c r="I1979">
        <v>1</v>
      </c>
      <c r="J1979">
        <v>0</v>
      </c>
      <c r="K1979">
        <v>63</v>
      </c>
      <c r="L1979">
        <v>28</v>
      </c>
      <c r="M1979">
        <v>35</v>
      </c>
      <c r="N1979">
        <v>0.20100000000000001</v>
      </c>
      <c r="O1979">
        <v>0</v>
      </c>
      <c r="P1979">
        <v>0</v>
      </c>
      <c r="Q1979">
        <v>9.1999999999999998E-2</v>
      </c>
      <c r="R1979">
        <v>0.45800000000000002</v>
      </c>
      <c r="S1979">
        <v>1</v>
      </c>
      <c r="T1979">
        <v>1</v>
      </c>
      <c r="U1979">
        <v>380.435</v>
      </c>
      <c r="V1979" t="s">
        <v>58</v>
      </c>
      <c r="W1979">
        <v>0.96399999999999997</v>
      </c>
      <c r="X1979">
        <v>0</v>
      </c>
      <c r="Y1979">
        <v>0</v>
      </c>
      <c r="Z1979">
        <v>0.95299999999999996</v>
      </c>
      <c r="AA1979" s="19">
        <v>45733.903944131947</v>
      </c>
      <c r="AB1979" t="s">
        <v>1428</v>
      </c>
    </row>
    <row r="1980" spans="1:28" hidden="1" x14ac:dyDescent="0.35">
      <c r="A1980" t="s">
        <v>305</v>
      </c>
      <c r="B1980" t="s">
        <v>314</v>
      </c>
      <c r="C1980">
        <v>84</v>
      </c>
      <c r="D1980" s="9">
        <v>44460.511805555558</v>
      </c>
      <c r="E1980" s="9">
        <v>44544.577141203707</v>
      </c>
      <c r="F1980" t="s">
        <v>874</v>
      </c>
      <c r="G1980" t="s">
        <v>874</v>
      </c>
      <c r="H1980">
        <v>10</v>
      </c>
      <c r="I1980">
        <v>1</v>
      </c>
      <c r="J1980">
        <v>1</v>
      </c>
      <c r="K1980" t="s">
        <v>875</v>
      </c>
      <c r="L1980">
        <v>4</v>
      </c>
      <c r="M1980">
        <v>5</v>
      </c>
      <c r="N1980">
        <v>0.14899999999999999</v>
      </c>
      <c r="O1980" t="s">
        <v>877</v>
      </c>
      <c r="P1980">
        <v>0</v>
      </c>
      <c r="Q1980">
        <v>0.04</v>
      </c>
      <c r="R1980" t="s">
        <v>877</v>
      </c>
      <c r="S1980" t="s">
        <v>877</v>
      </c>
      <c r="T1980" t="s">
        <v>877</v>
      </c>
      <c r="U1980" t="s">
        <v>877</v>
      </c>
      <c r="V1980" t="s">
        <v>58</v>
      </c>
      <c r="W1980">
        <v>0.93400000000000005</v>
      </c>
      <c r="X1980" t="s">
        <v>877</v>
      </c>
      <c r="Y1980">
        <v>0</v>
      </c>
      <c r="Z1980">
        <v>0.877</v>
      </c>
      <c r="AA1980" s="19">
        <v>45733.903944131947</v>
      </c>
      <c r="AB1980" t="s">
        <v>1428</v>
      </c>
    </row>
    <row r="1981" spans="1:28" x14ac:dyDescent="0.35">
      <c r="A1981" t="s">
        <v>1378</v>
      </c>
      <c r="B1981" t="s">
        <v>313</v>
      </c>
      <c r="C1981">
        <v>4648</v>
      </c>
      <c r="D1981" s="9">
        <v>39707.669374999998</v>
      </c>
      <c r="E1981" s="9">
        <v>44355.87736111111</v>
      </c>
      <c r="F1981">
        <v>269</v>
      </c>
      <c r="G1981">
        <v>269</v>
      </c>
      <c r="H1981">
        <v>176</v>
      </c>
      <c r="I1981">
        <v>93</v>
      </c>
      <c r="J1981">
        <v>4</v>
      </c>
      <c r="K1981">
        <v>265</v>
      </c>
      <c r="L1981">
        <v>259</v>
      </c>
      <c r="M1981">
        <v>6</v>
      </c>
      <c r="N1981">
        <v>4.1000000000000002E-2</v>
      </c>
      <c r="O1981">
        <v>2.1000000000000001E-2</v>
      </c>
      <c r="P1981">
        <v>6.0000000000000001E-3</v>
      </c>
      <c r="Q1981">
        <v>5.3999999999999999E-2</v>
      </c>
      <c r="R1981">
        <v>0.96399999999999997</v>
      </c>
      <c r="S1981">
        <v>0.66100000000000003</v>
      </c>
      <c r="T1981">
        <v>0.90300000000000002</v>
      </c>
      <c r="U1981">
        <v>111.111</v>
      </c>
      <c r="V1981" t="s">
        <v>58</v>
      </c>
      <c r="W1981">
        <v>0.89600000000000002</v>
      </c>
      <c r="X1981">
        <v>0.84399999999999997</v>
      </c>
      <c r="Y1981">
        <v>0.90800000000000003</v>
      </c>
      <c r="Z1981">
        <v>0.92100000000000004</v>
      </c>
      <c r="AA1981" s="19">
        <v>45733.904012627318</v>
      </c>
      <c r="AB1981" t="s">
        <v>1428</v>
      </c>
    </row>
    <row r="1982" spans="1:28" hidden="1" x14ac:dyDescent="0.35">
      <c r="A1982" t="s">
        <v>1378</v>
      </c>
      <c r="B1982" t="s">
        <v>314</v>
      </c>
      <c r="C1982">
        <v>0</v>
      </c>
      <c r="D1982" s="9">
        <v>44355.321238425924</v>
      </c>
      <c r="E1982" s="9">
        <v>44355.87736111111</v>
      </c>
      <c r="F1982" t="s">
        <v>874</v>
      </c>
      <c r="G1982" t="s">
        <v>874</v>
      </c>
      <c r="H1982">
        <v>1</v>
      </c>
      <c r="I1982">
        <v>1</v>
      </c>
      <c r="J1982">
        <v>1</v>
      </c>
      <c r="K1982" t="s">
        <v>875</v>
      </c>
      <c r="L1982">
        <v>5</v>
      </c>
      <c r="M1982">
        <v>-5</v>
      </c>
      <c r="N1982" t="s">
        <v>877</v>
      </c>
      <c r="O1982" t="s">
        <v>877</v>
      </c>
      <c r="P1982" t="s">
        <v>877</v>
      </c>
      <c r="Q1982" t="s">
        <v>877</v>
      </c>
      <c r="R1982" t="s">
        <v>877</v>
      </c>
      <c r="S1982" t="s">
        <v>877</v>
      </c>
      <c r="T1982" t="s">
        <v>877</v>
      </c>
      <c r="U1982" t="s">
        <v>877</v>
      </c>
      <c r="V1982" t="s">
        <v>58</v>
      </c>
      <c r="W1982" t="s">
        <v>877</v>
      </c>
      <c r="X1982" t="s">
        <v>877</v>
      </c>
      <c r="Y1982" t="s">
        <v>877</v>
      </c>
      <c r="Z1982" t="s">
        <v>877</v>
      </c>
      <c r="AA1982" s="19">
        <v>45733.904012766201</v>
      </c>
      <c r="AB1982" t="s">
        <v>1428</v>
      </c>
    </row>
    <row r="1983" spans="1:28" x14ac:dyDescent="0.35">
      <c r="A1983" t="s">
        <v>303</v>
      </c>
      <c r="B1983" t="s">
        <v>313</v>
      </c>
      <c r="C1983">
        <v>2996</v>
      </c>
      <c r="D1983" s="9">
        <v>41557.648148148146</v>
      </c>
      <c r="E1983" s="9">
        <v>44554.477754629632</v>
      </c>
      <c r="F1983">
        <v>484</v>
      </c>
      <c r="G1983">
        <v>484</v>
      </c>
      <c r="H1983">
        <v>350</v>
      </c>
      <c r="I1983">
        <v>134</v>
      </c>
      <c r="J1983">
        <v>9</v>
      </c>
      <c r="K1983">
        <v>475</v>
      </c>
      <c r="L1983">
        <v>367</v>
      </c>
      <c r="M1983">
        <v>108</v>
      </c>
      <c r="N1983">
        <v>0.115</v>
      </c>
      <c r="O1983">
        <v>0.05</v>
      </c>
      <c r="P1983">
        <v>5.0000000000000001E-3</v>
      </c>
      <c r="Q1983">
        <v>0.153</v>
      </c>
      <c r="R1983">
        <v>0.95599999999999996</v>
      </c>
      <c r="S1983">
        <v>0.69699999999999995</v>
      </c>
      <c r="T1983">
        <v>0.97</v>
      </c>
      <c r="U1983">
        <v>705.88199999999995</v>
      </c>
      <c r="V1983" t="s">
        <v>58</v>
      </c>
      <c r="W1983">
        <v>0.98199999999999998</v>
      </c>
      <c r="X1983">
        <v>0.90100000000000002</v>
      </c>
      <c r="Y1983">
        <v>0.90800000000000003</v>
      </c>
      <c r="Z1983">
        <v>0.95799999999999996</v>
      </c>
      <c r="AA1983" s="19">
        <v>45733.904082974535</v>
      </c>
      <c r="AB1983" t="s">
        <v>1428</v>
      </c>
    </row>
    <row r="1984" spans="1:28" hidden="1" x14ac:dyDescent="0.35">
      <c r="A1984" t="s">
        <v>303</v>
      </c>
      <c r="B1984" t="s">
        <v>314</v>
      </c>
      <c r="C1984">
        <v>79</v>
      </c>
      <c r="D1984" s="9">
        <v>44474.652048611111</v>
      </c>
      <c r="E1984" s="9">
        <v>44554.477754629632</v>
      </c>
      <c r="F1984" t="s">
        <v>874</v>
      </c>
      <c r="G1984" t="s">
        <v>874</v>
      </c>
      <c r="H1984">
        <v>30</v>
      </c>
      <c r="I1984">
        <v>4</v>
      </c>
      <c r="J1984">
        <v>1</v>
      </c>
      <c r="K1984" t="s">
        <v>875</v>
      </c>
      <c r="L1984">
        <v>10</v>
      </c>
      <c r="M1984">
        <v>23</v>
      </c>
      <c r="N1984">
        <v>0.30599999999999999</v>
      </c>
      <c r="O1984">
        <v>5.8000000000000003E-2</v>
      </c>
      <c r="P1984" t="s">
        <v>877</v>
      </c>
      <c r="Q1984">
        <v>0.17199999999999999</v>
      </c>
      <c r="R1984" t="s">
        <v>877</v>
      </c>
      <c r="S1984" t="s">
        <v>877</v>
      </c>
      <c r="T1984" t="s">
        <v>877</v>
      </c>
      <c r="U1984" t="s">
        <v>877</v>
      </c>
      <c r="V1984" t="s">
        <v>58</v>
      </c>
      <c r="W1984">
        <v>0.90600000000000003</v>
      </c>
      <c r="X1984">
        <v>0.88200000000000001</v>
      </c>
      <c r="Y1984" t="s">
        <v>877</v>
      </c>
      <c r="Z1984">
        <v>0.94199999999999995</v>
      </c>
      <c r="AA1984" s="19">
        <v>45733.904083032408</v>
      </c>
      <c r="AB1984" t="s">
        <v>1428</v>
      </c>
    </row>
    <row r="1985" spans="1:28" x14ac:dyDescent="0.35">
      <c r="A1985" t="s">
        <v>304</v>
      </c>
      <c r="B1985" t="s">
        <v>313</v>
      </c>
      <c r="C1985">
        <v>3161</v>
      </c>
      <c r="D1985" s="9">
        <v>41403.34542824074</v>
      </c>
      <c r="E1985" s="9">
        <v>44564.644953703704</v>
      </c>
      <c r="F1985">
        <v>2787</v>
      </c>
      <c r="G1985">
        <v>2787</v>
      </c>
      <c r="H1985">
        <v>1636</v>
      </c>
      <c r="I1985">
        <v>1151</v>
      </c>
      <c r="J1985">
        <v>97</v>
      </c>
      <c r="K1985">
        <v>2690</v>
      </c>
      <c r="L1985">
        <v>2227</v>
      </c>
      <c r="M1985">
        <v>463</v>
      </c>
      <c r="N1985">
        <v>0.57499999999999996</v>
      </c>
      <c r="O1985">
        <v>0.41</v>
      </c>
      <c r="P1985">
        <v>3.4000000000000002E-2</v>
      </c>
      <c r="Q1985">
        <v>0.8</v>
      </c>
      <c r="R1985">
        <v>0.84099999999999997</v>
      </c>
      <c r="S1985">
        <v>0.58399999999999996</v>
      </c>
      <c r="T1985">
        <v>0.96499999999999997</v>
      </c>
      <c r="U1985">
        <v>578.75</v>
      </c>
      <c r="V1985" t="s">
        <v>58</v>
      </c>
      <c r="W1985">
        <v>0.98899999999999999</v>
      </c>
      <c r="X1985">
        <v>0.98099999999999998</v>
      </c>
      <c r="Y1985">
        <v>0.94499999999999995</v>
      </c>
      <c r="Z1985">
        <v>0.98299999999999998</v>
      </c>
      <c r="AA1985" s="19">
        <v>45733.904158784724</v>
      </c>
      <c r="AB1985" t="s">
        <v>1428</v>
      </c>
    </row>
    <row r="1986" spans="1:28" hidden="1" x14ac:dyDescent="0.35">
      <c r="A1986" t="s">
        <v>304</v>
      </c>
      <c r="B1986" t="s">
        <v>314</v>
      </c>
      <c r="C1986">
        <v>98</v>
      </c>
      <c r="D1986" s="9">
        <v>44466.407812500001</v>
      </c>
      <c r="E1986" s="9">
        <v>44564.644953703704</v>
      </c>
      <c r="F1986" t="s">
        <v>874</v>
      </c>
      <c r="G1986" t="s">
        <v>874</v>
      </c>
      <c r="H1986">
        <v>54</v>
      </c>
      <c r="I1986">
        <v>22</v>
      </c>
      <c r="J1986">
        <v>6</v>
      </c>
      <c r="K1986" t="s">
        <v>875</v>
      </c>
      <c r="L1986">
        <v>46</v>
      </c>
      <c r="M1986">
        <v>23</v>
      </c>
      <c r="N1986">
        <v>0.66100000000000003</v>
      </c>
      <c r="O1986">
        <v>0.22</v>
      </c>
      <c r="P1986">
        <v>7.0999999999999994E-2</v>
      </c>
      <c r="Q1986">
        <v>0.45500000000000002</v>
      </c>
      <c r="R1986">
        <v>0.56200000000000006</v>
      </c>
      <c r="S1986">
        <v>0.75</v>
      </c>
      <c r="T1986">
        <v>0.91900000000000004</v>
      </c>
      <c r="U1986">
        <v>1017.582</v>
      </c>
      <c r="V1986" t="s">
        <v>58</v>
      </c>
      <c r="W1986">
        <v>0.91700000000000004</v>
      </c>
      <c r="X1986">
        <v>0.69699999999999995</v>
      </c>
      <c r="Y1986">
        <v>0.89200000000000002</v>
      </c>
      <c r="Z1986">
        <v>0.89300000000000002</v>
      </c>
      <c r="AA1986" s="19">
        <v>45733.904172939816</v>
      </c>
      <c r="AB1986" t="s">
        <v>1428</v>
      </c>
    </row>
    <row r="1987" spans="1:28" x14ac:dyDescent="0.35">
      <c r="A1987" t="s">
        <v>300</v>
      </c>
      <c r="B1987" t="s">
        <v>313</v>
      </c>
      <c r="C1987">
        <v>345</v>
      </c>
      <c r="D1987" s="9">
        <v>44199.634120370371</v>
      </c>
      <c r="E1987" s="9">
        <v>44544.821527777778</v>
      </c>
      <c r="F1987">
        <v>141</v>
      </c>
      <c r="G1987">
        <v>141</v>
      </c>
      <c r="H1987">
        <v>140</v>
      </c>
      <c r="I1987">
        <v>1</v>
      </c>
      <c r="J1987">
        <v>0</v>
      </c>
      <c r="K1987">
        <v>141</v>
      </c>
      <c r="L1987">
        <v>53</v>
      </c>
      <c r="M1987">
        <v>88</v>
      </c>
      <c r="N1987">
        <v>0.38900000000000001</v>
      </c>
      <c r="O1987">
        <v>0</v>
      </c>
      <c r="P1987">
        <v>0</v>
      </c>
      <c r="Q1987">
        <v>0.17299999999999999</v>
      </c>
      <c r="R1987">
        <v>0.44500000000000001</v>
      </c>
      <c r="S1987">
        <v>1</v>
      </c>
      <c r="T1987">
        <v>1</v>
      </c>
      <c r="U1987">
        <v>508.67099999999999</v>
      </c>
      <c r="V1987" t="s">
        <v>58</v>
      </c>
      <c r="W1987">
        <v>0.99099999999999999</v>
      </c>
      <c r="X1987">
        <v>0</v>
      </c>
      <c r="Y1987">
        <v>0</v>
      </c>
      <c r="Z1987">
        <v>0.94399999999999995</v>
      </c>
      <c r="AA1987" s="19">
        <v>45733.904235393522</v>
      </c>
      <c r="AB1987" t="s">
        <v>1428</v>
      </c>
    </row>
    <row r="1988" spans="1:28" hidden="1" x14ac:dyDescent="0.35">
      <c r="A1988" t="s">
        <v>300</v>
      </c>
      <c r="B1988" t="s">
        <v>314</v>
      </c>
      <c r="C1988">
        <v>97</v>
      </c>
      <c r="D1988" s="9">
        <v>44447.61822916667</v>
      </c>
      <c r="E1988" s="9">
        <v>44544.821527777778</v>
      </c>
      <c r="F1988" t="s">
        <v>874</v>
      </c>
      <c r="G1988" t="s">
        <v>874</v>
      </c>
      <c r="H1988">
        <v>44</v>
      </c>
      <c r="I1988">
        <v>1</v>
      </c>
      <c r="J1988">
        <v>1</v>
      </c>
      <c r="K1988" t="s">
        <v>875</v>
      </c>
      <c r="L1988">
        <v>18</v>
      </c>
      <c r="M1988">
        <v>27</v>
      </c>
      <c r="N1988">
        <v>0.432</v>
      </c>
      <c r="O1988" t="s">
        <v>877</v>
      </c>
      <c r="P1988">
        <v>0</v>
      </c>
      <c r="Q1988">
        <v>0.185</v>
      </c>
      <c r="R1988" t="s">
        <v>877</v>
      </c>
      <c r="S1988" t="s">
        <v>877</v>
      </c>
      <c r="T1988" t="s">
        <v>877</v>
      </c>
      <c r="U1988" t="s">
        <v>877</v>
      </c>
      <c r="V1988" t="s">
        <v>58</v>
      </c>
      <c r="W1988">
        <v>0.96499999999999997</v>
      </c>
      <c r="X1988" t="s">
        <v>877</v>
      </c>
      <c r="Y1988">
        <v>0</v>
      </c>
      <c r="Z1988">
        <v>0.94199999999999995</v>
      </c>
      <c r="AA1988" s="19">
        <v>45733.904235393522</v>
      </c>
      <c r="AB1988" t="s">
        <v>1428</v>
      </c>
    </row>
    <row r="1989" spans="1:28" x14ac:dyDescent="0.35">
      <c r="A1989" t="s">
        <v>299</v>
      </c>
      <c r="B1989" t="s">
        <v>313</v>
      </c>
      <c r="C1989">
        <v>1460</v>
      </c>
      <c r="D1989" s="9">
        <v>43070.383252314816</v>
      </c>
      <c r="E1989" s="9">
        <v>44530.548333333332</v>
      </c>
      <c r="F1989">
        <v>278</v>
      </c>
      <c r="G1989">
        <v>278</v>
      </c>
      <c r="H1989">
        <v>21</v>
      </c>
      <c r="I1989">
        <v>257</v>
      </c>
      <c r="J1989">
        <v>9</v>
      </c>
      <c r="K1989">
        <v>269</v>
      </c>
      <c r="L1989">
        <v>253</v>
      </c>
      <c r="M1989">
        <v>16</v>
      </c>
      <c r="N1989">
        <v>1.7000000000000001E-2</v>
      </c>
      <c r="O1989">
        <v>0.20300000000000001</v>
      </c>
      <c r="P1989">
        <v>7.0000000000000001E-3</v>
      </c>
      <c r="Q1989">
        <v>0.21299999999999999</v>
      </c>
      <c r="R1989">
        <v>1</v>
      </c>
      <c r="S1989">
        <v>7.6999999999999999E-2</v>
      </c>
      <c r="T1989">
        <v>0.96799999999999997</v>
      </c>
      <c r="U1989">
        <v>75.117000000000004</v>
      </c>
      <c r="V1989" t="s">
        <v>64</v>
      </c>
      <c r="W1989">
        <v>0.93799999999999994</v>
      </c>
      <c r="X1989">
        <v>0.95399999999999996</v>
      </c>
      <c r="Y1989">
        <v>0.89600000000000002</v>
      </c>
      <c r="Z1989">
        <v>0.93899999999999995</v>
      </c>
      <c r="AA1989" s="19">
        <v>45733.904303761577</v>
      </c>
      <c r="AB1989" t="s">
        <v>1428</v>
      </c>
    </row>
    <row r="1990" spans="1:28" hidden="1" x14ac:dyDescent="0.35">
      <c r="A1990" t="s">
        <v>299</v>
      </c>
      <c r="B1990" t="s">
        <v>314</v>
      </c>
      <c r="C1990">
        <v>89</v>
      </c>
      <c r="D1990" s="9">
        <v>44441.401550925926</v>
      </c>
      <c r="E1990" s="9">
        <v>44530.548333333332</v>
      </c>
      <c r="F1990" t="s">
        <v>874</v>
      </c>
      <c r="G1990" t="s">
        <v>874</v>
      </c>
      <c r="H1990">
        <v>1</v>
      </c>
      <c r="I1990">
        <v>6</v>
      </c>
      <c r="J1990">
        <v>1</v>
      </c>
      <c r="K1990" t="s">
        <v>875</v>
      </c>
      <c r="L1990">
        <v>4</v>
      </c>
      <c r="M1990">
        <v>0</v>
      </c>
      <c r="N1990" t="s">
        <v>877</v>
      </c>
      <c r="O1990">
        <v>7.2999999999999995E-2</v>
      </c>
      <c r="P1990" t="s">
        <v>877</v>
      </c>
      <c r="Q1990">
        <v>3.6999999999999998E-2</v>
      </c>
      <c r="R1990" t="s">
        <v>877</v>
      </c>
      <c r="S1990" t="s">
        <v>877</v>
      </c>
      <c r="T1990" t="s">
        <v>877</v>
      </c>
      <c r="U1990" t="s">
        <v>877</v>
      </c>
      <c r="V1990" t="s">
        <v>64</v>
      </c>
      <c r="W1990" t="s">
        <v>877</v>
      </c>
      <c r="X1990">
        <v>0.92400000000000004</v>
      </c>
      <c r="Y1990" t="s">
        <v>877</v>
      </c>
      <c r="Z1990">
        <v>0.86199999999999999</v>
      </c>
      <c r="AA1990" s="19">
        <v>45733.904303761577</v>
      </c>
      <c r="AB1990" t="s">
        <v>1428</v>
      </c>
    </row>
    <row r="1991" spans="1:28" x14ac:dyDescent="0.35">
      <c r="A1991" t="s">
        <v>298</v>
      </c>
      <c r="B1991" t="s">
        <v>313</v>
      </c>
      <c r="C1991">
        <v>1762</v>
      </c>
      <c r="D1991" s="9">
        <v>42635.509108796294</v>
      </c>
      <c r="E1991" s="9">
        <v>44397.6565625</v>
      </c>
      <c r="F1991">
        <v>85</v>
      </c>
      <c r="G1991">
        <v>85</v>
      </c>
      <c r="H1991">
        <v>34</v>
      </c>
      <c r="I1991">
        <v>51</v>
      </c>
      <c r="J1991">
        <v>1</v>
      </c>
      <c r="K1991">
        <v>84</v>
      </c>
      <c r="L1991">
        <v>73</v>
      </c>
      <c r="M1991">
        <v>11</v>
      </c>
      <c r="N1991">
        <v>0.02</v>
      </c>
      <c r="O1991">
        <v>3.1E-2</v>
      </c>
      <c r="P1991">
        <v>0</v>
      </c>
      <c r="Q1991">
        <v>4.4999999999999998E-2</v>
      </c>
      <c r="R1991">
        <v>0.88200000000000001</v>
      </c>
      <c r="S1991">
        <v>0.39200000000000002</v>
      </c>
      <c r="T1991">
        <v>1</v>
      </c>
      <c r="U1991">
        <v>244.44399999999999</v>
      </c>
      <c r="V1991" t="s">
        <v>58</v>
      </c>
      <c r="W1991">
        <v>0.90100000000000002</v>
      </c>
      <c r="X1991">
        <v>0.96299999999999997</v>
      </c>
      <c r="Y1991">
        <v>0</v>
      </c>
      <c r="Z1991">
        <v>0.94799999999999995</v>
      </c>
      <c r="AA1991" s="19">
        <v>45733.904368159725</v>
      </c>
      <c r="AB1991" t="s">
        <v>1428</v>
      </c>
    </row>
    <row r="1992" spans="1:28" hidden="1" x14ac:dyDescent="0.35">
      <c r="A1992" t="s">
        <v>298</v>
      </c>
      <c r="B1992" t="s">
        <v>314</v>
      </c>
      <c r="C1992">
        <v>78</v>
      </c>
      <c r="D1992" s="9">
        <v>44319.520648148151</v>
      </c>
      <c r="E1992" s="9">
        <v>44397.6565625</v>
      </c>
      <c r="F1992" t="s">
        <v>874</v>
      </c>
      <c r="G1992" t="s">
        <v>874</v>
      </c>
      <c r="H1992">
        <v>2</v>
      </c>
      <c r="I1992">
        <v>1</v>
      </c>
      <c r="J1992">
        <v>1</v>
      </c>
      <c r="K1992" t="s">
        <v>875</v>
      </c>
      <c r="L1992">
        <v>2</v>
      </c>
      <c r="M1992">
        <v>0</v>
      </c>
      <c r="N1992">
        <v>1.2999999999999999E-2</v>
      </c>
      <c r="O1992" t="s">
        <v>877</v>
      </c>
      <c r="P1992" t="s">
        <v>877</v>
      </c>
      <c r="Q1992">
        <v>0.25</v>
      </c>
      <c r="R1992" t="s">
        <v>877</v>
      </c>
      <c r="S1992" t="s">
        <v>877</v>
      </c>
      <c r="T1992" t="s">
        <v>877</v>
      </c>
      <c r="U1992" t="s">
        <v>877</v>
      </c>
      <c r="V1992" t="s">
        <v>58</v>
      </c>
      <c r="W1992">
        <v>1</v>
      </c>
      <c r="X1992" t="s">
        <v>877</v>
      </c>
      <c r="Y1992" t="s">
        <v>877</v>
      </c>
      <c r="Z1992">
        <v>1</v>
      </c>
      <c r="AA1992" s="19">
        <v>45733.904368240743</v>
      </c>
      <c r="AB1992" t="s">
        <v>1428</v>
      </c>
    </row>
    <row r="1993" spans="1:28" x14ac:dyDescent="0.35">
      <c r="A1993" t="s">
        <v>297</v>
      </c>
      <c r="B1993" t="s">
        <v>313</v>
      </c>
      <c r="C1993">
        <v>1666</v>
      </c>
      <c r="D1993" s="9">
        <v>42879.243784722225</v>
      </c>
      <c r="E1993" s="9">
        <v>44545.562928240739</v>
      </c>
      <c r="F1993">
        <v>81</v>
      </c>
      <c r="G1993">
        <v>81</v>
      </c>
      <c r="H1993">
        <v>46</v>
      </c>
      <c r="I1993">
        <v>35</v>
      </c>
      <c r="J1993">
        <v>0</v>
      </c>
      <c r="K1993">
        <v>81</v>
      </c>
      <c r="L1993">
        <v>68</v>
      </c>
      <c r="M1993">
        <v>13</v>
      </c>
      <c r="N1993">
        <v>5.7000000000000002E-2</v>
      </c>
      <c r="O1993">
        <v>1.9E-2</v>
      </c>
      <c r="P1993">
        <v>0</v>
      </c>
      <c r="Q1993">
        <v>4.2000000000000003E-2</v>
      </c>
      <c r="R1993">
        <v>0.55300000000000005</v>
      </c>
      <c r="S1993">
        <v>0.75</v>
      </c>
      <c r="T1993">
        <v>1</v>
      </c>
      <c r="U1993">
        <v>309.524</v>
      </c>
      <c r="V1993" t="s">
        <v>58</v>
      </c>
      <c r="W1993">
        <v>0.95699999999999996</v>
      </c>
      <c r="X1993">
        <v>0.93799999999999994</v>
      </c>
      <c r="Y1993">
        <v>0</v>
      </c>
      <c r="Z1993">
        <v>0.78500000000000003</v>
      </c>
      <c r="AA1993" s="19">
        <v>45733.904433321761</v>
      </c>
      <c r="AB1993" t="s">
        <v>1428</v>
      </c>
    </row>
    <row r="1994" spans="1:28" hidden="1" x14ac:dyDescent="0.35">
      <c r="A1994" t="s">
        <v>297</v>
      </c>
      <c r="B1994" t="s">
        <v>314</v>
      </c>
      <c r="C1994">
        <v>86</v>
      </c>
      <c r="D1994" s="9">
        <v>44458.725891203707</v>
      </c>
      <c r="E1994" s="9">
        <v>44545.562928240739</v>
      </c>
      <c r="F1994" t="s">
        <v>874</v>
      </c>
      <c r="G1994" t="s">
        <v>874</v>
      </c>
      <c r="H1994">
        <v>6</v>
      </c>
      <c r="I1994">
        <v>3</v>
      </c>
      <c r="J1994">
        <v>1</v>
      </c>
      <c r="K1994" t="s">
        <v>875</v>
      </c>
      <c r="L1994">
        <v>3</v>
      </c>
      <c r="M1994">
        <v>5</v>
      </c>
      <c r="N1994">
        <v>6.2E-2</v>
      </c>
      <c r="O1994">
        <v>1.7999999999999999E-2</v>
      </c>
      <c r="P1994">
        <v>0</v>
      </c>
      <c r="Q1994">
        <v>0.214</v>
      </c>
      <c r="R1994">
        <v>2.6749999999999998</v>
      </c>
      <c r="S1994">
        <v>0.77500000000000002</v>
      </c>
      <c r="T1994">
        <v>1</v>
      </c>
      <c r="U1994">
        <v>60.747999999999998</v>
      </c>
      <c r="V1994" t="s">
        <v>64</v>
      </c>
      <c r="W1994">
        <v>0.64100000000000001</v>
      </c>
      <c r="X1994">
        <v>0.79300000000000004</v>
      </c>
      <c r="Y1994">
        <v>0</v>
      </c>
      <c r="Z1994">
        <v>0.75</v>
      </c>
      <c r="AA1994" s="19">
        <v>45733.904445196757</v>
      </c>
      <c r="AB1994" t="s">
        <v>1428</v>
      </c>
    </row>
    <row r="1995" spans="1:28" x14ac:dyDescent="0.35">
      <c r="A1995" t="s">
        <v>296</v>
      </c>
      <c r="B1995" t="s">
        <v>313</v>
      </c>
      <c r="C1995">
        <v>1929</v>
      </c>
      <c r="D1995" s="9">
        <v>42544.677708333336</v>
      </c>
      <c r="E1995" s="9">
        <v>44474.66097222222</v>
      </c>
      <c r="F1995">
        <v>61</v>
      </c>
      <c r="G1995">
        <v>61</v>
      </c>
      <c r="H1995">
        <v>36</v>
      </c>
      <c r="I1995">
        <v>25</v>
      </c>
      <c r="J1995">
        <v>0</v>
      </c>
      <c r="K1995">
        <v>61</v>
      </c>
      <c r="L1995">
        <v>51</v>
      </c>
      <c r="M1995">
        <v>10</v>
      </c>
      <c r="N1995">
        <v>1.4999999999999999E-2</v>
      </c>
      <c r="O1995">
        <v>1.4E-2</v>
      </c>
      <c r="P1995">
        <v>0</v>
      </c>
      <c r="Q1995">
        <v>2.5000000000000001E-2</v>
      </c>
      <c r="R1995">
        <v>0.86199999999999999</v>
      </c>
      <c r="S1995">
        <v>0.51700000000000002</v>
      </c>
      <c r="T1995">
        <v>1</v>
      </c>
      <c r="U1995">
        <v>400</v>
      </c>
      <c r="V1995" t="s">
        <v>58</v>
      </c>
      <c r="W1995">
        <v>0.61399999999999999</v>
      </c>
      <c r="X1995">
        <v>0.65600000000000003</v>
      </c>
      <c r="Y1995">
        <v>0</v>
      </c>
      <c r="Z1995">
        <v>0.66300000000000003</v>
      </c>
      <c r="AA1995" s="19">
        <v>45733.904504143517</v>
      </c>
      <c r="AB1995" t="s">
        <v>1428</v>
      </c>
    </row>
    <row r="1996" spans="1:28" hidden="1" x14ac:dyDescent="0.35">
      <c r="A1996" t="s">
        <v>296</v>
      </c>
      <c r="B1996" t="s">
        <v>314</v>
      </c>
      <c r="C1996">
        <v>0</v>
      </c>
      <c r="D1996" s="9">
        <v>44474.66097222222</v>
      </c>
      <c r="E1996" s="9">
        <v>44474.66097222222</v>
      </c>
      <c r="F1996" t="s">
        <v>874</v>
      </c>
      <c r="G1996" t="s">
        <v>874</v>
      </c>
      <c r="H1996">
        <v>1</v>
      </c>
      <c r="I1996">
        <v>1</v>
      </c>
      <c r="J1996">
        <v>1</v>
      </c>
      <c r="K1996" t="s">
        <v>875</v>
      </c>
      <c r="L1996">
        <v>1</v>
      </c>
      <c r="M1996">
        <v>0</v>
      </c>
      <c r="N1996" t="s">
        <v>877</v>
      </c>
      <c r="O1996" t="s">
        <v>877</v>
      </c>
      <c r="P1996">
        <v>0</v>
      </c>
      <c r="Q1996" t="s">
        <v>877</v>
      </c>
      <c r="R1996" t="s">
        <v>877</v>
      </c>
      <c r="S1996" t="s">
        <v>877</v>
      </c>
      <c r="T1996" t="s">
        <v>877</v>
      </c>
      <c r="U1996" t="s">
        <v>877</v>
      </c>
      <c r="V1996" t="s">
        <v>58</v>
      </c>
      <c r="W1996" t="s">
        <v>877</v>
      </c>
      <c r="X1996" t="s">
        <v>877</v>
      </c>
      <c r="Y1996">
        <v>0</v>
      </c>
      <c r="Z1996" t="s">
        <v>877</v>
      </c>
      <c r="AA1996" s="19">
        <v>45733.904504328704</v>
      </c>
      <c r="AB1996" t="s">
        <v>1428</v>
      </c>
    </row>
    <row r="1997" spans="1:28" x14ac:dyDescent="0.35">
      <c r="A1997" t="s">
        <v>295</v>
      </c>
      <c r="B1997" t="s">
        <v>313</v>
      </c>
      <c r="C1997">
        <v>2572</v>
      </c>
      <c r="D1997" s="9">
        <v>41957.190127314818</v>
      </c>
      <c r="E1997" s="9">
        <v>44529.799988425926</v>
      </c>
      <c r="F1997">
        <v>134</v>
      </c>
      <c r="G1997">
        <v>134</v>
      </c>
      <c r="H1997">
        <v>82</v>
      </c>
      <c r="I1997">
        <v>52</v>
      </c>
      <c r="J1997">
        <v>8</v>
      </c>
      <c r="K1997">
        <v>126</v>
      </c>
      <c r="L1997">
        <v>119</v>
      </c>
      <c r="M1997">
        <v>7</v>
      </c>
      <c r="N1997">
        <v>0.03</v>
      </c>
      <c r="O1997">
        <v>2.8000000000000001E-2</v>
      </c>
      <c r="P1997">
        <v>3.0000000000000001E-3</v>
      </c>
      <c r="Q1997">
        <v>5.0999999999999997E-2</v>
      </c>
      <c r="R1997">
        <v>0.92700000000000005</v>
      </c>
      <c r="S1997">
        <v>0.51700000000000002</v>
      </c>
      <c r="T1997">
        <v>0.94799999999999995</v>
      </c>
      <c r="U1997">
        <v>137.255</v>
      </c>
      <c r="V1997" t="s">
        <v>58</v>
      </c>
      <c r="W1997">
        <v>0.91700000000000004</v>
      </c>
      <c r="X1997">
        <v>0.86299999999999999</v>
      </c>
      <c r="Y1997">
        <v>0.88600000000000001</v>
      </c>
      <c r="Z1997">
        <v>0.89600000000000002</v>
      </c>
      <c r="AA1997" s="19">
        <v>45733.904571446757</v>
      </c>
      <c r="AB1997" t="s">
        <v>1428</v>
      </c>
    </row>
    <row r="1998" spans="1:28" hidden="1" x14ac:dyDescent="0.35">
      <c r="A1998" t="s">
        <v>295</v>
      </c>
      <c r="B1998" t="s">
        <v>314</v>
      </c>
      <c r="C1998">
        <v>68</v>
      </c>
      <c r="D1998" s="9">
        <v>44461.681655092594</v>
      </c>
      <c r="E1998" s="9">
        <v>44529.799988425926</v>
      </c>
      <c r="F1998" t="s">
        <v>874</v>
      </c>
      <c r="G1998" t="s">
        <v>874</v>
      </c>
      <c r="H1998">
        <v>11</v>
      </c>
      <c r="I1998">
        <v>1</v>
      </c>
      <c r="J1998">
        <v>3</v>
      </c>
      <c r="K1998" t="s">
        <v>875</v>
      </c>
      <c r="L1998">
        <v>11</v>
      </c>
      <c r="M1998">
        <v>-3</v>
      </c>
      <c r="N1998">
        <v>0.41899999999999998</v>
      </c>
      <c r="O1998" t="s">
        <v>877</v>
      </c>
      <c r="P1998">
        <v>7.9000000000000001E-2</v>
      </c>
      <c r="Q1998">
        <v>0.13800000000000001</v>
      </c>
      <c r="R1998" t="s">
        <v>877</v>
      </c>
      <c r="S1998" t="s">
        <v>877</v>
      </c>
      <c r="T1998" t="s">
        <v>877</v>
      </c>
      <c r="U1998" t="s">
        <v>877</v>
      </c>
      <c r="V1998" t="s">
        <v>58</v>
      </c>
      <c r="W1998">
        <v>0.83399999999999996</v>
      </c>
      <c r="X1998" t="s">
        <v>877</v>
      </c>
      <c r="Y1998">
        <v>0.75</v>
      </c>
      <c r="Z1998">
        <v>0.51700000000000002</v>
      </c>
      <c r="AA1998" s="19">
        <v>45733.904571585648</v>
      </c>
      <c r="AB1998" t="s">
        <v>1428</v>
      </c>
    </row>
    <row r="1999" spans="1:28" x14ac:dyDescent="0.35">
      <c r="A1999" t="s">
        <v>294</v>
      </c>
      <c r="B1999" t="s">
        <v>313</v>
      </c>
      <c r="C1999">
        <v>4765</v>
      </c>
      <c r="D1999" s="9">
        <v>39800.22415509259</v>
      </c>
      <c r="E1999" s="9">
        <v>44565.725092592591</v>
      </c>
      <c r="F1999">
        <v>12322</v>
      </c>
      <c r="G1999">
        <v>12322</v>
      </c>
      <c r="H1999">
        <v>5537</v>
      </c>
      <c r="I1999">
        <v>6785</v>
      </c>
      <c r="J1999">
        <v>213</v>
      </c>
      <c r="K1999">
        <v>12109</v>
      </c>
      <c r="L1999">
        <v>10848</v>
      </c>
      <c r="M1999">
        <v>1261</v>
      </c>
      <c r="N1999">
        <v>1.4930000000000001</v>
      </c>
      <c r="O1999">
        <v>2.1280000000000001</v>
      </c>
      <c r="P1999">
        <v>6.3E-2</v>
      </c>
      <c r="Q1999">
        <v>3.3519999999999999</v>
      </c>
      <c r="R1999">
        <v>0.94199999999999995</v>
      </c>
      <c r="S1999">
        <v>0.41199999999999998</v>
      </c>
      <c r="T1999">
        <v>0.98299999999999998</v>
      </c>
      <c r="U1999">
        <v>376.19299999999998</v>
      </c>
      <c r="V1999" t="s">
        <v>58</v>
      </c>
      <c r="W1999">
        <v>0.99399999999999999</v>
      </c>
      <c r="X1999">
        <v>0.98899999999999999</v>
      </c>
      <c r="Y1999">
        <v>0.99199999999999999</v>
      </c>
      <c r="Z1999">
        <v>0.998</v>
      </c>
      <c r="AA1999" s="19">
        <v>45733.904667013892</v>
      </c>
      <c r="AB1999" t="s">
        <v>1428</v>
      </c>
    </row>
    <row r="2000" spans="1:28" hidden="1" x14ac:dyDescent="0.35">
      <c r="A2000" t="s">
        <v>294</v>
      </c>
      <c r="B2000" t="s">
        <v>314</v>
      </c>
      <c r="C2000">
        <v>99</v>
      </c>
      <c r="D2000" s="9">
        <v>44465.781666666669</v>
      </c>
      <c r="E2000" s="9">
        <v>44565.725092592591</v>
      </c>
      <c r="F2000" t="s">
        <v>874</v>
      </c>
      <c r="G2000" t="s">
        <v>874</v>
      </c>
      <c r="H2000">
        <v>291</v>
      </c>
      <c r="I2000">
        <v>118</v>
      </c>
      <c r="J2000">
        <v>20</v>
      </c>
      <c r="K2000" t="s">
        <v>875</v>
      </c>
      <c r="L2000">
        <v>325</v>
      </c>
      <c r="M2000">
        <v>63</v>
      </c>
      <c r="N2000">
        <v>3.2309999999999999</v>
      </c>
      <c r="O2000">
        <v>1.25</v>
      </c>
      <c r="P2000">
        <v>0.20699999999999999</v>
      </c>
      <c r="Q2000">
        <v>3.4009999999999998</v>
      </c>
      <c r="R2000">
        <v>0.79600000000000004</v>
      </c>
      <c r="S2000">
        <v>0.72099999999999997</v>
      </c>
      <c r="T2000">
        <v>0.95399999999999996</v>
      </c>
      <c r="U2000">
        <v>370.77300000000002</v>
      </c>
      <c r="V2000" t="s">
        <v>58</v>
      </c>
      <c r="W2000">
        <v>0.98399999999999999</v>
      </c>
      <c r="X2000">
        <v>0.96</v>
      </c>
      <c r="Y2000">
        <v>0.85699999999999998</v>
      </c>
      <c r="Z2000">
        <v>0.98099999999999998</v>
      </c>
      <c r="AA2000" s="19">
        <v>45733.904682511573</v>
      </c>
      <c r="AB2000" t="s">
        <v>1428</v>
      </c>
    </row>
    <row r="2001" spans="1:28" x14ac:dyDescent="0.35">
      <c r="A2001" t="s">
        <v>1379</v>
      </c>
      <c r="B2001" t="s">
        <v>313</v>
      </c>
      <c r="C2001">
        <v>1646</v>
      </c>
      <c r="D2001" s="9">
        <v>41323.66028935185</v>
      </c>
      <c r="E2001" s="9">
        <v>42970.504791666666</v>
      </c>
      <c r="F2001">
        <v>597</v>
      </c>
      <c r="G2001">
        <v>597</v>
      </c>
      <c r="H2001">
        <v>39</v>
      </c>
      <c r="I2001">
        <v>558</v>
      </c>
      <c r="J2001">
        <v>5</v>
      </c>
      <c r="K2001">
        <v>592</v>
      </c>
      <c r="L2001">
        <v>586</v>
      </c>
      <c r="M2001">
        <v>6</v>
      </c>
      <c r="N2001">
        <v>5.6000000000000001E-2</v>
      </c>
      <c r="O2001">
        <v>0.93600000000000005</v>
      </c>
      <c r="P2001">
        <v>8.0000000000000002E-3</v>
      </c>
      <c r="Q2001">
        <v>0.91400000000000003</v>
      </c>
      <c r="R2001">
        <v>0.92900000000000005</v>
      </c>
      <c r="S2001">
        <v>5.6000000000000001E-2</v>
      </c>
      <c r="T2001">
        <v>0.99199999999999999</v>
      </c>
      <c r="U2001">
        <v>6.5650000000000004</v>
      </c>
      <c r="V2001" t="s">
        <v>82</v>
      </c>
      <c r="W2001">
        <v>0.89100000000000001</v>
      </c>
      <c r="X2001">
        <v>0.95699999999999996</v>
      </c>
      <c r="Y2001">
        <v>0.85</v>
      </c>
      <c r="Z2001">
        <v>0.93899999999999995</v>
      </c>
      <c r="AA2001" s="19">
        <v>45733.904749374997</v>
      </c>
      <c r="AB2001" t="s">
        <v>1428</v>
      </c>
    </row>
    <row r="2002" spans="1:28" hidden="1" x14ac:dyDescent="0.35">
      <c r="A2002" t="s">
        <v>1379</v>
      </c>
      <c r="B2002" t="s">
        <v>314</v>
      </c>
      <c r="C2002">
        <v>0</v>
      </c>
      <c r="D2002" s="9">
        <v>42970.504791666666</v>
      </c>
      <c r="E2002" s="9">
        <v>42970.504791666666</v>
      </c>
      <c r="F2002" t="s">
        <v>874</v>
      </c>
      <c r="G2002" t="s">
        <v>874</v>
      </c>
      <c r="H2002">
        <v>1</v>
      </c>
      <c r="I2002">
        <v>1</v>
      </c>
      <c r="J2002">
        <v>1</v>
      </c>
      <c r="K2002" t="s">
        <v>875</v>
      </c>
      <c r="L2002">
        <v>1</v>
      </c>
      <c r="M2002">
        <v>0</v>
      </c>
      <c r="N2002" t="s">
        <v>877</v>
      </c>
      <c r="O2002" t="s">
        <v>877</v>
      </c>
      <c r="P2002" t="s">
        <v>877</v>
      </c>
      <c r="Q2002" t="s">
        <v>877</v>
      </c>
      <c r="R2002" t="s">
        <v>877</v>
      </c>
      <c r="S2002" t="s">
        <v>877</v>
      </c>
      <c r="T2002" t="s">
        <v>877</v>
      </c>
      <c r="U2002" t="s">
        <v>877</v>
      </c>
      <c r="V2002" t="s">
        <v>82</v>
      </c>
      <c r="W2002" t="s">
        <v>877</v>
      </c>
      <c r="X2002" t="s">
        <v>877</v>
      </c>
      <c r="Y2002" t="s">
        <v>877</v>
      </c>
      <c r="Z2002" t="s">
        <v>877</v>
      </c>
      <c r="AA2002" s="19">
        <v>45733.904749513888</v>
      </c>
      <c r="AB2002" t="s">
        <v>1428</v>
      </c>
    </row>
    <row r="2003" spans="1:28" x14ac:dyDescent="0.35">
      <c r="A2003" t="s">
        <v>293</v>
      </c>
      <c r="B2003" t="s">
        <v>313</v>
      </c>
      <c r="C2003">
        <v>1539</v>
      </c>
      <c r="D2003" s="9">
        <v>42660.556770833333</v>
      </c>
      <c r="E2003" s="9">
        <v>44200.536932870367</v>
      </c>
      <c r="F2003">
        <v>36</v>
      </c>
      <c r="G2003">
        <v>36</v>
      </c>
      <c r="H2003">
        <v>26</v>
      </c>
      <c r="I2003">
        <v>10</v>
      </c>
      <c r="J2003">
        <v>0</v>
      </c>
      <c r="K2003">
        <v>36</v>
      </c>
      <c r="L2003">
        <v>30</v>
      </c>
      <c r="M2003">
        <v>6</v>
      </c>
      <c r="N2003">
        <v>2.1999999999999999E-2</v>
      </c>
      <c r="O2003">
        <v>5.0000000000000001E-3</v>
      </c>
      <c r="P2003">
        <v>0</v>
      </c>
      <c r="Q2003">
        <v>2.7E-2</v>
      </c>
      <c r="R2003">
        <v>1</v>
      </c>
      <c r="S2003">
        <v>0.81499999999999995</v>
      </c>
      <c r="T2003">
        <v>1</v>
      </c>
      <c r="U2003">
        <v>222.22200000000001</v>
      </c>
      <c r="V2003" t="s">
        <v>64</v>
      </c>
      <c r="W2003">
        <v>0.629</v>
      </c>
      <c r="X2003">
        <v>0.57499999999999996</v>
      </c>
      <c r="Y2003">
        <v>0</v>
      </c>
      <c r="Z2003">
        <v>0.64800000000000002</v>
      </c>
      <c r="AA2003" s="19">
        <v>45733.904807939813</v>
      </c>
      <c r="AB2003" t="s">
        <v>1428</v>
      </c>
    </row>
    <row r="2004" spans="1:28" hidden="1" x14ac:dyDescent="0.35">
      <c r="A2004" t="s">
        <v>293</v>
      </c>
      <c r="B2004" t="s">
        <v>314</v>
      </c>
      <c r="C2004">
        <v>0</v>
      </c>
      <c r="D2004" s="9">
        <v>44200.536932870367</v>
      </c>
      <c r="E2004" s="9">
        <v>44200.536932870367</v>
      </c>
      <c r="F2004" t="s">
        <v>874</v>
      </c>
      <c r="G2004" t="s">
        <v>874</v>
      </c>
      <c r="H2004">
        <v>1</v>
      </c>
      <c r="I2004">
        <v>1</v>
      </c>
      <c r="J2004">
        <v>1</v>
      </c>
      <c r="K2004" t="s">
        <v>875</v>
      </c>
      <c r="L2004">
        <v>1</v>
      </c>
      <c r="M2004">
        <v>0</v>
      </c>
      <c r="N2004" t="s">
        <v>877</v>
      </c>
      <c r="O2004" t="s">
        <v>877</v>
      </c>
      <c r="P2004">
        <v>0</v>
      </c>
      <c r="Q2004" t="s">
        <v>877</v>
      </c>
      <c r="R2004" t="s">
        <v>877</v>
      </c>
      <c r="S2004" t="s">
        <v>877</v>
      </c>
      <c r="T2004" t="s">
        <v>877</v>
      </c>
      <c r="U2004" t="s">
        <v>877</v>
      </c>
      <c r="V2004" t="s">
        <v>64</v>
      </c>
      <c r="W2004" t="s">
        <v>877</v>
      </c>
      <c r="X2004" t="s">
        <v>877</v>
      </c>
      <c r="Y2004">
        <v>0</v>
      </c>
      <c r="Z2004" t="s">
        <v>877</v>
      </c>
      <c r="AA2004" s="19">
        <v>45733.904808043982</v>
      </c>
      <c r="AB2004" t="s">
        <v>1428</v>
      </c>
    </row>
    <row r="2005" spans="1:28" x14ac:dyDescent="0.35">
      <c r="A2005" t="s">
        <v>292</v>
      </c>
      <c r="B2005" t="s">
        <v>313</v>
      </c>
      <c r="C2005">
        <v>4361</v>
      </c>
      <c r="D2005" s="9">
        <v>40204.55777777778</v>
      </c>
      <c r="E2005" s="9">
        <v>44565.741493055553</v>
      </c>
      <c r="F2005">
        <v>4948</v>
      </c>
      <c r="G2005">
        <v>4948</v>
      </c>
      <c r="H2005">
        <v>2515</v>
      </c>
      <c r="I2005">
        <v>2433</v>
      </c>
      <c r="J2005">
        <v>70</v>
      </c>
      <c r="K2005">
        <v>4878</v>
      </c>
      <c r="L2005">
        <v>4327</v>
      </c>
      <c r="M2005">
        <v>551</v>
      </c>
      <c r="N2005">
        <v>0.83799999999999997</v>
      </c>
      <c r="O2005">
        <v>1.0189999999999999</v>
      </c>
      <c r="P2005">
        <v>2.5000000000000001E-2</v>
      </c>
      <c r="Q2005">
        <v>1.794</v>
      </c>
      <c r="R2005">
        <v>0.97899999999999998</v>
      </c>
      <c r="S2005">
        <v>0.45100000000000001</v>
      </c>
      <c r="T2005">
        <v>0.98699999999999999</v>
      </c>
      <c r="U2005">
        <v>307.13499999999999</v>
      </c>
      <c r="V2005" t="s">
        <v>58</v>
      </c>
      <c r="W2005">
        <v>0.96499999999999997</v>
      </c>
      <c r="X2005">
        <v>0.92400000000000004</v>
      </c>
      <c r="Y2005">
        <v>0.96399999999999997</v>
      </c>
      <c r="Z2005">
        <v>0.96499999999999997</v>
      </c>
      <c r="AA2005" s="19">
        <v>45733.904888761572</v>
      </c>
      <c r="AB2005" t="s">
        <v>1428</v>
      </c>
    </row>
    <row r="2006" spans="1:28" hidden="1" x14ac:dyDescent="0.35">
      <c r="A2006" t="s">
        <v>292</v>
      </c>
      <c r="B2006" t="s">
        <v>314</v>
      </c>
      <c r="C2006">
        <v>99</v>
      </c>
      <c r="D2006" s="9">
        <v>44465.872002314813</v>
      </c>
      <c r="E2006" s="9">
        <v>44565.741493055553</v>
      </c>
      <c r="F2006" t="s">
        <v>874</v>
      </c>
      <c r="G2006" t="s">
        <v>874</v>
      </c>
      <c r="H2006">
        <v>76</v>
      </c>
      <c r="I2006">
        <v>27</v>
      </c>
      <c r="J2006">
        <v>7</v>
      </c>
      <c r="K2006" t="s">
        <v>875</v>
      </c>
      <c r="L2006">
        <v>84</v>
      </c>
      <c r="M2006">
        <v>11</v>
      </c>
      <c r="N2006">
        <v>0.77800000000000002</v>
      </c>
      <c r="O2006">
        <v>0.28699999999999998</v>
      </c>
      <c r="P2006">
        <v>7.9000000000000001E-2</v>
      </c>
      <c r="Q2006">
        <v>0.95299999999999996</v>
      </c>
      <c r="R2006">
        <v>0.96699999999999997</v>
      </c>
      <c r="S2006">
        <v>0.73099999999999998</v>
      </c>
      <c r="T2006">
        <v>0.92600000000000005</v>
      </c>
      <c r="U2006">
        <v>578.17399999999998</v>
      </c>
      <c r="V2006" t="s">
        <v>58</v>
      </c>
      <c r="W2006">
        <v>0.98599999999999999</v>
      </c>
      <c r="X2006">
        <v>0.93500000000000005</v>
      </c>
      <c r="Y2006">
        <v>0.90400000000000003</v>
      </c>
      <c r="Z2006">
        <v>0.97499999999999998</v>
      </c>
      <c r="AA2006" s="19">
        <v>45733.904903587965</v>
      </c>
      <c r="AB2006" t="s">
        <v>1428</v>
      </c>
    </row>
    <row r="2007" spans="1:28" x14ac:dyDescent="0.35">
      <c r="A2007" t="s">
        <v>291</v>
      </c>
      <c r="B2007" t="s">
        <v>313</v>
      </c>
      <c r="C2007">
        <v>2078</v>
      </c>
      <c r="D2007" s="9">
        <v>42453.743217592593</v>
      </c>
      <c r="E2007" s="9">
        <v>44532.657442129632</v>
      </c>
      <c r="F2007">
        <v>62</v>
      </c>
      <c r="G2007">
        <v>62</v>
      </c>
      <c r="H2007">
        <v>52</v>
      </c>
      <c r="I2007">
        <v>10</v>
      </c>
      <c r="J2007">
        <v>1</v>
      </c>
      <c r="K2007">
        <v>61</v>
      </c>
      <c r="L2007">
        <v>54</v>
      </c>
      <c r="M2007">
        <v>7</v>
      </c>
      <c r="N2007">
        <v>3.2000000000000001E-2</v>
      </c>
      <c r="O2007">
        <v>8.0000000000000002E-3</v>
      </c>
      <c r="P2007">
        <v>0</v>
      </c>
      <c r="Q2007">
        <v>4.5999999999999999E-2</v>
      </c>
      <c r="R2007">
        <v>1.1499999999999999</v>
      </c>
      <c r="S2007">
        <v>0.8</v>
      </c>
      <c r="T2007">
        <v>1</v>
      </c>
      <c r="U2007">
        <v>152.17400000000001</v>
      </c>
      <c r="V2007" t="s">
        <v>64</v>
      </c>
      <c r="W2007">
        <v>0.84599999999999997</v>
      </c>
      <c r="X2007">
        <v>0.77400000000000002</v>
      </c>
      <c r="Y2007">
        <v>0</v>
      </c>
      <c r="Z2007">
        <v>0.88500000000000001</v>
      </c>
      <c r="AA2007" s="19">
        <v>45733.904969409719</v>
      </c>
      <c r="AB2007" t="s">
        <v>1428</v>
      </c>
    </row>
    <row r="2008" spans="1:28" hidden="1" x14ac:dyDescent="0.35">
      <c r="A2008" t="s">
        <v>291</v>
      </c>
      <c r="B2008" t="s">
        <v>314</v>
      </c>
      <c r="C2008">
        <v>70</v>
      </c>
      <c r="D2008" s="9">
        <v>44462.363379629627</v>
      </c>
      <c r="E2008" s="9">
        <v>44532.657442129632</v>
      </c>
      <c r="F2008" t="s">
        <v>874</v>
      </c>
      <c r="G2008" t="s">
        <v>874</v>
      </c>
      <c r="H2008">
        <v>2</v>
      </c>
      <c r="I2008">
        <v>1</v>
      </c>
      <c r="J2008">
        <v>1</v>
      </c>
      <c r="K2008" t="s">
        <v>875</v>
      </c>
      <c r="L2008">
        <v>1</v>
      </c>
      <c r="M2008">
        <v>0</v>
      </c>
      <c r="N2008">
        <v>1.4E-2</v>
      </c>
      <c r="O2008" t="s">
        <v>877</v>
      </c>
      <c r="P2008" t="s">
        <v>877</v>
      </c>
      <c r="Q2008" t="s">
        <v>877</v>
      </c>
      <c r="R2008" t="s">
        <v>877</v>
      </c>
      <c r="S2008" t="s">
        <v>877</v>
      </c>
      <c r="T2008" t="s">
        <v>877</v>
      </c>
      <c r="U2008" t="s">
        <v>877</v>
      </c>
      <c r="V2008" t="s">
        <v>64</v>
      </c>
      <c r="W2008">
        <v>1</v>
      </c>
      <c r="X2008" t="s">
        <v>877</v>
      </c>
      <c r="Y2008" t="s">
        <v>877</v>
      </c>
      <c r="Z2008" t="s">
        <v>877</v>
      </c>
      <c r="AA2008" s="19">
        <v>45733.904969513889</v>
      </c>
      <c r="AB2008" t="s">
        <v>1428</v>
      </c>
    </row>
    <row r="2009" spans="1:28" x14ac:dyDescent="0.35">
      <c r="A2009" t="s">
        <v>290</v>
      </c>
      <c r="B2009" t="s">
        <v>313</v>
      </c>
      <c r="C2009">
        <v>1699</v>
      </c>
      <c r="D2009" s="9">
        <v>42852.777013888888</v>
      </c>
      <c r="E2009" s="9">
        <v>44552.373391203706</v>
      </c>
      <c r="F2009">
        <v>37</v>
      </c>
      <c r="G2009">
        <v>37</v>
      </c>
      <c r="H2009">
        <v>17</v>
      </c>
      <c r="I2009">
        <v>20</v>
      </c>
      <c r="J2009">
        <v>0</v>
      </c>
      <c r="K2009">
        <v>37</v>
      </c>
      <c r="L2009">
        <v>16</v>
      </c>
      <c r="M2009">
        <v>21</v>
      </c>
      <c r="N2009">
        <v>7.0000000000000001E-3</v>
      </c>
      <c r="O2009">
        <v>1.0999999999999999E-2</v>
      </c>
      <c r="P2009">
        <v>0</v>
      </c>
      <c r="Q2009">
        <v>6.0000000000000001E-3</v>
      </c>
      <c r="R2009">
        <v>0.33300000000000002</v>
      </c>
      <c r="S2009">
        <v>0.38900000000000001</v>
      </c>
      <c r="T2009">
        <v>1</v>
      </c>
      <c r="U2009">
        <v>3500</v>
      </c>
      <c r="V2009" t="s">
        <v>58</v>
      </c>
      <c r="W2009">
        <v>0.92</v>
      </c>
      <c r="X2009">
        <v>0.877</v>
      </c>
      <c r="Y2009">
        <v>0</v>
      </c>
      <c r="Z2009">
        <v>0.85899999999999999</v>
      </c>
      <c r="AA2009" s="19">
        <v>45733.90503465278</v>
      </c>
      <c r="AB2009" t="s">
        <v>1428</v>
      </c>
    </row>
    <row r="2010" spans="1:28" hidden="1" x14ac:dyDescent="0.35">
      <c r="A2010" t="s">
        <v>290</v>
      </c>
      <c r="B2010" t="s">
        <v>314</v>
      </c>
      <c r="C2010">
        <v>35</v>
      </c>
      <c r="D2010" s="9">
        <v>44516.592847222222</v>
      </c>
      <c r="E2010" s="9">
        <v>44552.373391203706</v>
      </c>
      <c r="F2010" t="s">
        <v>874</v>
      </c>
      <c r="G2010" t="s">
        <v>874</v>
      </c>
      <c r="H2010">
        <v>1</v>
      </c>
      <c r="I2010">
        <v>1</v>
      </c>
      <c r="J2010">
        <v>1</v>
      </c>
      <c r="K2010" t="s">
        <v>875</v>
      </c>
      <c r="L2010">
        <v>2</v>
      </c>
      <c r="M2010">
        <v>-1</v>
      </c>
      <c r="N2010" t="s">
        <v>877</v>
      </c>
      <c r="O2010" t="s">
        <v>877</v>
      </c>
      <c r="P2010">
        <v>0</v>
      </c>
      <c r="Q2010">
        <v>2.8000000000000001E-2</v>
      </c>
      <c r="R2010" t="s">
        <v>877</v>
      </c>
      <c r="S2010" t="s">
        <v>877</v>
      </c>
      <c r="T2010" t="s">
        <v>877</v>
      </c>
      <c r="U2010" t="s">
        <v>877</v>
      </c>
      <c r="V2010" t="s">
        <v>58</v>
      </c>
      <c r="W2010" t="s">
        <v>877</v>
      </c>
      <c r="X2010" t="s">
        <v>877</v>
      </c>
      <c r="Y2010">
        <v>0</v>
      </c>
      <c r="Z2010">
        <v>1</v>
      </c>
      <c r="AA2010" s="19">
        <v>45733.905034837961</v>
      </c>
      <c r="AB2010" t="s">
        <v>1428</v>
      </c>
    </row>
    <row r="2011" spans="1:28" x14ac:dyDescent="0.35">
      <c r="A2011" t="s">
        <v>289</v>
      </c>
      <c r="B2011" t="s">
        <v>313</v>
      </c>
      <c r="C2011">
        <v>3688</v>
      </c>
      <c r="D2011" s="9">
        <v>40862.601689814815</v>
      </c>
      <c r="E2011" s="9">
        <v>44551.055856481478</v>
      </c>
      <c r="F2011">
        <v>100</v>
      </c>
      <c r="G2011">
        <v>100</v>
      </c>
      <c r="H2011">
        <v>61</v>
      </c>
      <c r="I2011">
        <v>39</v>
      </c>
      <c r="J2011">
        <v>4</v>
      </c>
      <c r="K2011">
        <v>96</v>
      </c>
      <c r="L2011">
        <v>84</v>
      </c>
      <c r="M2011">
        <v>12</v>
      </c>
      <c r="N2011">
        <v>2.1000000000000001E-2</v>
      </c>
      <c r="O2011">
        <v>1.2999999999999999E-2</v>
      </c>
      <c r="P2011">
        <v>2E-3</v>
      </c>
      <c r="Q2011">
        <v>3.5000000000000003E-2</v>
      </c>
      <c r="R2011">
        <v>1.0940000000000001</v>
      </c>
      <c r="S2011">
        <v>0.61799999999999999</v>
      </c>
      <c r="T2011">
        <v>0.94099999999999995</v>
      </c>
      <c r="U2011">
        <v>342.85700000000003</v>
      </c>
      <c r="V2011" t="s">
        <v>64</v>
      </c>
      <c r="W2011">
        <v>0.90800000000000003</v>
      </c>
      <c r="X2011">
        <v>0.91400000000000003</v>
      </c>
      <c r="Y2011">
        <v>0.80600000000000005</v>
      </c>
      <c r="Z2011">
        <v>0.93799999999999994</v>
      </c>
      <c r="AA2011" s="19">
        <v>45733.905101157405</v>
      </c>
      <c r="AB2011" t="s">
        <v>1428</v>
      </c>
    </row>
    <row r="2012" spans="1:28" hidden="1" x14ac:dyDescent="0.35">
      <c r="A2012" t="s">
        <v>289</v>
      </c>
      <c r="B2012" t="s">
        <v>314</v>
      </c>
      <c r="C2012">
        <v>11</v>
      </c>
      <c r="D2012" s="9">
        <v>44539.953761574077</v>
      </c>
      <c r="E2012" s="9">
        <v>44551.055856481478</v>
      </c>
      <c r="F2012" t="s">
        <v>874</v>
      </c>
      <c r="G2012" t="s">
        <v>874</v>
      </c>
      <c r="H2012">
        <v>2</v>
      </c>
      <c r="I2012">
        <v>2</v>
      </c>
      <c r="J2012">
        <v>1</v>
      </c>
      <c r="K2012" t="s">
        <v>875</v>
      </c>
      <c r="L2012">
        <v>4</v>
      </c>
      <c r="M2012">
        <v>-1</v>
      </c>
      <c r="N2012">
        <v>8.3000000000000004E-2</v>
      </c>
      <c r="O2012">
        <v>9.0999999999999998E-2</v>
      </c>
      <c r="P2012" t="s">
        <v>877</v>
      </c>
      <c r="Q2012">
        <v>0.189</v>
      </c>
      <c r="R2012" t="s">
        <v>877</v>
      </c>
      <c r="S2012" t="s">
        <v>877</v>
      </c>
      <c r="T2012" t="s">
        <v>877</v>
      </c>
      <c r="U2012" t="s">
        <v>877</v>
      </c>
      <c r="V2012" t="s">
        <v>64</v>
      </c>
      <c r="W2012">
        <v>1</v>
      </c>
      <c r="X2012">
        <v>1</v>
      </c>
      <c r="Y2012" t="s">
        <v>877</v>
      </c>
      <c r="Z2012">
        <v>0.86699999999999999</v>
      </c>
      <c r="AA2012" s="19">
        <v>45733.905101412034</v>
      </c>
      <c r="AB2012" t="s">
        <v>1428</v>
      </c>
    </row>
    <row r="2013" spans="1:28" x14ac:dyDescent="0.35">
      <c r="A2013" t="s">
        <v>288</v>
      </c>
      <c r="B2013" t="s">
        <v>313</v>
      </c>
      <c r="C2013">
        <v>4964</v>
      </c>
      <c r="D2013" s="9">
        <v>39601.399710648147</v>
      </c>
      <c r="E2013" s="9">
        <v>44565.459710648145</v>
      </c>
      <c r="F2013">
        <v>2481</v>
      </c>
      <c r="G2013">
        <v>2481</v>
      </c>
      <c r="H2013">
        <v>1003</v>
      </c>
      <c r="I2013">
        <v>1478</v>
      </c>
      <c r="J2013">
        <v>45</v>
      </c>
      <c r="K2013">
        <v>2436</v>
      </c>
      <c r="L2013">
        <v>2337</v>
      </c>
      <c r="M2013">
        <v>99</v>
      </c>
      <c r="N2013">
        <v>0.252</v>
      </c>
      <c r="O2013">
        <v>0.36599999999999999</v>
      </c>
      <c r="P2013">
        <v>0.01</v>
      </c>
      <c r="Q2013">
        <v>0.61199999999999999</v>
      </c>
      <c r="R2013">
        <v>1.0069999999999999</v>
      </c>
      <c r="S2013">
        <v>0.40799999999999997</v>
      </c>
      <c r="T2013">
        <v>0.98399999999999999</v>
      </c>
      <c r="U2013">
        <v>161.76499999999999</v>
      </c>
      <c r="V2013" t="s">
        <v>64</v>
      </c>
      <c r="W2013">
        <v>0.97099999999999997</v>
      </c>
      <c r="X2013">
        <v>0.93400000000000005</v>
      </c>
      <c r="Y2013">
        <v>0.83799999999999997</v>
      </c>
      <c r="Z2013">
        <v>0.96099999999999997</v>
      </c>
      <c r="AA2013" s="19">
        <v>45733.905174803243</v>
      </c>
      <c r="AB2013" t="s">
        <v>1428</v>
      </c>
    </row>
    <row r="2014" spans="1:28" hidden="1" x14ac:dyDescent="0.35">
      <c r="A2014" t="s">
        <v>288</v>
      </c>
      <c r="B2014" t="s">
        <v>314</v>
      </c>
      <c r="C2014">
        <v>92</v>
      </c>
      <c r="D2014" s="9">
        <v>44473.361203703702</v>
      </c>
      <c r="E2014" s="9">
        <v>44565.459710648145</v>
      </c>
      <c r="F2014" t="s">
        <v>874</v>
      </c>
      <c r="G2014" t="s">
        <v>874</v>
      </c>
      <c r="H2014">
        <v>13</v>
      </c>
      <c r="I2014">
        <v>5</v>
      </c>
      <c r="J2014">
        <v>1</v>
      </c>
      <c r="K2014" t="s">
        <v>875</v>
      </c>
      <c r="L2014">
        <v>15</v>
      </c>
      <c r="M2014">
        <v>1</v>
      </c>
      <c r="N2014">
        <v>0.224</v>
      </c>
      <c r="O2014">
        <v>4.7E-2</v>
      </c>
      <c r="P2014" t="s">
        <v>877</v>
      </c>
      <c r="Q2014">
        <v>0.182</v>
      </c>
      <c r="R2014" t="s">
        <v>877</v>
      </c>
      <c r="S2014" t="s">
        <v>877</v>
      </c>
      <c r="T2014" t="s">
        <v>877</v>
      </c>
      <c r="U2014" t="s">
        <v>877</v>
      </c>
      <c r="V2014" t="s">
        <v>64</v>
      </c>
      <c r="W2014">
        <v>0.95799999999999996</v>
      </c>
      <c r="X2014">
        <v>0.95499999999999996</v>
      </c>
      <c r="Y2014" t="s">
        <v>877</v>
      </c>
      <c r="Z2014">
        <v>0.88200000000000001</v>
      </c>
      <c r="AA2014" s="19">
        <v>45733.90517489583</v>
      </c>
      <c r="AB2014" t="s">
        <v>1428</v>
      </c>
    </row>
    <row r="2015" spans="1:28" x14ac:dyDescent="0.35">
      <c r="A2015" t="s">
        <v>287</v>
      </c>
      <c r="B2015" t="s">
        <v>313</v>
      </c>
      <c r="C2015">
        <v>1546</v>
      </c>
      <c r="D2015" s="9">
        <v>42990.58798611111</v>
      </c>
      <c r="E2015" s="9">
        <v>44537.383796296293</v>
      </c>
      <c r="F2015">
        <v>60</v>
      </c>
      <c r="G2015">
        <v>60</v>
      </c>
      <c r="H2015">
        <v>19</v>
      </c>
      <c r="I2015">
        <v>41</v>
      </c>
      <c r="J2015">
        <v>0</v>
      </c>
      <c r="K2015">
        <v>60</v>
      </c>
      <c r="L2015">
        <v>52</v>
      </c>
      <c r="M2015">
        <v>8</v>
      </c>
      <c r="N2015">
        <v>1.2E-2</v>
      </c>
      <c r="O2015">
        <v>2.3E-2</v>
      </c>
      <c r="P2015">
        <v>0</v>
      </c>
      <c r="Q2015">
        <v>2.8000000000000001E-2</v>
      </c>
      <c r="R2015">
        <v>0.8</v>
      </c>
      <c r="S2015">
        <v>0.34300000000000003</v>
      </c>
      <c r="T2015">
        <v>1</v>
      </c>
      <c r="U2015">
        <v>285.714</v>
      </c>
      <c r="V2015" t="s">
        <v>58</v>
      </c>
      <c r="W2015">
        <v>0.83699999999999997</v>
      </c>
      <c r="X2015">
        <v>0.97599999999999998</v>
      </c>
      <c r="Y2015">
        <v>0</v>
      </c>
      <c r="Z2015">
        <v>0.97299999999999998</v>
      </c>
      <c r="AA2015" s="19">
        <v>45733.905239074076</v>
      </c>
      <c r="AB2015" t="s">
        <v>1428</v>
      </c>
    </row>
    <row r="2016" spans="1:28" hidden="1" x14ac:dyDescent="0.35">
      <c r="A2016" t="s">
        <v>287</v>
      </c>
      <c r="B2016" t="s">
        <v>314</v>
      </c>
      <c r="C2016">
        <v>29</v>
      </c>
      <c r="D2016" s="9">
        <v>44508.172129629631</v>
      </c>
      <c r="E2016" s="9">
        <v>44537.383796296293</v>
      </c>
      <c r="F2016" t="s">
        <v>874</v>
      </c>
      <c r="G2016" t="s">
        <v>874</v>
      </c>
      <c r="H2016">
        <v>3</v>
      </c>
      <c r="I2016">
        <v>2</v>
      </c>
      <c r="J2016">
        <v>1</v>
      </c>
      <c r="K2016" t="s">
        <v>875</v>
      </c>
      <c r="L2016">
        <v>4</v>
      </c>
      <c r="M2016">
        <v>0</v>
      </c>
      <c r="N2016">
        <v>6.2E-2</v>
      </c>
      <c r="O2016">
        <v>0.16700000000000001</v>
      </c>
      <c r="P2016">
        <v>0</v>
      </c>
      <c r="Q2016">
        <v>0.13300000000000001</v>
      </c>
      <c r="R2016">
        <v>0.58099999999999996</v>
      </c>
      <c r="S2016">
        <v>0.27100000000000002</v>
      </c>
      <c r="T2016">
        <v>1</v>
      </c>
      <c r="U2016">
        <v>60.15</v>
      </c>
      <c r="V2016" t="s">
        <v>58</v>
      </c>
      <c r="W2016">
        <v>0.75</v>
      </c>
      <c r="X2016">
        <v>1</v>
      </c>
      <c r="Y2016">
        <v>0</v>
      </c>
      <c r="Z2016">
        <v>0.8</v>
      </c>
      <c r="AA2016" s="19">
        <v>45733.905250717595</v>
      </c>
      <c r="AB2016" t="s">
        <v>1428</v>
      </c>
    </row>
    <row r="2017" spans="1:28" x14ac:dyDescent="0.35">
      <c r="A2017" t="s">
        <v>1380</v>
      </c>
      <c r="B2017" t="s">
        <v>313</v>
      </c>
      <c r="C2017">
        <v>106</v>
      </c>
      <c r="D2017" s="9">
        <v>44438.676030092596</v>
      </c>
      <c r="E2017" s="9">
        <v>44544.752476851849</v>
      </c>
      <c r="F2017">
        <v>107</v>
      </c>
      <c r="G2017">
        <v>107</v>
      </c>
      <c r="H2017">
        <v>107</v>
      </c>
      <c r="I2017">
        <v>0</v>
      </c>
      <c r="J2017">
        <v>0</v>
      </c>
      <c r="K2017">
        <v>107</v>
      </c>
      <c r="L2017">
        <v>34</v>
      </c>
      <c r="M2017">
        <v>73</v>
      </c>
      <c r="N2017">
        <v>1.3540000000000001</v>
      </c>
      <c r="O2017">
        <v>0</v>
      </c>
      <c r="P2017">
        <v>0</v>
      </c>
      <c r="Q2017">
        <v>0.309</v>
      </c>
      <c r="R2017">
        <v>0.22800000000000001</v>
      </c>
      <c r="S2017">
        <v>1</v>
      </c>
      <c r="T2017">
        <v>1</v>
      </c>
      <c r="U2017">
        <v>236.24600000000001</v>
      </c>
      <c r="V2017" t="s">
        <v>58</v>
      </c>
      <c r="W2017">
        <v>0.63300000000000001</v>
      </c>
      <c r="X2017">
        <v>0</v>
      </c>
      <c r="Y2017">
        <v>0</v>
      </c>
      <c r="Z2017">
        <v>0.71799999999999997</v>
      </c>
      <c r="AA2017" s="19">
        <v>45733.905313437499</v>
      </c>
      <c r="AB2017" t="s">
        <v>1428</v>
      </c>
    </row>
    <row r="2018" spans="1:28" hidden="1" x14ac:dyDescent="0.35">
      <c r="A2018" t="s">
        <v>1380</v>
      </c>
      <c r="B2018" t="s">
        <v>314</v>
      </c>
      <c r="C2018">
        <v>77</v>
      </c>
      <c r="D2018" s="9">
        <v>44467.592905092592</v>
      </c>
      <c r="E2018" s="9">
        <v>44544.752476851849</v>
      </c>
      <c r="F2018" t="s">
        <v>874</v>
      </c>
      <c r="G2018" t="s">
        <v>874</v>
      </c>
      <c r="H2018">
        <v>105</v>
      </c>
      <c r="I2018">
        <v>1</v>
      </c>
      <c r="J2018">
        <v>1</v>
      </c>
      <c r="K2018" t="s">
        <v>875</v>
      </c>
      <c r="L2018">
        <v>34</v>
      </c>
      <c r="M2018">
        <v>70</v>
      </c>
      <c r="N2018">
        <v>1.512</v>
      </c>
      <c r="O2018">
        <v>0</v>
      </c>
      <c r="P2018">
        <v>0</v>
      </c>
      <c r="Q2018">
        <v>0.307</v>
      </c>
      <c r="R2018">
        <v>0.20300000000000001</v>
      </c>
      <c r="S2018">
        <v>1</v>
      </c>
      <c r="T2018">
        <v>1</v>
      </c>
      <c r="U2018">
        <v>237.785</v>
      </c>
      <c r="V2018" t="s">
        <v>58</v>
      </c>
      <c r="W2018">
        <v>0.65500000000000003</v>
      </c>
      <c r="X2018">
        <v>0</v>
      </c>
      <c r="Y2018">
        <v>0</v>
      </c>
      <c r="Z2018">
        <v>0.71799999999999997</v>
      </c>
      <c r="AA2018" s="19">
        <v>45733.90532366898</v>
      </c>
      <c r="AB2018" t="s">
        <v>1428</v>
      </c>
    </row>
    <row r="2019" spans="1:28" x14ac:dyDescent="0.35">
      <c r="A2019" t="s">
        <v>285</v>
      </c>
      <c r="B2019" t="s">
        <v>313</v>
      </c>
      <c r="C2019">
        <v>3591</v>
      </c>
      <c r="D2019" s="9">
        <v>40968.605046296296</v>
      </c>
      <c r="E2019" s="9">
        <v>44560.282037037039</v>
      </c>
      <c r="F2019">
        <v>1725</v>
      </c>
      <c r="G2019">
        <v>1725</v>
      </c>
      <c r="H2019">
        <v>469</v>
      </c>
      <c r="I2019">
        <v>1256</v>
      </c>
      <c r="J2019">
        <v>36</v>
      </c>
      <c r="K2019">
        <v>1689</v>
      </c>
      <c r="L2019">
        <v>1510</v>
      </c>
      <c r="M2019">
        <v>179</v>
      </c>
      <c r="N2019">
        <v>0.13500000000000001</v>
      </c>
      <c r="O2019">
        <v>0.44400000000000001</v>
      </c>
      <c r="P2019">
        <v>1.0999999999999999E-2</v>
      </c>
      <c r="Q2019">
        <v>0.5</v>
      </c>
      <c r="R2019">
        <v>0.88</v>
      </c>
      <c r="S2019">
        <v>0.23300000000000001</v>
      </c>
      <c r="T2019">
        <v>0.98099999999999998</v>
      </c>
      <c r="U2019">
        <v>358</v>
      </c>
      <c r="V2019" t="s">
        <v>58</v>
      </c>
      <c r="W2019">
        <v>0.995</v>
      </c>
      <c r="X2019">
        <v>0.98099999999999998</v>
      </c>
      <c r="Y2019">
        <v>0.89500000000000002</v>
      </c>
      <c r="Z2019">
        <v>0.97799999999999998</v>
      </c>
      <c r="AA2019" s="19">
        <v>45733.905399236108</v>
      </c>
      <c r="AB2019" t="s">
        <v>1428</v>
      </c>
    </row>
    <row r="2020" spans="1:28" hidden="1" x14ac:dyDescent="0.35">
      <c r="A2020" t="s">
        <v>285</v>
      </c>
      <c r="B2020" t="s">
        <v>314</v>
      </c>
      <c r="C2020">
        <v>97</v>
      </c>
      <c r="D2020" s="9">
        <v>44462.353900462964</v>
      </c>
      <c r="E2020" s="9">
        <v>44560.282037037039</v>
      </c>
      <c r="F2020" t="s">
        <v>874</v>
      </c>
      <c r="G2020" t="s">
        <v>874</v>
      </c>
      <c r="H2020">
        <v>14</v>
      </c>
      <c r="I2020">
        <v>24</v>
      </c>
      <c r="J2020">
        <v>1</v>
      </c>
      <c r="K2020" t="s">
        <v>875</v>
      </c>
      <c r="L2020">
        <v>43</v>
      </c>
      <c r="M2020">
        <v>-7</v>
      </c>
      <c r="N2020">
        <v>0.125</v>
      </c>
      <c r="O2020">
        <v>0.223</v>
      </c>
      <c r="P2020" t="s">
        <v>877</v>
      </c>
      <c r="Q2020">
        <v>0.495</v>
      </c>
      <c r="R2020" t="s">
        <v>877</v>
      </c>
      <c r="S2020" t="s">
        <v>877</v>
      </c>
      <c r="T2020" t="s">
        <v>877</v>
      </c>
      <c r="U2020" t="s">
        <v>877</v>
      </c>
      <c r="V2020" t="s">
        <v>58</v>
      </c>
      <c r="W2020">
        <v>0.98</v>
      </c>
      <c r="X2020">
        <v>0.94899999999999995</v>
      </c>
      <c r="Y2020" t="s">
        <v>877</v>
      </c>
      <c r="Z2020">
        <v>0.92400000000000004</v>
      </c>
      <c r="AA2020" s="19">
        <v>45733.905399305557</v>
      </c>
      <c r="AB2020" t="s">
        <v>1428</v>
      </c>
    </row>
    <row r="2021" spans="1:28" x14ac:dyDescent="0.35">
      <c r="A2021" t="s">
        <v>283</v>
      </c>
      <c r="B2021" t="s">
        <v>313</v>
      </c>
      <c r="C2021">
        <v>1425</v>
      </c>
      <c r="D2021" s="9">
        <v>43126.159317129626</v>
      </c>
      <c r="E2021" s="9">
        <v>44551.687337962961</v>
      </c>
      <c r="F2021">
        <v>1340</v>
      </c>
      <c r="G2021">
        <v>1340</v>
      </c>
      <c r="H2021">
        <v>1178</v>
      </c>
      <c r="I2021">
        <v>162</v>
      </c>
      <c r="J2021">
        <v>0</v>
      </c>
      <c r="K2021">
        <v>1340</v>
      </c>
      <c r="L2021">
        <v>531</v>
      </c>
      <c r="M2021">
        <v>809</v>
      </c>
      <c r="N2021">
        <v>0.86799999999999999</v>
      </c>
      <c r="O2021">
        <v>0.13300000000000001</v>
      </c>
      <c r="P2021">
        <v>0</v>
      </c>
      <c r="Q2021">
        <v>0.377</v>
      </c>
      <c r="R2021">
        <v>0.377</v>
      </c>
      <c r="S2021">
        <v>0.86699999999999999</v>
      </c>
      <c r="T2021">
        <v>1</v>
      </c>
      <c r="U2021">
        <v>2145.8890000000001</v>
      </c>
      <c r="V2021" t="s">
        <v>58</v>
      </c>
      <c r="W2021">
        <v>0.995</v>
      </c>
      <c r="X2021">
        <v>0.96899999999999997</v>
      </c>
      <c r="Y2021">
        <v>0</v>
      </c>
      <c r="Z2021">
        <v>0.98599999999999999</v>
      </c>
      <c r="AA2021" s="19">
        <v>45733.905469780089</v>
      </c>
      <c r="AB2021" t="s">
        <v>1428</v>
      </c>
    </row>
    <row r="2022" spans="1:28" hidden="1" x14ac:dyDescent="0.35">
      <c r="A2022" t="s">
        <v>283</v>
      </c>
      <c r="B2022" t="s">
        <v>314</v>
      </c>
      <c r="C2022">
        <v>98</v>
      </c>
      <c r="D2022" s="9">
        <v>44452.775289351855</v>
      </c>
      <c r="E2022" s="9">
        <v>44551.687337962961</v>
      </c>
      <c r="F2022" t="s">
        <v>874</v>
      </c>
      <c r="G2022" t="s">
        <v>874</v>
      </c>
      <c r="H2022">
        <v>67</v>
      </c>
      <c r="I2022">
        <v>8</v>
      </c>
      <c r="J2022">
        <v>1</v>
      </c>
      <c r="K2022" t="s">
        <v>875</v>
      </c>
      <c r="L2022">
        <v>49</v>
      </c>
      <c r="M2022">
        <v>27</v>
      </c>
      <c r="N2022">
        <v>0.64300000000000002</v>
      </c>
      <c r="O2022">
        <v>0.109</v>
      </c>
      <c r="P2022">
        <v>0</v>
      </c>
      <c r="Q2022">
        <v>0.497</v>
      </c>
      <c r="R2022">
        <v>0.66100000000000003</v>
      </c>
      <c r="S2022">
        <v>0.85499999999999998</v>
      </c>
      <c r="T2022">
        <v>1</v>
      </c>
      <c r="U2022">
        <v>1627.7670000000001</v>
      </c>
      <c r="V2022" t="s">
        <v>58</v>
      </c>
      <c r="W2022">
        <v>0.98199999999999998</v>
      </c>
      <c r="X2022">
        <v>0.94699999999999995</v>
      </c>
      <c r="Y2022">
        <v>0</v>
      </c>
      <c r="Z2022">
        <v>0.95899999999999996</v>
      </c>
      <c r="AA2022" s="19">
        <v>45733.905481898146</v>
      </c>
      <c r="AB2022" t="s">
        <v>1428</v>
      </c>
    </row>
    <row r="2023" spans="1:28" x14ac:dyDescent="0.35">
      <c r="A2023" t="s">
        <v>282</v>
      </c>
      <c r="B2023" t="s">
        <v>313</v>
      </c>
      <c r="C2023">
        <v>1910</v>
      </c>
      <c r="D2023" s="9">
        <v>42653.405219907407</v>
      </c>
      <c r="E2023" s="9">
        <v>44564.363159722219</v>
      </c>
      <c r="F2023">
        <v>4136</v>
      </c>
      <c r="G2023">
        <v>4136</v>
      </c>
      <c r="H2023">
        <v>2506</v>
      </c>
      <c r="I2023">
        <v>1630</v>
      </c>
      <c r="J2023">
        <v>267</v>
      </c>
      <c r="K2023">
        <v>3869</v>
      </c>
      <c r="L2023">
        <v>2899</v>
      </c>
      <c r="M2023">
        <v>970</v>
      </c>
      <c r="N2023">
        <v>1.645</v>
      </c>
      <c r="O2023">
        <v>1.05</v>
      </c>
      <c r="P2023">
        <v>0.20899999999999999</v>
      </c>
      <c r="Q2023">
        <v>1.9890000000000001</v>
      </c>
      <c r="R2023">
        <v>0.8</v>
      </c>
      <c r="S2023">
        <v>0.61</v>
      </c>
      <c r="T2023">
        <v>0.92200000000000004</v>
      </c>
      <c r="U2023">
        <v>487.68200000000002</v>
      </c>
      <c r="V2023" t="s">
        <v>58</v>
      </c>
      <c r="W2023">
        <v>0.98599999999999999</v>
      </c>
      <c r="X2023">
        <v>0.98399999999999999</v>
      </c>
      <c r="Y2023">
        <v>0.84699999999999998</v>
      </c>
      <c r="Z2023">
        <v>0.97399999999999998</v>
      </c>
      <c r="AA2023" s="19">
        <v>45733.905565995374</v>
      </c>
      <c r="AB2023" t="s">
        <v>1428</v>
      </c>
    </row>
    <row r="2024" spans="1:28" hidden="1" x14ac:dyDescent="0.35">
      <c r="A2024" t="s">
        <v>282</v>
      </c>
      <c r="B2024" t="s">
        <v>314</v>
      </c>
      <c r="C2024">
        <v>97</v>
      </c>
      <c r="D2024" s="9">
        <v>44466.407604166663</v>
      </c>
      <c r="E2024" s="9">
        <v>44564.363159722219</v>
      </c>
      <c r="F2024" t="s">
        <v>874</v>
      </c>
      <c r="G2024" t="s">
        <v>874</v>
      </c>
      <c r="H2024">
        <v>140</v>
      </c>
      <c r="I2024">
        <v>80</v>
      </c>
      <c r="J2024">
        <v>9</v>
      </c>
      <c r="K2024" t="s">
        <v>875</v>
      </c>
      <c r="L2024">
        <v>236</v>
      </c>
      <c r="M2024">
        <v>-26</v>
      </c>
      <c r="N2024">
        <v>1.5309999999999999</v>
      </c>
      <c r="O2024">
        <v>0.88200000000000001</v>
      </c>
      <c r="P2024">
        <v>8.7999999999999995E-2</v>
      </c>
      <c r="Q2024">
        <v>2.7509999999999999</v>
      </c>
      <c r="R2024">
        <v>1.1830000000000001</v>
      </c>
      <c r="S2024">
        <v>0.63400000000000001</v>
      </c>
      <c r="T2024">
        <v>0.96399999999999997</v>
      </c>
      <c r="U2024">
        <v>352.59899999999999</v>
      </c>
      <c r="V2024" t="s">
        <v>64</v>
      </c>
      <c r="W2024">
        <v>0.98299999999999998</v>
      </c>
      <c r="X2024">
        <v>0.97399999999999998</v>
      </c>
      <c r="Y2024">
        <v>0.96299999999999997</v>
      </c>
      <c r="Z2024">
        <v>0.68100000000000005</v>
      </c>
      <c r="AA2024" s="19">
        <v>45733.905580810184</v>
      </c>
      <c r="AB2024" t="s">
        <v>1428</v>
      </c>
    </row>
    <row r="2025" spans="1:28" x14ac:dyDescent="0.35">
      <c r="A2025" t="s">
        <v>1381</v>
      </c>
      <c r="B2025" t="s">
        <v>313</v>
      </c>
      <c r="C2025">
        <v>1995</v>
      </c>
      <c r="D2025" s="9">
        <v>42116.676655092589</v>
      </c>
      <c r="E2025" s="9">
        <v>44112.175682870373</v>
      </c>
      <c r="F2025">
        <v>2447</v>
      </c>
      <c r="G2025">
        <v>2447</v>
      </c>
      <c r="H2025">
        <v>1392</v>
      </c>
      <c r="I2025">
        <v>1055</v>
      </c>
      <c r="J2025">
        <v>97</v>
      </c>
      <c r="K2025">
        <v>2350</v>
      </c>
      <c r="L2025">
        <v>2350</v>
      </c>
      <c r="M2025">
        <v>0</v>
      </c>
      <c r="N2025">
        <v>0.879</v>
      </c>
      <c r="O2025">
        <v>0.76500000000000001</v>
      </c>
      <c r="P2025">
        <v>8.2000000000000003E-2</v>
      </c>
      <c r="Q2025">
        <v>1.35</v>
      </c>
      <c r="R2025">
        <v>0.86399999999999999</v>
      </c>
      <c r="S2025">
        <v>0.53500000000000003</v>
      </c>
      <c r="T2025">
        <v>0.95</v>
      </c>
      <c r="U2025">
        <v>0</v>
      </c>
      <c r="V2025" t="s">
        <v>82</v>
      </c>
      <c r="W2025">
        <v>0.97399999999999998</v>
      </c>
      <c r="X2025">
        <v>0.94799999999999995</v>
      </c>
      <c r="Y2025">
        <v>0.98299999999999998</v>
      </c>
      <c r="Z2025">
        <v>0.97499999999999998</v>
      </c>
      <c r="AA2025" s="19">
        <v>45733.905659976852</v>
      </c>
      <c r="AB2025" t="s">
        <v>1428</v>
      </c>
    </row>
    <row r="2026" spans="1:28" hidden="1" x14ac:dyDescent="0.35">
      <c r="A2026" t="s">
        <v>1381</v>
      </c>
      <c r="B2026" t="s">
        <v>314</v>
      </c>
      <c r="C2026">
        <v>98</v>
      </c>
      <c r="D2026" s="9">
        <v>44013.323796296296</v>
      </c>
      <c r="E2026" s="9">
        <v>44112.175682870373</v>
      </c>
      <c r="F2026" t="s">
        <v>874</v>
      </c>
      <c r="G2026" t="s">
        <v>874</v>
      </c>
      <c r="H2026">
        <v>1</v>
      </c>
      <c r="I2026">
        <v>6</v>
      </c>
      <c r="J2026">
        <v>1</v>
      </c>
      <c r="K2026" t="s">
        <v>875</v>
      </c>
      <c r="L2026">
        <v>158</v>
      </c>
      <c r="M2026">
        <v>-152</v>
      </c>
      <c r="N2026" t="s">
        <v>877</v>
      </c>
      <c r="O2026">
        <v>4.5999999999999999E-2</v>
      </c>
      <c r="P2026" t="s">
        <v>877</v>
      </c>
      <c r="Q2026">
        <v>1.585</v>
      </c>
      <c r="R2026" t="s">
        <v>877</v>
      </c>
      <c r="S2026" t="s">
        <v>877</v>
      </c>
      <c r="T2026" t="s">
        <v>877</v>
      </c>
      <c r="U2026" t="s">
        <v>877</v>
      </c>
      <c r="V2026" t="s">
        <v>82</v>
      </c>
      <c r="W2026" t="s">
        <v>877</v>
      </c>
      <c r="X2026">
        <v>0.94799999999999995</v>
      </c>
      <c r="Y2026" t="s">
        <v>877</v>
      </c>
      <c r="Z2026">
        <v>9.9000000000000005E-2</v>
      </c>
      <c r="AA2026" s="19">
        <v>45733.905659976852</v>
      </c>
      <c r="AB2026" t="s">
        <v>1428</v>
      </c>
    </row>
    <row r="2027" spans="1:28" x14ac:dyDescent="0.35">
      <c r="A2027" t="s">
        <v>281</v>
      </c>
      <c r="B2027" t="s">
        <v>313</v>
      </c>
      <c r="C2027">
        <v>3069</v>
      </c>
      <c r="D2027" s="9">
        <v>41399.118993055556</v>
      </c>
      <c r="E2027" s="9">
        <v>44468.33902777778</v>
      </c>
      <c r="F2027">
        <v>165</v>
      </c>
      <c r="G2027">
        <v>165</v>
      </c>
      <c r="H2027">
        <v>141</v>
      </c>
      <c r="I2027">
        <v>24</v>
      </c>
      <c r="J2027">
        <v>1</v>
      </c>
      <c r="K2027">
        <v>164</v>
      </c>
      <c r="L2027">
        <v>139</v>
      </c>
      <c r="M2027">
        <v>25</v>
      </c>
      <c r="N2027">
        <v>0.05</v>
      </c>
      <c r="O2027">
        <v>8.0000000000000002E-3</v>
      </c>
      <c r="P2027">
        <v>0</v>
      </c>
      <c r="Q2027">
        <v>5.7000000000000002E-2</v>
      </c>
      <c r="R2027">
        <v>0.98299999999999998</v>
      </c>
      <c r="S2027">
        <v>0.86199999999999999</v>
      </c>
      <c r="T2027">
        <v>1</v>
      </c>
      <c r="U2027">
        <v>438.596</v>
      </c>
      <c r="V2027" t="s">
        <v>58</v>
      </c>
      <c r="W2027">
        <v>0.23899999999999999</v>
      </c>
      <c r="X2027">
        <v>0.92900000000000005</v>
      </c>
      <c r="Y2027">
        <v>0</v>
      </c>
      <c r="Z2027">
        <v>0.14499999999999999</v>
      </c>
      <c r="AA2027" s="19">
        <v>45733.905728611113</v>
      </c>
      <c r="AB2027" t="s">
        <v>1428</v>
      </c>
    </row>
    <row r="2028" spans="1:28" hidden="1" x14ac:dyDescent="0.35">
      <c r="A2028" t="s">
        <v>281</v>
      </c>
      <c r="B2028" t="s">
        <v>314</v>
      </c>
      <c r="C2028">
        <v>0</v>
      </c>
      <c r="D2028" s="9">
        <v>44468.338865740741</v>
      </c>
      <c r="E2028" s="9">
        <v>44468.33902777778</v>
      </c>
      <c r="F2028" t="s">
        <v>874</v>
      </c>
      <c r="G2028" t="s">
        <v>874</v>
      </c>
      <c r="H2028">
        <v>1</v>
      </c>
      <c r="I2028">
        <v>1</v>
      </c>
      <c r="J2028">
        <v>1</v>
      </c>
      <c r="K2028" t="s">
        <v>875</v>
      </c>
      <c r="L2028">
        <v>4</v>
      </c>
      <c r="M2028">
        <v>-3</v>
      </c>
      <c r="N2028" t="s">
        <v>877</v>
      </c>
      <c r="O2028" t="s">
        <v>877</v>
      </c>
      <c r="P2028" t="s">
        <v>877</v>
      </c>
      <c r="Q2028">
        <v>2</v>
      </c>
      <c r="R2028" t="s">
        <v>877</v>
      </c>
      <c r="S2028" t="s">
        <v>877</v>
      </c>
      <c r="T2028" t="s">
        <v>877</v>
      </c>
      <c r="U2028" t="s">
        <v>877</v>
      </c>
      <c r="V2028" t="s">
        <v>58</v>
      </c>
      <c r="W2028" t="s">
        <v>877</v>
      </c>
      <c r="X2028" t="s">
        <v>877</v>
      </c>
      <c r="Y2028" t="s">
        <v>877</v>
      </c>
      <c r="Z2028">
        <v>0.6</v>
      </c>
      <c r="AA2028" s="19">
        <v>45733.905728668979</v>
      </c>
      <c r="AB2028" t="s">
        <v>1428</v>
      </c>
    </row>
    <row r="2029" spans="1:28" x14ac:dyDescent="0.35">
      <c r="A2029" t="s">
        <v>1382</v>
      </c>
      <c r="B2029" t="s">
        <v>313</v>
      </c>
      <c r="C2029">
        <v>2214</v>
      </c>
      <c r="D2029" s="9">
        <v>42020.493217592593</v>
      </c>
      <c r="E2029" s="9">
        <v>44235.455416666664</v>
      </c>
      <c r="F2029">
        <v>36</v>
      </c>
      <c r="G2029">
        <v>36</v>
      </c>
      <c r="H2029">
        <v>19</v>
      </c>
      <c r="I2029">
        <v>17</v>
      </c>
      <c r="J2029">
        <v>0</v>
      </c>
      <c r="K2029">
        <v>36</v>
      </c>
      <c r="L2029">
        <v>16</v>
      </c>
      <c r="M2029">
        <v>20</v>
      </c>
      <c r="N2029">
        <v>7.1999999999999995E-2</v>
      </c>
      <c r="O2029">
        <v>8.2000000000000003E-2</v>
      </c>
      <c r="P2029">
        <v>0</v>
      </c>
      <c r="Q2029">
        <v>4.0000000000000001E-3</v>
      </c>
      <c r="R2029">
        <v>2.5999999999999999E-2</v>
      </c>
      <c r="S2029">
        <v>0.46800000000000003</v>
      </c>
      <c r="T2029">
        <v>1</v>
      </c>
      <c r="U2029">
        <v>5000</v>
      </c>
      <c r="V2029" t="s">
        <v>58</v>
      </c>
      <c r="W2029">
        <v>0.878</v>
      </c>
      <c r="X2029">
        <v>0.52200000000000002</v>
      </c>
      <c r="Y2029">
        <v>0</v>
      </c>
      <c r="Z2029">
        <v>0.192</v>
      </c>
      <c r="AA2029" s="19">
        <v>45733.905797754633</v>
      </c>
      <c r="AB2029" t="s">
        <v>1428</v>
      </c>
    </row>
    <row r="2030" spans="1:28" hidden="1" x14ac:dyDescent="0.35">
      <c r="A2030" t="s">
        <v>1382</v>
      </c>
      <c r="B2030" t="s">
        <v>314</v>
      </c>
      <c r="C2030">
        <v>0</v>
      </c>
      <c r="D2030" s="9">
        <v>44235.455416666664</v>
      </c>
      <c r="E2030" s="9">
        <v>44235.455416666664</v>
      </c>
      <c r="F2030" t="s">
        <v>874</v>
      </c>
      <c r="G2030" t="s">
        <v>874</v>
      </c>
      <c r="H2030">
        <v>1</v>
      </c>
      <c r="I2030">
        <v>1</v>
      </c>
      <c r="J2030">
        <v>1</v>
      </c>
      <c r="K2030" t="s">
        <v>875</v>
      </c>
      <c r="L2030">
        <v>1</v>
      </c>
      <c r="M2030">
        <v>0</v>
      </c>
      <c r="N2030" t="s">
        <v>877</v>
      </c>
      <c r="O2030" t="s">
        <v>877</v>
      </c>
      <c r="P2030">
        <v>0</v>
      </c>
      <c r="Q2030" t="s">
        <v>877</v>
      </c>
      <c r="R2030" t="s">
        <v>877</v>
      </c>
      <c r="S2030" t="s">
        <v>877</v>
      </c>
      <c r="T2030" t="s">
        <v>877</v>
      </c>
      <c r="U2030" t="s">
        <v>877</v>
      </c>
      <c r="V2030" t="s">
        <v>58</v>
      </c>
      <c r="W2030" t="s">
        <v>877</v>
      </c>
      <c r="X2030" t="s">
        <v>877</v>
      </c>
      <c r="Y2030">
        <v>0</v>
      </c>
      <c r="Z2030" t="s">
        <v>877</v>
      </c>
      <c r="AA2030" s="19">
        <v>45733.905797754633</v>
      </c>
      <c r="AB2030" t="s">
        <v>1428</v>
      </c>
    </row>
    <row r="2031" spans="1:28" x14ac:dyDescent="0.35">
      <c r="A2031" t="s">
        <v>1383</v>
      </c>
      <c r="B2031" t="s">
        <v>313</v>
      </c>
      <c r="C2031">
        <v>2786</v>
      </c>
      <c r="D2031" s="9">
        <v>41325.444131944445</v>
      </c>
      <c r="E2031" s="9">
        <v>44111.499664351853</v>
      </c>
      <c r="F2031">
        <v>37</v>
      </c>
      <c r="G2031">
        <v>37</v>
      </c>
      <c r="H2031">
        <v>16</v>
      </c>
      <c r="I2031">
        <v>21</v>
      </c>
      <c r="J2031">
        <v>3</v>
      </c>
      <c r="K2031">
        <v>34</v>
      </c>
      <c r="L2031">
        <v>33</v>
      </c>
      <c r="M2031">
        <v>1</v>
      </c>
      <c r="N2031">
        <v>7.0000000000000001E-3</v>
      </c>
      <c r="O2031">
        <v>8.9999999999999993E-3</v>
      </c>
      <c r="P2031">
        <v>2.1000000000000001E-2</v>
      </c>
      <c r="Q2031">
        <v>1.7000000000000001E-2</v>
      </c>
      <c r="R2031">
        <v>-3.4</v>
      </c>
      <c r="S2031">
        <v>0.438</v>
      </c>
      <c r="T2031">
        <v>-0.313</v>
      </c>
      <c r="U2031">
        <v>58.823999999999998</v>
      </c>
      <c r="V2031" t="s">
        <v>58</v>
      </c>
      <c r="W2031">
        <v>0.94599999999999995</v>
      </c>
      <c r="X2031">
        <v>0.85599999999999998</v>
      </c>
      <c r="Y2031">
        <v>0.75</v>
      </c>
      <c r="Z2031">
        <v>0.94199999999999995</v>
      </c>
      <c r="AA2031" s="19">
        <v>45733.905858888887</v>
      </c>
      <c r="AB2031" t="s">
        <v>1428</v>
      </c>
    </row>
    <row r="2032" spans="1:28" hidden="1" x14ac:dyDescent="0.35">
      <c r="A2032" t="s">
        <v>1383</v>
      </c>
      <c r="B2032" t="s">
        <v>314</v>
      </c>
      <c r="C2032">
        <v>0</v>
      </c>
      <c r="D2032" s="9">
        <v>44111.499664351853</v>
      </c>
      <c r="E2032" s="9">
        <v>44111.499664351853</v>
      </c>
      <c r="F2032" t="s">
        <v>874</v>
      </c>
      <c r="G2032" t="s">
        <v>874</v>
      </c>
      <c r="H2032">
        <v>1</v>
      </c>
      <c r="I2032">
        <v>1</v>
      </c>
      <c r="J2032">
        <v>1</v>
      </c>
      <c r="K2032" t="s">
        <v>875</v>
      </c>
      <c r="L2032">
        <v>1</v>
      </c>
      <c r="M2032">
        <v>0</v>
      </c>
      <c r="N2032" t="s">
        <v>877</v>
      </c>
      <c r="O2032" t="s">
        <v>877</v>
      </c>
      <c r="P2032" t="s">
        <v>877</v>
      </c>
      <c r="Q2032" t="s">
        <v>877</v>
      </c>
      <c r="R2032" t="s">
        <v>877</v>
      </c>
      <c r="S2032" t="s">
        <v>877</v>
      </c>
      <c r="T2032" t="s">
        <v>877</v>
      </c>
      <c r="U2032" t="s">
        <v>877</v>
      </c>
      <c r="V2032" t="s">
        <v>58</v>
      </c>
      <c r="W2032" t="s">
        <v>877</v>
      </c>
      <c r="X2032" t="s">
        <v>877</v>
      </c>
      <c r="Y2032" t="s">
        <v>877</v>
      </c>
      <c r="Z2032" t="s">
        <v>877</v>
      </c>
      <c r="AA2032" s="19">
        <v>45733.905859062499</v>
      </c>
      <c r="AB2032" t="s">
        <v>1428</v>
      </c>
    </row>
    <row r="2033" spans="1:28" x14ac:dyDescent="0.35">
      <c r="A2033" t="s">
        <v>1384</v>
      </c>
      <c r="B2033" t="s">
        <v>313</v>
      </c>
      <c r="C2033">
        <v>1423</v>
      </c>
      <c r="D2033" s="9">
        <v>42842.188113425924</v>
      </c>
      <c r="E2033" s="9">
        <v>44265.480243055557</v>
      </c>
      <c r="F2033">
        <v>191</v>
      </c>
      <c r="G2033">
        <v>191</v>
      </c>
      <c r="H2033">
        <v>139</v>
      </c>
      <c r="I2033">
        <v>52</v>
      </c>
      <c r="J2033">
        <v>11</v>
      </c>
      <c r="K2033">
        <v>180</v>
      </c>
      <c r="L2033">
        <v>172</v>
      </c>
      <c r="M2033">
        <v>8</v>
      </c>
      <c r="N2033">
        <v>0.16200000000000001</v>
      </c>
      <c r="O2033">
        <v>7.5999999999999998E-2</v>
      </c>
      <c r="P2033">
        <v>1.4E-2</v>
      </c>
      <c r="Q2033">
        <v>0.215</v>
      </c>
      <c r="R2033">
        <v>0.96</v>
      </c>
      <c r="S2033">
        <v>0.68100000000000005</v>
      </c>
      <c r="T2033">
        <v>0.94099999999999995</v>
      </c>
      <c r="U2033">
        <v>37.209000000000003</v>
      </c>
      <c r="V2033" t="s">
        <v>58</v>
      </c>
      <c r="W2033">
        <v>0.90500000000000003</v>
      </c>
      <c r="X2033">
        <v>0.95699999999999996</v>
      </c>
      <c r="Y2033">
        <v>0.48399999999999999</v>
      </c>
      <c r="Z2033">
        <v>0.93799999999999994</v>
      </c>
      <c r="AA2033" s="19">
        <v>45733.90592571759</v>
      </c>
      <c r="AB2033" t="s">
        <v>1428</v>
      </c>
    </row>
    <row r="2034" spans="1:28" hidden="1" x14ac:dyDescent="0.35">
      <c r="A2034" t="s">
        <v>1384</v>
      </c>
      <c r="B2034" t="s">
        <v>314</v>
      </c>
      <c r="C2034">
        <v>83</v>
      </c>
      <c r="D2034" s="9">
        <v>44182.177511574075</v>
      </c>
      <c r="E2034" s="9">
        <v>44265.480243055557</v>
      </c>
      <c r="F2034" t="s">
        <v>874</v>
      </c>
      <c r="G2034" t="s">
        <v>874</v>
      </c>
      <c r="H2034">
        <v>2</v>
      </c>
      <c r="I2034">
        <v>3</v>
      </c>
      <c r="J2034">
        <v>1</v>
      </c>
      <c r="K2034" t="s">
        <v>875</v>
      </c>
      <c r="L2034">
        <v>5</v>
      </c>
      <c r="M2034">
        <v>-1</v>
      </c>
      <c r="N2034">
        <v>0.03</v>
      </c>
      <c r="O2034" t="s">
        <v>877</v>
      </c>
      <c r="P2034" t="s">
        <v>877</v>
      </c>
      <c r="Q2034">
        <v>0.109</v>
      </c>
      <c r="R2034" t="s">
        <v>877</v>
      </c>
      <c r="S2034" t="s">
        <v>877</v>
      </c>
      <c r="T2034" t="s">
        <v>877</v>
      </c>
      <c r="U2034" t="s">
        <v>877</v>
      </c>
      <c r="V2034" t="s">
        <v>58</v>
      </c>
      <c r="W2034">
        <v>1</v>
      </c>
      <c r="X2034" t="s">
        <v>877</v>
      </c>
      <c r="Y2034" t="s">
        <v>877</v>
      </c>
      <c r="Z2034">
        <v>0.61299999999999999</v>
      </c>
      <c r="AA2034" s="19">
        <v>45733.90592571759</v>
      </c>
      <c r="AB2034" t="s">
        <v>1428</v>
      </c>
    </row>
    <row r="2035" spans="1:28" x14ac:dyDescent="0.35">
      <c r="A2035" t="s">
        <v>279</v>
      </c>
      <c r="B2035" t="s">
        <v>313</v>
      </c>
      <c r="C2035">
        <v>5404</v>
      </c>
      <c r="D2035" s="9">
        <v>38687</v>
      </c>
      <c r="E2035" s="9">
        <v>44091.342314814814</v>
      </c>
      <c r="F2035">
        <v>3011</v>
      </c>
      <c r="G2035">
        <v>3011</v>
      </c>
      <c r="H2035">
        <v>966</v>
      </c>
      <c r="I2035">
        <v>2045</v>
      </c>
      <c r="J2035">
        <v>507</v>
      </c>
      <c r="K2035">
        <v>2504</v>
      </c>
      <c r="L2035">
        <v>2504</v>
      </c>
      <c r="M2035">
        <v>0</v>
      </c>
      <c r="N2035">
        <v>0.30599999999999999</v>
      </c>
      <c r="O2035">
        <v>0.61099999999999999</v>
      </c>
      <c r="P2035">
        <v>0.09</v>
      </c>
      <c r="Q2035">
        <v>0.82299999999999995</v>
      </c>
      <c r="R2035">
        <v>0.995</v>
      </c>
      <c r="S2035">
        <v>0.33400000000000002</v>
      </c>
      <c r="T2035">
        <v>0.90200000000000002</v>
      </c>
      <c r="U2035">
        <v>0</v>
      </c>
      <c r="V2035" t="s">
        <v>82</v>
      </c>
      <c r="W2035">
        <v>0.97699999999999998</v>
      </c>
      <c r="X2035">
        <v>0.99199999999999999</v>
      </c>
      <c r="Y2035">
        <v>0.67800000000000005</v>
      </c>
      <c r="Z2035">
        <v>0.98</v>
      </c>
      <c r="AA2035" s="19">
        <v>45733.906001006944</v>
      </c>
      <c r="AB2035" t="s">
        <v>1428</v>
      </c>
    </row>
    <row r="2036" spans="1:28" hidden="1" x14ac:dyDescent="0.35">
      <c r="A2036" t="s">
        <v>279</v>
      </c>
      <c r="B2036" t="s">
        <v>314</v>
      </c>
      <c r="C2036">
        <v>63</v>
      </c>
      <c r="D2036" s="9">
        <v>44027.450868055559</v>
      </c>
      <c r="E2036" s="9">
        <v>44091.342314814814</v>
      </c>
      <c r="F2036" t="s">
        <v>874</v>
      </c>
      <c r="G2036" t="s">
        <v>874</v>
      </c>
      <c r="H2036">
        <v>2</v>
      </c>
      <c r="I2036">
        <v>1</v>
      </c>
      <c r="J2036">
        <v>324</v>
      </c>
      <c r="K2036" t="s">
        <v>875</v>
      </c>
      <c r="L2036">
        <v>1</v>
      </c>
      <c r="M2036">
        <v>-324</v>
      </c>
      <c r="N2036">
        <v>0.04</v>
      </c>
      <c r="O2036" t="s">
        <v>877</v>
      </c>
      <c r="P2036">
        <v>162</v>
      </c>
      <c r="Q2036" t="s">
        <v>877</v>
      </c>
      <c r="R2036" t="s">
        <v>877</v>
      </c>
      <c r="S2036" t="s">
        <v>877</v>
      </c>
      <c r="T2036" t="s">
        <v>877</v>
      </c>
      <c r="U2036" t="s">
        <v>877</v>
      </c>
      <c r="V2036" t="s">
        <v>82</v>
      </c>
      <c r="W2036">
        <v>1</v>
      </c>
      <c r="X2036" t="s">
        <v>877</v>
      </c>
      <c r="Y2036">
        <v>0.44700000000000001</v>
      </c>
      <c r="Z2036" t="s">
        <v>877</v>
      </c>
      <c r="AA2036" s="19">
        <v>45733.906001180556</v>
      </c>
      <c r="AB2036" t="s">
        <v>1428</v>
      </c>
    </row>
    <row r="2037" spans="1:28" x14ac:dyDescent="0.35">
      <c r="A2037" t="s">
        <v>280</v>
      </c>
      <c r="B2037" t="s">
        <v>313</v>
      </c>
      <c r="C2037">
        <v>7303</v>
      </c>
      <c r="D2037" s="9">
        <v>37195</v>
      </c>
      <c r="E2037" s="9">
        <v>44498.551261574074</v>
      </c>
      <c r="F2037">
        <v>5452</v>
      </c>
      <c r="G2037">
        <v>5452</v>
      </c>
      <c r="H2037">
        <v>2454</v>
      </c>
      <c r="I2037">
        <v>2998</v>
      </c>
      <c r="J2037">
        <v>54</v>
      </c>
      <c r="K2037">
        <v>5398</v>
      </c>
      <c r="L2037">
        <v>5324</v>
      </c>
      <c r="M2037">
        <v>74</v>
      </c>
      <c r="N2037">
        <v>0.54100000000000004</v>
      </c>
      <c r="O2037">
        <v>0.69699999999999995</v>
      </c>
      <c r="P2037">
        <v>1.0999999999999999E-2</v>
      </c>
      <c r="Q2037">
        <v>1.244</v>
      </c>
      <c r="R2037">
        <v>1.014</v>
      </c>
      <c r="S2037">
        <v>0.437</v>
      </c>
      <c r="T2037">
        <v>0.99099999999999999</v>
      </c>
      <c r="U2037">
        <v>59.485999999999997</v>
      </c>
      <c r="V2037" t="s">
        <v>64</v>
      </c>
      <c r="W2037">
        <v>0.98899999999999999</v>
      </c>
      <c r="X2037">
        <v>0.98599999999999999</v>
      </c>
      <c r="Y2037">
        <v>0.96799999999999997</v>
      </c>
      <c r="Z2037">
        <v>0.995</v>
      </c>
      <c r="AA2037" s="19">
        <v>45733.906080381945</v>
      </c>
      <c r="AB2037" t="s">
        <v>1428</v>
      </c>
    </row>
    <row r="2038" spans="1:28" hidden="1" x14ac:dyDescent="0.35">
      <c r="A2038" t="s">
        <v>280</v>
      </c>
      <c r="B2038" t="s">
        <v>314</v>
      </c>
      <c r="C2038">
        <v>91</v>
      </c>
      <c r="D2038" s="9">
        <v>44407.435312499998</v>
      </c>
      <c r="E2038" s="9">
        <v>44498.551261574074</v>
      </c>
      <c r="F2038" t="s">
        <v>874</v>
      </c>
      <c r="G2038" t="s">
        <v>874</v>
      </c>
      <c r="H2038">
        <v>2</v>
      </c>
      <c r="I2038">
        <v>4</v>
      </c>
      <c r="J2038">
        <v>1</v>
      </c>
      <c r="K2038" t="s">
        <v>875</v>
      </c>
      <c r="L2038">
        <v>1</v>
      </c>
      <c r="M2038">
        <v>4</v>
      </c>
      <c r="N2038">
        <v>1.4999999999999999E-2</v>
      </c>
      <c r="O2038">
        <v>5.1999999999999998E-2</v>
      </c>
      <c r="P2038" t="s">
        <v>877</v>
      </c>
      <c r="Q2038" t="s">
        <v>877</v>
      </c>
      <c r="R2038" t="s">
        <v>877</v>
      </c>
      <c r="S2038" t="s">
        <v>877</v>
      </c>
      <c r="T2038" t="s">
        <v>877</v>
      </c>
      <c r="U2038" t="s">
        <v>877</v>
      </c>
      <c r="V2038" t="s">
        <v>64</v>
      </c>
      <c r="W2038">
        <v>1</v>
      </c>
      <c r="X2038">
        <v>0.84799999999999998</v>
      </c>
      <c r="Y2038" t="s">
        <v>877</v>
      </c>
      <c r="Z2038" t="s">
        <v>877</v>
      </c>
      <c r="AA2038" s="19">
        <v>45733.906080590277</v>
      </c>
      <c r="AB2038" t="s">
        <v>1428</v>
      </c>
    </row>
    <row r="2039" spans="1:28" x14ac:dyDescent="0.35">
      <c r="A2039" t="s">
        <v>277</v>
      </c>
      <c r="B2039" t="s">
        <v>313</v>
      </c>
      <c r="C2039">
        <v>1399</v>
      </c>
      <c r="D2039" s="9">
        <v>43145.471365740741</v>
      </c>
      <c r="E2039" s="9">
        <v>44545.25708333333</v>
      </c>
      <c r="F2039">
        <v>979</v>
      </c>
      <c r="G2039">
        <v>979</v>
      </c>
      <c r="H2039">
        <v>866</v>
      </c>
      <c r="I2039">
        <v>113</v>
      </c>
      <c r="J2039">
        <v>10</v>
      </c>
      <c r="K2039">
        <v>969</v>
      </c>
      <c r="L2039">
        <v>896</v>
      </c>
      <c r="M2039">
        <v>73</v>
      </c>
      <c r="N2039">
        <v>0.65200000000000002</v>
      </c>
      <c r="O2039">
        <v>0.106</v>
      </c>
      <c r="P2039">
        <v>7.0000000000000001E-3</v>
      </c>
      <c r="Q2039">
        <v>0.69199999999999995</v>
      </c>
      <c r="R2039">
        <v>0.92100000000000004</v>
      </c>
      <c r="S2039">
        <v>0.86</v>
      </c>
      <c r="T2039">
        <v>0.99099999999999999</v>
      </c>
      <c r="U2039">
        <v>105.491</v>
      </c>
      <c r="V2039" t="s">
        <v>58</v>
      </c>
      <c r="W2039">
        <v>0.96499999999999997</v>
      </c>
      <c r="X2039">
        <v>0.88200000000000001</v>
      </c>
      <c r="Y2039">
        <v>0.91100000000000003</v>
      </c>
      <c r="Z2039">
        <v>0.95799999999999996</v>
      </c>
      <c r="AA2039" s="19">
        <v>45733.906150358795</v>
      </c>
      <c r="AB2039" t="s">
        <v>1428</v>
      </c>
    </row>
    <row r="2040" spans="1:28" hidden="1" x14ac:dyDescent="0.35">
      <c r="A2040" t="s">
        <v>277</v>
      </c>
      <c r="B2040" t="s">
        <v>314</v>
      </c>
      <c r="C2040">
        <v>99</v>
      </c>
      <c r="D2040" s="9">
        <v>44445.784629629627</v>
      </c>
      <c r="E2040" s="9">
        <v>44545.25708333333</v>
      </c>
      <c r="F2040" t="s">
        <v>874</v>
      </c>
      <c r="G2040" t="s">
        <v>874</v>
      </c>
      <c r="H2040">
        <v>33</v>
      </c>
      <c r="I2040">
        <v>1</v>
      </c>
      <c r="J2040">
        <v>1</v>
      </c>
      <c r="K2040" t="s">
        <v>875</v>
      </c>
      <c r="L2040">
        <v>32</v>
      </c>
      <c r="M2040">
        <v>0</v>
      </c>
      <c r="N2040">
        <v>0.26500000000000001</v>
      </c>
      <c r="O2040" t="s">
        <v>877</v>
      </c>
      <c r="P2040" t="s">
        <v>877</v>
      </c>
      <c r="Q2040">
        <v>0.28399999999999997</v>
      </c>
      <c r="R2040" t="s">
        <v>877</v>
      </c>
      <c r="S2040" t="s">
        <v>877</v>
      </c>
      <c r="T2040" t="s">
        <v>877</v>
      </c>
      <c r="U2040" t="s">
        <v>877</v>
      </c>
      <c r="V2040" t="s">
        <v>58</v>
      </c>
      <c r="W2040">
        <v>0.92800000000000005</v>
      </c>
      <c r="X2040" t="s">
        <v>877</v>
      </c>
      <c r="Y2040" t="s">
        <v>877</v>
      </c>
      <c r="Z2040">
        <v>0.96099999999999997</v>
      </c>
      <c r="AA2040" s="19">
        <v>45733.906150428244</v>
      </c>
      <c r="AB2040" t="s">
        <v>1428</v>
      </c>
    </row>
    <row r="2041" spans="1:28" x14ac:dyDescent="0.35">
      <c r="A2041" t="s">
        <v>1385</v>
      </c>
      <c r="B2041" t="s">
        <v>313</v>
      </c>
      <c r="C2041">
        <v>3982</v>
      </c>
      <c r="D2041" s="9">
        <v>40485.562777777777</v>
      </c>
      <c r="E2041" s="9">
        <v>44467.623449074075</v>
      </c>
      <c r="F2041">
        <v>2867</v>
      </c>
      <c r="G2041">
        <v>2867</v>
      </c>
      <c r="H2041">
        <v>1469</v>
      </c>
      <c r="I2041">
        <v>1398</v>
      </c>
      <c r="J2041">
        <v>38</v>
      </c>
      <c r="K2041">
        <v>2829</v>
      </c>
      <c r="L2041">
        <v>2352</v>
      </c>
      <c r="M2041">
        <v>477</v>
      </c>
      <c r="N2041">
        <v>0.77100000000000002</v>
      </c>
      <c r="O2041">
        <v>0.70299999999999996</v>
      </c>
      <c r="P2041">
        <v>1.4999999999999999E-2</v>
      </c>
      <c r="Q2041">
        <v>1.153</v>
      </c>
      <c r="R2041">
        <v>0.79</v>
      </c>
      <c r="S2041">
        <v>0.52300000000000002</v>
      </c>
      <c r="T2041">
        <v>0.99</v>
      </c>
      <c r="U2041">
        <v>413.70299999999997</v>
      </c>
      <c r="V2041" t="s">
        <v>58</v>
      </c>
      <c r="W2041">
        <v>0.93899999999999995</v>
      </c>
      <c r="X2041">
        <v>0.97699999999999998</v>
      </c>
      <c r="Y2041">
        <v>0.84899999999999998</v>
      </c>
      <c r="Z2041">
        <v>0.96299999999999997</v>
      </c>
      <c r="AA2041" s="19">
        <v>45733.90621872685</v>
      </c>
      <c r="AB2041" t="s">
        <v>1428</v>
      </c>
    </row>
    <row r="2042" spans="1:28" hidden="1" x14ac:dyDescent="0.35">
      <c r="A2042" t="s">
        <v>1385</v>
      </c>
      <c r="B2042" t="s">
        <v>314</v>
      </c>
      <c r="C2042">
        <v>0</v>
      </c>
      <c r="D2042" s="9">
        <v>44467.623449074075</v>
      </c>
      <c r="E2042" s="9">
        <v>44467.623449074075</v>
      </c>
      <c r="F2042" t="s">
        <v>874</v>
      </c>
      <c r="G2042" t="s">
        <v>874</v>
      </c>
      <c r="H2042">
        <v>1</v>
      </c>
      <c r="I2042">
        <v>1</v>
      </c>
      <c r="J2042">
        <v>1</v>
      </c>
      <c r="K2042" t="s">
        <v>875</v>
      </c>
      <c r="L2042">
        <v>1</v>
      </c>
      <c r="M2042">
        <v>0</v>
      </c>
      <c r="N2042" t="s">
        <v>877</v>
      </c>
      <c r="O2042" t="s">
        <v>877</v>
      </c>
      <c r="P2042" t="s">
        <v>877</v>
      </c>
      <c r="Q2042" t="s">
        <v>877</v>
      </c>
      <c r="R2042" t="s">
        <v>877</v>
      </c>
      <c r="S2042" t="s">
        <v>877</v>
      </c>
      <c r="T2042" t="s">
        <v>877</v>
      </c>
      <c r="U2042" t="s">
        <v>877</v>
      </c>
      <c r="V2042" t="s">
        <v>58</v>
      </c>
      <c r="W2042" t="s">
        <v>877</v>
      </c>
      <c r="X2042" t="s">
        <v>877</v>
      </c>
      <c r="Y2042" t="s">
        <v>877</v>
      </c>
      <c r="Z2042" t="s">
        <v>877</v>
      </c>
      <c r="AA2042" s="19">
        <v>45733.906218796299</v>
      </c>
      <c r="AB2042" t="s">
        <v>1428</v>
      </c>
    </row>
    <row r="2043" spans="1:28" x14ac:dyDescent="0.35">
      <c r="A2043" t="s">
        <v>275</v>
      </c>
      <c r="B2043" t="s">
        <v>313</v>
      </c>
      <c r="C2043">
        <v>319</v>
      </c>
      <c r="D2043" s="9">
        <v>44232.658437500002</v>
      </c>
      <c r="E2043" s="9">
        <v>44552.636701388888</v>
      </c>
      <c r="F2043">
        <v>107</v>
      </c>
      <c r="G2043">
        <v>107</v>
      </c>
      <c r="H2043">
        <v>107</v>
      </c>
      <c r="I2043">
        <v>0</v>
      </c>
      <c r="J2043">
        <v>0</v>
      </c>
      <c r="K2043">
        <v>107</v>
      </c>
      <c r="L2043">
        <v>44</v>
      </c>
      <c r="M2043">
        <v>63</v>
      </c>
      <c r="N2043">
        <v>0.32200000000000001</v>
      </c>
      <c r="O2043">
        <v>0</v>
      </c>
      <c r="P2043">
        <v>0</v>
      </c>
      <c r="Q2043">
        <v>0.17699999999999999</v>
      </c>
      <c r="R2043">
        <v>0.55000000000000004</v>
      </c>
      <c r="S2043">
        <v>1</v>
      </c>
      <c r="T2043">
        <v>1</v>
      </c>
      <c r="U2043">
        <v>355.93200000000002</v>
      </c>
      <c r="V2043" t="s">
        <v>58</v>
      </c>
      <c r="W2043">
        <v>0.95799999999999996</v>
      </c>
      <c r="X2043">
        <v>0</v>
      </c>
      <c r="Y2043">
        <v>0</v>
      </c>
      <c r="Z2043">
        <v>0.95</v>
      </c>
      <c r="AA2043" s="19">
        <v>45733.906281238429</v>
      </c>
      <c r="AB2043" t="s">
        <v>1428</v>
      </c>
    </row>
    <row r="2044" spans="1:28" hidden="1" x14ac:dyDescent="0.35">
      <c r="A2044" t="s">
        <v>275</v>
      </c>
      <c r="B2044" t="s">
        <v>314</v>
      </c>
      <c r="C2044">
        <v>97</v>
      </c>
      <c r="D2044" s="9">
        <v>44454.672233796293</v>
      </c>
      <c r="E2044" s="9">
        <v>44552.636701388888</v>
      </c>
      <c r="F2044" t="s">
        <v>874</v>
      </c>
      <c r="G2044" t="s">
        <v>874</v>
      </c>
      <c r="H2044">
        <v>23</v>
      </c>
      <c r="I2044">
        <v>1</v>
      </c>
      <c r="J2044">
        <v>1</v>
      </c>
      <c r="K2044" t="s">
        <v>875</v>
      </c>
      <c r="L2044">
        <v>9</v>
      </c>
      <c r="M2044">
        <v>15</v>
      </c>
      <c r="N2044">
        <v>0.373</v>
      </c>
      <c r="O2044">
        <v>0</v>
      </c>
      <c r="P2044">
        <v>0</v>
      </c>
      <c r="Q2044">
        <v>6.3E-2</v>
      </c>
      <c r="R2044">
        <v>0.16900000000000001</v>
      </c>
      <c r="S2044">
        <v>1</v>
      </c>
      <c r="T2044">
        <v>1</v>
      </c>
      <c r="U2044">
        <v>1000</v>
      </c>
      <c r="V2044" t="s">
        <v>58</v>
      </c>
      <c r="W2044">
        <v>0.67900000000000005</v>
      </c>
      <c r="X2044">
        <v>0</v>
      </c>
      <c r="Y2044">
        <v>0</v>
      </c>
      <c r="Z2044">
        <v>0.78500000000000003</v>
      </c>
      <c r="AA2044" s="19">
        <v>45733.906290752311</v>
      </c>
      <c r="AB2044" t="s">
        <v>1428</v>
      </c>
    </row>
    <row r="2045" spans="1:28" x14ac:dyDescent="0.35">
      <c r="A2045" t="s">
        <v>272</v>
      </c>
      <c r="B2045" t="s">
        <v>313</v>
      </c>
      <c r="C2045">
        <v>700</v>
      </c>
      <c r="D2045" s="9">
        <v>43865.002222222225</v>
      </c>
      <c r="E2045" s="9">
        <v>44565.404814814814</v>
      </c>
      <c r="F2045">
        <v>489</v>
      </c>
      <c r="G2045">
        <v>489</v>
      </c>
      <c r="H2045">
        <v>363</v>
      </c>
      <c r="I2045">
        <v>126</v>
      </c>
      <c r="J2045">
        <v>0</v>
      </c>
      <c r="K2045">
        <v>489</v>
      </c>
      <c r="L2045">
        <v>277</v>
      </c>
      <c r="M2045">
        <v>212</v>
      </c>
      <c r="N2045">
        <v>0.77500000000000002</v>
      </c>
      <c r="O2045">
        <v>0.28799999999999998</v>
      </c>
      <c r="P2045">
        <v>0</v>
      </c>
      <c r="Q2045">
        <v>0.69799999999999995</v>
      </c>
      <c r="R2045">
        <v>0.65700000000000003</v>
      </c>
      <c r="S2045">
        <v>0.72899999999999998</v>
      </c>
      <c r="T2045">
        <v>1</v>
      </c>
      <c r="U2045">
        <v>303.72500000000002</v>
      </c>
      <c r="V2045" t="s">
        <v>58</v>
      </c>
      <c r="W2045">
        <v>0.96499999999999997</v>
      </c>
      <c r="X2045">
        <v>0.97799999999999998</v>
      </c>
      <c r="Y2045">
        <v>0</v>
      </c>
      <c r="Z2045">
        <v>0.98599999999999999</v>
      </c>
      <c r="AA2045" s="19">
        <v>45733.90635730324</v>
      </c>
      <c r="AB2045" t="s">
        <v>1428</v>
      </c>
    </row>
    <row r="2046" spans="1:28" hidden="1" x14ac:dyDescent="0.35">
      <c r="A2046" t="s">
        <v>272</v>
      </c>
      <c r="B2046" t="s">
        <v>314</v>
      </c>
      <c r="C2046">
        <v>99</v>
      </c>
      <c r="D2046" s="9">
        <v>44466.346724537034</v>
      </c>
      <c r="E2046" s="9">
        <v>44565.404814814814</v>
      </c>
      <c r="F2046" t="s">
        <v>874</v>
      </c>
      <c r="G2046" t="s">
        <v>874</v>
      </c>
      <c r="H2046">
        <v>109</v>
      </c>
      <c r="I2046">
        <v>39</v>
      </c>
      <c r="J2046">
        <v>1</v>
      </c>
      <c r="K2046" t="s">
        <v>875</v>
      </c>
      <c r="L2046">
        <v>88</v>
      </c>
      <c r="M2046">
        <v>61</v>
      </c>
      <c r="N2046">
        <v>1.3819999999999999</v>
      </c>
      <c r="O2046">
        <v>0.53300000000000003</v>
      </c>
      <c r="P2046">
        <v>0</v>
      </c>
      <c r="Q2046">
        <v>0.89600000000000002</v>
      </c>
      <c r="R2046">
        <v>0.46800000000000003</v>
      </c>
      <c r="S2046">
        <v>0.72199999999999998</v>
      </c>
      <c r="T2046">
        <v>1</v>
      </c>
      <c r="U2046">
        <v>236.607</v>
      </c>
      <c r="V2046" t="s">
        <v>58</v>
      </c>
      <c r="W2046">
        <v>0.98399999999999999</v>
      </c>
      <c r="X2046">
        <v>0.92200000000000004</v>
      </c>
      <c r="Y2046">
        <v>0</v>
      </c>
      <c r="Z2046">
        <v>0.98299999999999998</v>
      </c>
      <c r="AA2046" s="19">
        <v>45733.90636976852</v>
      </c>
      <c r="AB2046" t="s">
        <v>1428</v>
      </c>
    </row>
    <row r="2047" spans="1:28" x14ac:dyDescent="0.35">
      <c r="A2047" t="s">
        <v>271</v>
      </c>
      <c r="B2047" t="s">
        <v>313</v>
      </c>
      <c r="C2047">
        <v>344</v>
      </c>
      <c r="D2047" s="9">
        <v>44221.624826388892</v>
      </c>
      <c r="E2047" s="9">
        <v>44565.696238425924</v>
      </c>
      <c r="F2047">
        <v>184</v>
      </c>
      <c r="G2047">
        <v>184</v>
      </c>
      <c r="H2047">
        <v>181</v>
      </c>
      <c r="I2047">
        <v>3</v>
      </c>
      <c r="J2047">
        <v>0</v>
      </c>
      <c r="K2047">
        <v>184</v>
      </c>
      <c r="L2047">
        <v>99</v>
      </c>
      <c r="M2047">
        <v>85</v>
      </c>
      <c r="N2047">
        <v>0.56000000000000005</v>
      </c>
      <c r="O2047">
        <v>7.0000000000000001E-3</v>
      </c>
      <c r="P2047">
        <v>0</v>
      </c>
      <c r="Q2047">
        <v>0.34100000000000003</v>
      </c>
      <c r="R2047">
        <v>0.60099999999999998</v>
      </c>
      <c r="S2047">
        <v>0.98799999999999999</v>
      </c>
      <c r="T2047">
        <v>1</v>
      </c>
      <c r="U2047">
        <v>249.267</v>
      </c>
      <c r="V2047" t="s">
        <v>58</v>
      </c>
      <c r="W2047">
        <v>0.96099999999999997</v>
      </c>
      <c r="X2047">
        <v>0.97399999999999998</v>
      </c>
      <c r="Y2047">
        <v>0</v>
      </c>
      <c r="Z2047">
        <v>0.97199999999999998</v>
      </c>
      <c r="AA2047" s="19">
        <v>45733.906434247685</v>
      </c>
      <c r="AB2047" t="s">
        <v>1428</v>
      </c>
    </row>
    <row r="2048" spans="1:28" hidden="1" x14ac:dyDescent="0.35">
      <c r="A2048" t="s">
        <v>271</v>
      </c>
      <c r="B2048" t="s">
        <v>314</v>
      </c>
      <c r="C2048">
        <v>99</v>
      </c>
      <c r="D2048" s="9">
        <v>44466.478587962964</v>
      </c>
      <c r="E2048" s="9">
        <v>44565.696238425924</v>
      </c>
      <c r="F2048" t="s">
        <v>874</v>
      </c>
      <c r="G2048" t="s">
        <v>874</v>
      </c>
      <c r="H2048">
        <v>61</v>
      </c>
      <c r="I2048">
        <v>1</v>
      </c>
      <c r="J2048">
        <v>1</v>
      </c>
      <c r="K2048" t="s">
        <v>875</v>
      </c>
      <c r="L2048">
        <v>39</v>
      </c>
      <c r="M2048">
        <v>24</v>
      </c>
      <c r="N2048">
        <v>0.66500000000000004</v>
      </c>
      <c r="O2048" t="s">
        <v>877</v>
      </c>
      <c r="P2048">
        <v>0</v>
      </c>
      <c r="Q2048">
        <v>0.36699999999999999</v>
      </c>
      <c r="R2048" t="s">
        <v>877</v>
      </c>
      <c r="S2048" t="s">
        <v>877</v>
      </c>
      <c r="T2048" t="s">
        <v>877</v>
      </c>
      <c r="U2048" t="s">
        <v>877</v>
      </c>
      <c r="V2048" t="s">
        <v>58</v>
      </c>
      <c r="W2048">
        <v>0.95599999999999996</v>
      </c>
      <c r="X2048" t="s">
        <v>877</v>
      </c>
      <c r="Y2048">
        <v>0</v>
      </c>
      <c r="Z2048">
        <v>0.97899999999999998</v>
      </c>
      <c r="AA2048" s="19">
        <v>45733.906434247685</v>
      </c>
      <c r="AB2048" t="s">
        <v>1428</v>
      </c>
    </row>
    <row r="2049" spans="1:28" x14ac:dyDescent="0.35">
      <c r="A2049" t="s">
        <v>1386</v>
      </c>
      <c r="B2049" t="s">
        <v>313</v>
      </c>
      <c r="C2049">
        <v>1764</v>
      </c>
      <c r="D2049" s="9">
        <v>39156.449178240742</v>
      </c>
      <c r="E2049" s="9">
        <v>40920.781956018516</v>
      </c>
      <c r="F2049">
        <v>3056</v>
      </c>
      <c r="G2049">
        <v>3056</v>
      </c>
      <c r="H2049">
        <v>748</v>
      </c>
      <c r="I2049">
        <v>2308</v>
      </c>
      <c r="J2049">
        <v>43</v>
      </c>
      <c r="K2049">
        <v>3013</v>
      </c>
      <c r="L2049">
        <v>3007</v>
      </c>
      <c r="M2049">
        <v>6</v>
      </c>
      <c r="N2049">
        <v>0.503</v>
      </c>
      <c r="O2049">
        <v>1.4470000000000001</v>
      </c>
      <c r="P2049">
        <v>2.3E-2</v>
      </c>
      <c r="Q2049">
        <v>1.756</v>
      </c>
      <c r="R2049">
        <v>0.91100000000000003</v>
      </c>
      <c r="S2049">
        <v>0.25800000000000001</v>
      </c>
      <c r="T2049">
        <v>0.98799999999999999</v>
      </c>
      <c r="U2049">
        <v>3.4169999999999998</v>
      </c>
      <c r="V2049" t="s">
        <v>82</v>
      </c>
      <c r="W2049">
        <v>0.99</v>
      </c>
      <c r="X2049">
        <v>0.99299999999999999</v>
      </c>
      <c r="Y2049">
        <v>0.96199999999999997</v>
      </c>
      <c r="Z2049">
        <v>0.98499999999999999</v>
      </c>
      <c r="AA2049" s="19">
        <v>45733.906511944442</v>
      </c>
      <c r="AB2049" t="s">
        <v>1428</v>
      </c>
    </row>
    <row r="2050" spans="1:28" hidden="1" x14ac:dyDescent="0.35">
      <c r="A2050" t="s">
        <v>1386</v>
      </c>
      <c r="B2050" t="s">
        <v>314</v>
      </c>
      <c r="C2050">
        <v>100</v>
      </c>
      <c r="D2050" s="9">
        <v>40820.432951388888</v>
      </c>
      <c r="E2050" s="9">
        <v>40920.781956018516</v>
      </c>
      <c r="F2050" t="s">
        <v>874</v>
      </c>
      <c r="G2050" t="s">
        <v>874</v>
      </c>
      <c r="H2050">
        <v>19</v>
      </c>
      <c r="I2050">
        <v>130</v>
      </c>
      <c r="J2050">
        <v>4</v>
      </c>
      <c r="K2050" t="s">
        <v>875</v>
      </c>
      <c r="L2050">
        <v>435</v>
      </c>
      <c r="M2050">
        <v>-289</v>
      </c>
      <c r="N2050">
        <v>0.18</v>
      </c>
      <c r="O2050">
        <v>1.478</v>
      </c>
      <c r="P2050">
        <v>3.9E-2</v>
      </c>
      <c r="Q2050">
        <v>3.512</v>
      </c>
      <c r="R2050">
        <v>2.169</v>
      </c>
      <c r="S2050">
        <v>0.109</v>
      </c>
      <c r="T2050">
        <v>0.97599999999999998</v>
      </c>
      <c r="U2050">
        <v>1.708</v>
      </c>
      <c r="V2050" t="s">
        <v>94</v>
      </c>
      <c r="W2050">
        <v>0.93600000000000005</v>
      </c>
      <c r="X2050">
        <v>0.93400000000000005</v>
      </c>
      <c r="Y2050">
        <v>0.89500000000000002</v>
      </c>
      <c r="Z2050">
        <v>0.88600000000000001</v>
      </c>
      <c r="AA2050" s="19">
        <v>45733.90652650463</v>
      </c>
      <c r="AB2050" t="s">
        <v>1428</v>
      </c>
    </row>
    <row r="2051" spans="1:28" x14ac:dyDescent="0.35">
      <c r="A2051" t="s">
        <v>1387</v>
      </c>
      <c r="B2051" t="s">
        <v>313</v>
      </c>
      <c r="C2051">
        <v>4447</v>
      </c>
      <c r="D2051" s="9">
        <v>39796.256643518522</v>
      </c>
      <c r="E2051" s="9">
        <v>44243.408518518518</v>
      </c>
      <c r="F2051">
        <v>118</v>
      </c>
      <c r="G2051">
        <v>118</v>
      </c>
      <c r="H2051">
        <v>40</v>
      </c>
      <c r="I2051">
        <v>78</v>
      </c>
      <c r="J2051">
        <v>0</v>
      </c>
      <c r="K2051">
        <v>118</v>
      </c>
      <c r="L2051">
        <v>107</v>
      </c>
      <c r="M2051">
        <v>11</v>
      </c>
      <c r="N2051">
        <v>1.4E-2</v>
      </c>
      <c r="O2051">
        <v>3.5999999999999997E-2</v>
      </c>
      <c r="P2051">
        <v>0</v>
      </c>
      <c r="Q2051">
        <v>5.1999999999999998E-2</v>
      </c>
      <c r="R2051">
        <v>1.04</v>
      </c>
      <c r="S2051">
        <v>0.28000000000000003</v>
      </c>
      <c r="T2051">
        <v>1</v>
      </c>
      <c r="U2051">
        <v>211.53800000000001</v>
      </c>
      <c r="V2051" t="s">
        <v>64</v>
      </c>
      <c r="W2051">
        <v>0.70699999999999996</v>
      </c>
      <c r="X2051">
        <v>0.88100000000000001</v>
      </c>
      <c r="Y2051">
        <v>0</v>
      </c>
      <c r="Z2051">
        <v>0.94499999999999995</v>
      </c>
      <c r="AA2051" s="19">
        <v>45733.906586400466</v>
      </c>
      <c r="AB2051" t="s">
        <v>1428</v>
      </c>
    </row>
    <row r="2052" spans="1:28" hidden="1" x14ac:dyDescent="0.35">
      <c r="A2052" t="s">
        <v>1387</v>
      </c>
      <c r="B2052" t="s">
        <v>314</v>
      </c>
      <c r="C2052">
        <v>0</v>
      </c>
      <c r="D2052" s="9">
        <v>44243.408518518518</v>
      </c>
      <c r="E2052" s="9">
        <v>44243.408518518518</v>
      </c>
      <c r="F2052" t="s">
        <v>874</v>
      </c>
      <c r="G2052" t="s">
        <v>874</v>
      </c>
      <c r="H2052">
        <v>1</v>
      </c>
      <c r="I2052">
        <v>1</v>
      </c>
      <c r="J2052">
        <v>1</v>
      </c>
      <c r="K2052" t="s">
        <v>875</v>
      </c>
      <c r="L2052">
        <v>1</v>
      </c>
      <c r="M2052">
        <v>0</v>
      </c>
      <c r="N2052" t="s">
        <v>877</v>
      </c>
      <c r="O2052" t="s">
        <v>877</v>
      </c>
      <c r="P2052">
        <v>0</v>
      </c>
      <c r="Q2052" t="s">
        <v>877</v>
      </c>
      <c r="R2052" t="s">
        <v>877</v>
      </c>
      <c r="S2052" t="s">
        <v>877</v>
      </c>
      <c r="T2052" t="s">
        <v>877</v>
      </c>
      <c r="U2052" t="s">
        <v>877</v>
      </c>
      <c r="V2052" t="s">
        <v>64</v>
      </c>
      <c r="W2052" t="s">
        <v>877</v>
      </c>
      <c r="X2052" t="s">
        <v>877</v>
      </c>
      <c r="Y2052">
        <v>0</v>
      </c>
      <c r="Z2052" t="s">
        <v>877</v>
      </c>
      <c r="AA2052" s="19">
        <v>45733.906586562502</v>
      </c>
      <c r="AB2052" t="s">
        <v>1428</v>
      </c>
    </row>
    <row r="2053" spans="1:28" x14ac:dyDescent="0.35">
      <c r="A2053" t="s">
        <v>268</v>
      </c>
      <c r="B2053" t="s">
        <v>313</v>
      </c>
      <c r="C2053">
        <v>4522</v>
      </c>
      <c r="D2053" s="9">
        <v>40030.680879629632</v>
      </c>
      <c r="E2053" s="9">
        <v>44553.283078703702</v>
      </c>
      <c r="F2053">
        <v>465</v>
      </c>
      <c r="G2053">
        <v>465</v>
      </c>
      <c r="H2053">
        <v>325</v>
      </c>
      <c r="I2053">
        <v>140</v>
      </c>
      <c r="J2053">
        <v>3</v>
      </c>
      <c r="K2053">
        <v>462</v>
      </c>
      <c r="L2053">
        <v>400</v>
      </c>
      <c r="M2053">
        <v>62</v>
      </c>
      <c r="N2053">
        <v>0.128</v>
      </c>
      <c r="O2053">
        <v>4.8000000000000001E-2</v>
      </c>
      <c r="P2053">
        <v>2.1999999999999999E-2</v>
      </c>
      <c r="Q2053">
        <v>0.161</v>
      </c>
      <c r="R2053">
        <v>1.0449999999999999</v>
      </c>
      <c r="S2053">
        <v>0.72699999999999998</v>
      </c>
      <c r="T2053">
        <v>0.875</v>
      </c>
      <c r="U2053">
        <v>385.09300000000002</v>
      </c>
      <c r="V2053" t="s">
        <v>64</v>
      </c>
      <c r="W2053">
        <v>0.72299999999999998</v>
      </c>
      <c r="X2053">
        <v>0.82799999999999996</v>
      </c>
      <c r="Y2053">
        <v>0.88600000000000001</v>
      </c>
      <c r="Z2053">
        <v>0.73099999999999998</v>
      </c>
      <c r="AA2053" s="19">
        <v>45733.90665045139</v>
      </c>
      <c r="AB2053" t="s">
        <v>1428</v>
      </c>
    </row>
    <row r="2054" spans="1:28" hidden="1" x14ac:dyDescent="0.35">
      <c r="A2054" t="s">
        <v>268</v>
      </c>
      <c r="B2054" t="s">
        <v>314</v>
      </c>
      <c r="C2054">
        <v>0</v>
      </c>
      <c r="D2054" s="9">
        <v>44553.272534722222</v>
      </c>
      <c r="E2054" s="9">
        <v>44553.283078703702</v>
      </c>
      <c r="F2054" t="s">
        <v>874</v>
      </c>
      <c r="G2054" t="s">
        <v>874</v>
      </c>
      <c r="H2054">
        <v>1</v>
      </c>
      <c r="I2054">
        <v>1</v>
      </c>
      <c r="J2054">
        <v>1</v>
      </c>
      <c r="K2054" t="s">
        <v>875</v>
      </c>
      <c r="L2054">
        <v>2</v>
      </c>
      <c r="M2054">
        <v>-1</v>
      </c>
      <c r="N2054" t="s">
        <v>877</v>
      </c>
      <c r="O2054" t="s">
        <v>877</v>
      </c>
      <c r="P2054" t="s">
        <v>877</v>
      </c>
      <c r="Q2054">
        <v>1</v>
      </c>
      <c r="R2054" t="s">
        <v>877</v>
      </c>
      <c r="S2054" t="s">
        <v>877</v>
      </c>
      <c r="T2054" t="s">
        <v>877</v>
      </c>
      <c r="U2054" t="s">
        <v>877</v>
      </c>
      <c r="V2054" t="s">
        <v>64</v>
      </c>
      <c r="W2054" t="s">
        <v>877</v>
      </c>
      <c r="X2054" t="s">
        <v>877</v>
      </c>
      <c r="Y2054" t="s">
        <v>877</v>
      </c>
      <c r="Z2054">
        <v>1</v>
      </c>
      <c r="AA2054" s="19">
        <v>45733.906650613426</v>
      </c>
      <c r="AB2054" t="s">
        <v>1428</v>
      </c>
    </row>
    <row r="2055" spans="1:28" x14ac:dyDescent="0.35">
      <c r="A2055" t="s">
        <v>267</v>
      </c>
      <c r="B2055" t="s">
        <v>313</v>
      </c>
      <c r="C2055">
        <v>3709</v>
      </c>
      <c r="D2055" s="9">
        <v>40631.915324074071</v>
      </c>
      <c r="E2055" s="9">
        <v>44341.588935185187</v>
      </c>
      <c r="F2055">
        <v>296</v>
      </c>
      <c r="G2055">
        <v>296</v>
      </c>
      <c r="H2055">
        <v>167</v>
      </c>
      <c r="I2055">
        <v>129</v>
      </c>
      <c r="J2055">
        <v>5</v>
      </c>
      <c r="K2055">
        <v>291</v>
      </c>
      <c r="L2055">
        <v>242</v>
      </c>
      <c r="M2055">
        <v>49</v>
      </c>
      <c r="N2055">
        <v>6.2E-2</v>
      </c>
      <c r="O2055">
        <v>4.5999999999999999E-2</v>
      </c>
      <c r="P2055">
        <v>2E-3</v>
      </c>
      <c r="Q2055">
        <v>9.8000000000000004E-2</v>
      </c>
      <c r="R2055">
        <v>0.92500000000000004</v>
      </c>
      <c r="S2055">
        <v>0.57399999999999995</v>
      </c>
      <c r="T2055">
        <v>0.98099999999999998</v>
      </c>
      <c r="U2055">
        <v>500</v>
      </c>
      <c r="V2055" t="s">
        <v>58</v>
      </c>
      <c r="W2055">
        <v>0.82199999999999995</v>
      </c>
      <c r="X2055">
        <v>0.93200000000000005</v>
      </c>
      <c r="Y2055">
        <v>0.8</v>
      </c>
      <c r="Z2055">
        <v>0.89200000000000002</v>
      </c>
      <c r="AA2055" s="19">
        <v>45733.906713159726</v>
      </c>
      <c r="AB2055" t="s">
        <v>1428</v>
      </c>
    </row>
    <row r="2056" spans="1:28" hidden="1" x14ac:dyDescent="0.35">
      <c r="A2056" t="s">
        <v>267</v>
      </c>
      <c r="B2056" t="s">
        <v>314</v>
      </c>
      <c r="C2056">
        <v>0</v>
      </c>
      <c r="D2056" s="9">
        <v>44341.588935185187</v>
      </c>
      <c r="E2056" s="9">
        <v>44341.588935185187</v>
      </c>
      <c r="F2056" t="s">
        <v>874</v>
      </c>
      <c r="G2056" t="s">
        <v>874</v>
      </c>
      <c r="H2056">
        <v>1</v>
      </c>
      <c r="I2056">
        <v>1</v>
      </c>
      <c r="J2056">
        <v>1</v>
      </c>
      <c r="K2056" t="s">
        <v>875</v>
      </c>
      <c r="L2056">
        <v>1</v>
      </c>
      <c r="M2056">
        <v>0</v>
      </c>
      <c r="N2056" t="s">
        <v>877</v>
      </c>
      <c r="O2056" t="s">
        <v>877</v>
      </c>
      <c r="P2056" t="s">
        <v>877</v>
      </c>
      <c r="Q2056" t="s">
        <v>877</v>
      </c>
      <c r="R2056" t="s">
        <v>877</v>
      </c>
      <c r="S2056" t="s">
        <v>877</v>
      </c>
      <c r="T2056" t="s">
        <v>877</v>
      </c>
      <c r="U2056" t="s">
        <v>877</v>
      </c>
      <c r="V2056" t="s">
        <v>58</v>
      </c>
      <c r="W2056" t="s">
        <v>877</v>
      </c>
      <c r="X2056" t="s">
        <v>877</v>
      </c>
      <c r="Y2056" t="s">
        <v>877</v>
      </c>
      <c r="Z2056" t="s">
        <v>877</v>
      </c>
      <c r="AA2056" s="19">
        <v>45733.906713252312</v>
      </c>
      <c r="AB2056" t="s">
        <v>1428</v>
      </c>
    </row>
    <row r="2057" spans="1:28" x14ac:dyDescent="0.35">
      <c r="A2057" t="s">
        <v>266</v>
      </c>
      <c r="B2057" t="s">
        <v>313</v>
      </c>
      <c r="C2057">
        <v>5363</v>
      </c>
      <c r="D2057" s="9">
        <v>38965.552465277775</v>
      </c>
      <c r="E2057" s="9">
        <v>44329.397233796299</v>
      </c>
      <c r="F2057">
        <v>881</v>
      </c>
      <c r="G2057">
        <v>881</v>
      </c>
      <c r="H2057">
        <v>582</v>
      </c>
      <c r="I2057">
        <v>299</v>
      </c>
      <c r="J2057">
        <v>3</v>
      </c>
      <c r="K2057">
        <v>878</v>
      </c>
      <c r="L2057">
        <v>750</v>
      </c>
      <c r="M2057">
        <v>128</v>
      </c>
      <c r="N2057">
        <v>0.154</v>
      </c>
      <c r="O2057">
        <v>7.5999999999999998E-2</v>
      </c>
      <c r="P2057">
        <v>1E-3</v>
      </c>
      <c r="Q2057">
        <v>0.188</v>
      </c>
      <c r="R2057">
        <v>0.82099999999999995</v>
      </c>
      <c r="S2057">
        <v>0.67</v>
      </c>
      <c r="T2057">
        <v>0.996</v>
      </c>
      <c r="U2057">
        <v>680.851</v>
      </c>
      <c r="V2057" t="s">
        <v>58</v>
      </c>
      <c r="W2057">
        <v>0.92400000000000004</v>
      </c>
      <c r="X2057">
        <v>0.98099999999999998</v>
      </c>
      <c r="Y2057">
        <v>0.99299999999999999</v>
      </c>
      <c r="Z2057">
        <v>0.94399999999999995</v>
      </c>
      <c r="AA2057" s="19">
        <v>45733.906777847224</v>
      </c>
      <c r="AB2057" t="s">
        <v>1428</v>
      </c>
    </row>
    <row r="2058" spans="1:28" hidden="1" x14ac:dyDescent="0.35">
      <c r="A2058" t="s">
        <v>266</v>
      </c>
      <c r="B2058" t="s">
        <v>314</v>
      </c>
      <c r="C2058">
        <v>0</v>
      </c>
      <c r="D2058" s="9">
        <v>44329.397233796299</v>
      </c>
      <c r="E2058" s="9">
        <v>44329.397233796299</v>
      </c>
      <c r="F2058" t="s">
        <v>874</v>
      </c>
      <c r="G2058" t="s">
        <v>874</v>
      </c>
      <c r="H2058">
        <v>1</v>
      </c>
      <c r="I2058">
        <v>1</v>
      </c>
      <c r="J2058">
        <v>1</v>
      </c>
      <c r="K2058" t="s">
        <v>875</v>
      </c>
      <c r="L2058">
        <v>1</v>
      </c>
      <c r="M2058">
        <v>0</v>
      </c>
      <c r="N2058" t="s">
        <v>877</v>
      </c>
      <c r="O2058" t="s">
        <v>877</v>
      </c>
      <c r="P2058" t="s">
        <v>877</v>
      </c>
      <c r="Q2058" t="s">
        <v>877</v>
      </c>
      <c r="R2058" t="s">
        <v>877</v>
      </c>
      <c r="S2058" t="s">
        <v>877</v>
      </c>
      <c r="T2058" t="s">
        <v>877</v>
      </c>
      <c r="U2058" t="s">
        <v>877</v>
      </c>
      <c r="V2058" t="s">
        <v>58</v>
      </c>
      <c r="W2058" t="s">
        <v>877</v>
      </c>
      <c r="X2058" t="s">
        <v>877</v>
      </c>
      <c r="Y2058" t="s">
        <v>877</v>
      </c>
      <c r="Z2058" t="s">
        <v>877</v>
      </c>
      <c r="AA2058" s="19">
        <v>45733.906777928241</v>
      </c>
      <c r="AB2058" t="s">
        <v>1428</v>
      </c>
    </row>
    <row r="2059" spans="1:28" x14ac:dyDescent="0.35">
      <c r="A2059" t="s">
        <v>263</v>
      </c>
      <c r="B2059" t="s">
        <v>313</v>
      </c>
      <c r="C2059">
        <v>829</v>
      </c>
      <c r="D2059" s="9">
        <v>43727.633356481485</v>
      </c>
      <c r="E2059" s="9">
        <v>44557.588148148148</v>
      </c>
      <c r="F2059">
        <v>571</v>
      </c>
      <c r="G2059">
        <v>571</v>
      </c>
      <c r="H2059">
        <v>563</v>
      </c>
      <c r="I2059">
        <v>8</v>
      </c>
      <c r="J2059">
        <v>0</v>
      </c>
      <c r="K2059">
        <v>571</v>
      </c>
      <c r="L2059">
        <v>276</v>
      </c>
      <c r="M2059">
        <v>295</v>
      </c>
      <c r="N2059">
        <v>1.6379999999999999</v>
      </c>
      <c r="O2059">
        <v>2.3E-2</v>
      </c>
      <c r="P2059">
        <v>0</v>
      </c>
      <c r="Q2059">
        <v>0.94099999999999995</v>
      </c>
      <c r="R2059">
        <v>0.56699999999999995</v>
      </c>
      <c r="S2059">
        <v>0.98599999999999999</v>
      </c>
      <c r="T2059">
        <v>1</v>
      </c>
      <c r="U2059">
        <v>313.49599999999998</v>
      </c>
      <c r="V2059" t="s">
        <v>58</v>
      </c>
      <c r="W2059">
        <v>0.92500000000000004</v>
      </c>
      <c r="X2059">
        <v>0.92100000000000004</v>
      </c>
      <c r="Y2059">
        <v>0</v>
      </c>
      <c r="Z2059">
        <v>0.878</v>
      </c>
      <c r="AA2059" s="19">
        <v>45733.9068453125</v>
      </c>
      <c r="AB2059" t="s">
        <v>1428</v>
      </c>
    </row>
    <row r="2060" spans="1:28" hidden="1" x14ac:dyDescent="0.35">
      <c r="A2060" t="s">
        <v>263</v>
      </c>
      <c r="B2060" t="s">
        <v>314</v>
      </c>
      <c r="C2060">
        <v>97</v>
      </c>
      <c r="D2060" s="9">
        <v>44460.472372685188</v>
      </c>
      <c r="E2060" s="9">
        <v>44557.588148148148</v>
      </c>
      <c r="F2060" t="s">
        <v>874</v>
      </c>
      <c r="G2060" t="s">
        <v>874</v>
      </c>
      <c r="H2060">
        <v>202</v>
      </c>
      <c r="I2060">
        <v>1</v>
      </c>
      <c r="J2060">
        <v>1</v>
      </c>
      <c r="K2060" t="s">
        <v>875</v>
      </c>
      <c r="L2060">
        <v>179</v>
      </c>
      <c r="M2060">
        <v>23</v>
      </c>
      <c r="N2060">
        <v>2.379</v>
      </c>
      <c r="O2060" t="s">
        <v>877</v>
      </c>
      <c r="P2060">
        <v>0</v>
      </c>
      <c r="Q2060">
        <v>1.909</v>
      </c>
      <c r="R2060" t="s">
        <v>877</v>
      </c>
      <c r="S2060" t="s">
        <v>877</v>
      </c>
      <c r="T2060" t="s">
        <v>877</v>
      </c>
      <c r="U2060" t="s">
        <v>877</v>
      </c>
      <c r="V2060" t="s">
        <v>58</v>
      </c>
      <c r="W2060">
        <v>0.98899999999999999</v>
      </c>
      <c r="X2060" t="s">
        <v>877</v>
      </c>
      <c r="Y2060">
        <v>0</v>
      </c>
      <c r="Z2060">
        <v>0.98099999999999998</v>
      </c>
      <c r="AA2060" s="19">
        <v>45733.906845474536</v>
      </c>
      <c r="AB2060" t="s">
        <v>1428</v>
      </c>
    </row>
    <row r="2061" spans="1:28" x14ac:dyDescent="0.35">
      <c r="A2061" t="s">
        <v>262</v>
      </c>
      <c r="B2061" t="s">
        <v>313</v>
      </c>
      <c r="C2061">
        <v>1780</v>
      </c>
      <c r="D2061" s="9">
        <v>42744.10465277778</v>
      </c>
      <c r="E2061" s="9">
        <v>44524.595277777778</v>
      </c>
      <c r="F2061">
        <v>1190</v>
      </c>
      <c r="G2061">
        <v>1190</v>
      </c>
      <c r="H2061">
        <v>1036</v>
      </c>
      <c r="I2061">
        <v>154</v>
      </c>
      <c r="J2061">
        <v>59</v>
      </c>
      <c r="K2061">
        <v>1131</v>
      </c>
      <c r="L2061">
        <v>1027</v>
      </c>
      <c r="M2061">
        <v>104</v>
      </c>
      <c r="N2061">
        <v>0.78500000000000003</v>
      </c>
      <c r="O2061">
        <v>0.18099999999999999</v>
      </c>
      <c r="P2061">
        <v>5.1999999999999998E-2</v>
      </c>
      <c r="Q2061">
        <v>1.3049999999999999</v>
      </c>
      <c r="R2061">
        <v>1.4279999999999999</v>
      </c>
      <c r="S2061">
        <v>0.81299999999999994</v>
      </c>
      <c r="T2061">
        <v>0.94599999999999995</v>
      </c>
      <c r="U2061">
        <v>79.692999999999998</v>
      </c>
      <c r="V2061" t="s">
        <v>64</v>
      </c>
      <c r="W2061">
        <v>0.81</v>
      </c>
      <c r="X2061">
        <v>0.90700000000000003</v>
      </c>
      <c r="Y2061">
        <v>0.83</v>
      </c>
      <c r="Z2061">
        <v>0.94899999999999995</v>
      </c>
      <c r="AA2061" s="19">
        <v>45733.906917256943</v>
      </c>
      <c r="AB2061" t="s">
        <v>1428</v>
      </c>
    </row>
    <row r="2062" spans="1:28" hidden="1" x14ac:dyDescent="0.35">
      <c r="A2062" t="s">
        <v>262</v>
      </c>
      <c r="B2062" t="s">
        <v>314</v>
      </c>
      <c r="C2062">
        <v>0</v>
      </c>
      <c r="D2062" s="9">
        <v>44524.594872685186</v>
      </c>
      <c r="E2062" s="9">
        <v>44524.595277777778</v>
      </c>
      <c r="F2062" t="s">
        <v>874</v>
      </c>
      <c r="G2062" t="s">
        <v>874</v>
      </c>
      <c r="H2062">
        <v>1</v>
      </c>
      <c r="I2062">
        <v>1</v>
      </c>
      <c r="J2062">
        <v>1</v>
      </c>
      <c r="K2062" t="s">
        <v>875</v>
      </c>
      <c r="L2062">
        <v>1</v>
      </c>
      <c r="M2062">
        <v>-1</v>
      </c>
      <c r="N2062" t="s">
        <v>877</v>
      </c>
      <c r="O2062" t="s">
        <v>877</v>
      </c>
      <c r="P2062" t="s">
        <v>877</v>
      </c>
      <c r="Q2062" t="s">
        <v>877</v>
      </c>
      <c r="R2062" t="s">
        <v>877</v>
      </c>
      <c r="S2062" t="s">
        <v>877</v>
      </c>
      <c r="T2062" t="s">
        <v>877</v>
      </c>
      <c r="U2062" t="s">
        <v>877</v>
      </c>
      <c r="V2062" t="s">
        <v>64</v>
      </c>
      <c r="W2062" t="s">
        <v>877</v>
      </c>
      <c r="X2062" t="s">
        <v>877</v>
      </c>
      <c r="Y2062" t="s">
        <v>877</v>
      </c>
      <c r="Z2062" t="s">
        <v>877</v>
      </c>
      <c r="AA2062" s="19">
        <v>45733.906917256943</v>
      </c>
      <c r="AB2062" t="s">
        <v>1428</v>
      </c>
    </row>
    <row r="2063" spans="1:28" x14ac:dyDescent="0.35">
      <c r="A2063" t="s">
        <v>259</v>
      </c>
      <c r="B2063" t="s">
        <v>313</v>
      </c>
      <c r="C2063">
        <v>311</v>
      </c>
      <c r="D2063" s="9">
        <v>44239.408703703702</v>
      </c>
      <c r="E2063" s="9">
        <v>44550.649247685185</v>
      </c>
      <c r="F2063">
        <v>160</v>
      </c>
      <c r="G2063">
        <v>160</v>
      </c>
      <c r="H2063">
        <v>160</v>
      </c>
      <c r="I2063">
        <v>0</v>
      </c>
      <c r="J2063">
        <v>0</v>
      </c>
      <c r="K2063">
        <v>160</v>
      </c>
      <c r="L2063">
        <v>96</v>
      </c>
      <c r="M2063">
        <v>64</v>
      </c>
      <c r="N2063">
        <v>0.54600000000000004</v>
      </c>
      <c r="O2063">
        <v>0</v>
      </c>
      <c r="P2063">
        <v>0</v>
      </c>
      <c r="Q2063">
        <v>0.36799999999999999</v>
      </c>
      <c r="R2063">
        <v>0.67400000000000004</v>
      </c>
      <c r="S2063">
        <v>1</v>
      </c>
      <c r="T2063">
        <v>1</v>
      </c>
      <c r="U2063">
        <v>173.91300000000001</v>
      </c>
      <c r="V2063" t="s">
        <v>58</v>
      </c>
      <c r="W2063">
        <v>0.99299999999999999</v>
      </c>
      <c r="X2063">
        <v>0</v>
      </c>
      <c r="Y2063">
        <v>0</v>
      </c>
      <c r="Z2063">
        <v>0.98699999999999999</v>
      </c>
      <c r="AA2063" s="19">
        <v>45733.906982430555</v>
      </c>
      <c r="AB2063" t="s">
        <v>1428</v>
      </c>
    </row>
    <row r="2064" spans="1:28" hidden="1" x14ac:dyDescent="0.35">
      <c r="A2064" t="s">
        <v>259</v>
      </c>
      <c r="B2064" t="s">
        <v>314</v>
      </c>
      <c r="C2064">
        <v>96</v>
      </c>
      <c r="D2064" s="9">
        <v>44453.75105324074</v>
      </c>
      <c r="E2064" s="9">
        <v>44550.649247685185</v>
      </c>
      <c r="F2064" t="s">
        <v>874</v>
      </c>
      <c r="G2064" t="s">
        <v>874</v>
      </c>
      <c r="H2064">
        <v>44</v>
      </c>
      <c r="I2064">
        <v>1</v>
      </c>
      <c r="J2064">
        <v>1</v>
      </c>
      <c r="K2064" t="s">
        <v>875</v>
      </c>
      <c r="L2064">
        <v>31</v>
      </c>
      <c r="M2064">
        <v>12</v>
      </c>
      <c r="N2064">
        <v>0.42699999999999999</v>
      </c>
      <c r="O2064">
        <v>0</v>
      </c>
      <c r="P2064">
        <v>0</v>
      </c>
      <c r="Q2064">
        <v>0.38600000000000001</v>
      </c>
      <c r="R2064">
        <v>0.90400000000000003</v>
      </c>
      <c r="S2064">
        <v>1</v>
      </c>
      <c r="T2064">
        <v>1</v>
      </c>
      <c r="U2064">
        <v>165.803</v>
      </c>
      <c r="V2064" t="s">
        <v>58</v>
      </c>
      <c r="W2064">
        <v>0.93300000000000005</v>
      </c>
      <c r="X2064">
        <v>0</v>
      </c>
      <c r="Y2064">
        <v>0</v>
      </c>
      <c r="Z2064">
        <v>0.97499999999999998</v>
      </c>
      <c r="AA2064" s="19">
        <v>45733.906992916665</v>
      </c>
      <c r="AB2064" t="s">
        <v>1428</v>
      </c>
    </row>
    <row r="2065" spans="1:28" x14ac:dyDescent="0.35">
      <c r="A2065" t="s">
        <v>1388</v>
      </c>
      <c r="B2065" t="s">
        <v>313</v>
      </c>
      <c r="C2065">
        <v>4247</v>
      </c>
      <c r="D2065" s="9">
        <v>40008.489895833336</v>
      </c>
      <c r="E2065" s="9">
        <v>44255.699432870373</v>
      </c>
      <c r="F2065">
        <v>523</v>
      </c>
      <c r="G2065">
        <v>523</v>
      </c>
      <c r="H2065">
        <v>254</v>
      </c>
      <c r="I2065">
        <v>269</v>
      </c>
      <c r="J2065">
        <v>19</v>
      </c>
      <c r="K2065">
        <v>504</v>
      </c>
      <c r="L2065">
        <v>450</v>
      </c>
      <c r="M2065">
        <v>54</v>
      </c>
      <c r="N2065">
        <v>0.16600000000000001</v>
      </c>
      <c r="O2065">
        <v>0.16600000000000001</v>
      </c>
      <c r="P2065">
        <v>1.2999999999999999E-2</v>
      </c>
      <c r="Q2065">
        <v>0.23899999999999999</v>
      </c>
      <c r="R2065">
        <v>0.749</v>
      </c>
      <c r="S2065">
        <v>0.5</v>
      </c>
      <c r="T2065">
        <v>0.96099999999999997</v>
      </c>
      <c r="U2065">
        <v>225.941</v>
      </c>
      <c r="V2065" t="s">
        <v>58</v>
      </c>
      <c r="W2065">
        <v>0.90400000000000003</v>
      </c>
      <c r="X2065">
        <v>0.86399999999999999</v>
      </c>
      <c r="Y2065">
        <v>0.90800000000000003</v>
      </c>
      <c r="Z2065">
        <v>0.754</v>
      </c>
      <c r="AA2065" s="19">
        <v>45733.907057592594</v>
      </c>
      <c r="AB2065" t="s">
        <v>1428</v>
      </c>
    </row>
    <row r="2066" spans="1:28" hidden="1" x14ac:dyDescent="0.35">
      <c r="A2066" t="s">
        <v>1388</v>
      </c>
      <c r="B2066" t="s">
        <v>314</v>
      </c>
      <c r="C2066">
        <v>0</v>
      </c>
      <c r="D2066" s="9">
        <v>44255.698807870373</v>
      </c>
      <c r="E2066" s="9">
        <v>44255.699432870373</v>
      </c>
      <c r="F2066" t="s">
        <v>874</v>
      </c>
      <c r="G2066" t="s">
        <v>874</v>
      </c>
      <c r="H2066">
        <v>1</v>
      </c>
      <c r="I2066">
        <v>1</v>
      </c>
      <c r="J2066">
        <v>1</v>
      </c>
      <c r="K2066" t="s">
        <v>875</v>
      </c>
      <c r="L2066">
        <v>2</v>
      </c>
      <c r="M2066">
        <v>-1</v>
      </c>
      <c r="N2066" t="s">
        <v>877</v>
      </c>
      <c r="O2066" t="s">
        <v>877</v>
      </c>
      <c r="P2066" t="s">
        <v>877</v>
      </c>
      <c r="Q2066" t="s">
        <v>877</v>
      </c>
      <c r="R2066" t="s">
        <v>877</v>
      </c>
      <c r="S2066" t="s">
        <v>877</v>
      </c>
      <c r="T2066" t="s">
        <v>877</v>
      </c>
      <c r="U2066" t="s">
        <v>877</v>
      </c>
      <c r="V2066" t="s">
        <v>58</v>
      </c>
      <c r="W2066" t="s">
        <v>877</v>
      </c>
      <c r="X2066" t="s">
        <v>877</v>
      </c>
      <c r="Y2066" t="s">
        <v>877</v>
      </c>
      <c r="Z2066" t="s">
        <v>877</v>
      </c>
      <c r="AA2066" s="19">
        <v>45733.907057777775</v>
      </c>
      <c r="AB2066" t="s">
        <v>1428</v>
      </c>
    </row>
    <row r="2067" spans="1:28" x14ac:dyDescent="0.35">
      <c r="A2067" t="s">
        <v>258</v>
      </c>
      <c r="B2067" t="s">
        <v>313</v>
      </c>
      <c r="C2067">
        <v>2414</v>
      </c>
      <c r="D2067" s="9">
        <v>42122.258784722224</v>
      </c>
      <c r="E2067" s="9">
        <v>44536.470543981479</v>
      </c>
      <c r="F2067">
        <v>1008</v>
      </c>
      <c r="G2067">
        <v>1008</v>
      </c>
      <c r="H2067">
        <v>462</v>
      </c>
      <c r="I2067">
        <v>546</v>
      </c>
      <c r="J2067">
        <v>0</v>
      </c>
      <c r="K2067">
        <v>1008</v>
      </c>
      <c r="L2067">
        <v>1008</v>
      </c>
      <c r="M2067">
        <v>0</v>
      </c>
      <c r="N2067">
        <v>0.38200000000000001</v>
      </c>
      <c r="O2067">
        <v>0.54</v>
      </c>
      <c r="P2067">
        <v>0</v>
      </c>
      <c r="Q2067">
        <v>0.35299999999999998</v>
      </c>
      <c r="R2067">
        <v>0.38300000000000001</v>
      </c>
      <c r="S2067">
        <v>0.41399999999999998</v>
      </c>
      <c r="T2067">
        <v>1</v>
      </c>
      <c r="U2067">
        <v>0</v>
      </c>
      <c r="V2067" t="s">
        <v>82</v>
      </c>
      <c r="W2067">
        <v>0.94499999999999995</v>
      </c>
      <c r="X2067">
        <v>0.875</v>
      </c>
      <c r="Y2067">
        <v>0</v>
      </c>
      <c r="Z2067">
        <v>0.80700000000000005</v>
      </c>
      <c r="AA2067" s="19">
        <v>45733.907122187498</v>
      </c>
      <c r="AB2067" t="s">
        <v>1428</v>
      </c>
    </row>
    <row r="2068" spans="1:28" hidden="1" x14ac:dyDescent="0.35">
      <c r="A2068" t="s">
        <v>258</v>
      </c>
      <c r="B2068" t="s">
        <v>314</v>
      </c>
      <c r="C2068">
        <v>0</v>
      </c>
      <c r="D2068" s="9">
        <v>44536.454201388886</v>
      </c>
      <c r="E2068" s="9">
        <v>44536.470543981479</v>
      </c>
      <c r="F2068" t="s">
        <v>874</v>
      </c>
      <c r="G2068" t="s">
        <v>874</v>
      </c>
      <c r="H2068">
        <v>1</v>
      </c>
      <c r="I2068">
        <v>1</v>
      </c>
      <c r="J2068">
        <v>1</v>
      </c>
      <c r="K2068" t="s">
        <v>875</v>
      </c>
      <c r="L2068">
        <v>215</v>
      </c>
      <c r="M2068">
        <v>-214</v>
      </c>
      <c r="N2068" t="s">
        <v>877</v>
      </c>
      <c r="O2068" t="s">
        <v>877</v>
      </c>
      <c r="P2068">
        <v>0</v>
      </c>
      <c r="Q2068">
        <v>107.5</v>
      </c>
      <c r="R2068" t="s">
        <v>877</v>
      </c>
      <c r="S2068" t="s">
        <v>877</v>
      </c>
      <c r="T2068" t="s">
        <v>877</v>
      </c>
      <c r="U2068" t="s">
        <v>877</v>
      </c>
      <c r="V2068" t="s">
        <v>82</v>
      </c>
      <c r="W2068" t="s">
        <v>877</v>
      </c>
      <c r="X2068" t="s">
        <v>877</v>
      </c>
      <c r="Y2068">
        <v>0</v>
      </c>
      <c r="Z2068">
        <v>0.745</v>
      </c>
      <c r="AA2068" s="19">
        <v>45733.907122326389</v>
      </c>
      <c r="AB2068" t="s">
        <v>1428</v>
      </c>
    </row>
    <row r="2069" spans="1:28" x14ac:dyDescent="0.35">
      <c r="A2069" t="s">
        <v>257</v>
      </c>
      <c r="B2069" t="s">
        <v>313</v>
      </c>
      <c r="C2069">
        <v>3169</v>
      </c>
      <c r="D2069" s="9">
        <v>41395.521527777775</v>
      </c>
      <c r="E2069" s="9">
        <v>44565.421597222223</v>
      </c>
      <c r="F2069">
        <v>2873</v>
      </c>
      <c r="G2069">
        <v>2873</v>
      </c>
      <c r="H2069">
        <v>578</v>
      </c>
      <c r="I2069">
        <v>2295</v>
      </c>
      <c r="J2069">
        <v>143</v>
      </c>
      <c r="K2069">
        <v>2730</v>
      </c>
      <c r="L2069">
        <v>2406</v>
      </c>
      <c r="M2069">
        <v>324</v>
      </c>
      <c r="N2069">
        <v>0.33500000000000002</v>
      </c>
      <c r="O2069">
        <v>1.3029999999999999</v>
      </c>
      <c r="P2069">
        <v>9.0999999999999998E-2</v>
      </c>
      <c r="Q2069">
        <v>1.5640000000000001</v>
      </c>
      <c r="R2069">
        <v>1.0109999999999999</v>
      </c>
      <c r="S2069">
        <v>0.20499999999999999</v>
      </c>
      <c r="T2069">
        <v>0.94399999999999995</v>
      </c>
      <c r="U2069">
        <v>207.161</v>
      </c>
      <c r="V2069" t="s">
        <v>64</v>
      </c>
      <c r="W2069">
        <v>0.97</v>
      </c>
      <c r="X2069">
        <v>0.94099999999999995</v>
      </c>
      <c r="Y2069">
        <v>0.98099999999999998</v>
      </c>
      <c r="Z2069">
        <v>0.97</v>
      </c>
      <c r="AA2069" s="19">
        <v>45733.907198703702</v>
      </c>
      <c r="AB2069" t="s">
        <v>1428</v>
      </c>
    </row>
    <row r="2070" spans="1:28" hidden="1" x14ac:dyDescent="0.35">
      <c r="A2070" t="s">
        <v>257</v>
      </c>
      <c r="B2070" t="s">
        <v>314</v>
      </c>
      <c r="C2070">
        <v>97</v>
      </c>
      <c r="D2070" s="9">
        <v>44467.576099537036</v>
      </c>
      <c r="E2070" s="9">
        <v>44565.421597222223</v>
      </c>
      <c r="F2070" t="s">
        <v>874</v>
      </c>
      <c r="G2070" t="s">
        <v>874</v>
      </c>
      <c r="H2070">
        <v>32</v>
      </c>
      <c r="I2070">
        <v>84</v>
      </c>
      <c r="J2070">
        <v>14</v>
      </c>
      <c r="K2070" t="s">
        <v>875</v>
      </c>
      <c r="L2070">
        <v>66</v>
      </c>
      <c r="M2070">
        <v>37</v>
      </c>
      <c r="N2070">
        <v>0.374</v>
      </c>
      <c r="O2070">
        <v>0.95399999999999996</v>
      </c>
      <c r="P2070">
        <v>0.11799999999999999</v>
      </c>
      <c r="Q2070">
        <v>0.79900000000000004</v>
      </c>
      <c r="R2070">
        <v>0.66</v>
      </c>
      <c r="S2070">
        <v>0.28199999999999997</v>
      </c>
      <c r="T2070">
        <v>0.91100000000000003</v>
      </c>
      <c r="U2070">
        <v>405.50700000000001</v>
      </c>
      <c r="V2070" t="s">
        <v>58</v>
      </c>
      <c r="W2070">
        <v>0.98599999999999999</v>
      </c>
      <c r="X2070">
        <v>0.97899999999999998</v>
      </c>
      <c r="Y2070">
        <v>0.94799999999999995</v>
      </c>
      <c r="Z2070">
        <v>0.98499999999999999</v>
      </c>
      <c r="AA2070" s="19">
        <v>45733.907213078703</v>
      </c>
      <c r="AB2070" t="s">
        <v>1428</v>
      </c>
    </row>
    <row r="2071" spans="1:28" x14ac:dyDescent="0.35">
      <c r="A2071" t="s">
        <v>1389</v>
      </c>
      <c r="B2071" t="s">
        <v>313</v>
      </c>
      <c r="C2071">
        <v>617</v>
      </c>
      <c r="D2071" s="9">
        <v>43930.255925925929</v>
      </c>
      <c r="E2071" s="9">
        <v>44547.624513888892</v>
      </c>
      <c r="F2071">
        <v>134</v>
      </c>
      <c r="G2071">
        <v>134</v>
      </c>
      <c r="H2071">
        <v>131</v>
      </c>
      <c r="I2071">
        <v>3</v>
      </c>
      <c r="J2071">
        <v>1</v>
      </c>
      <c r="K2071">
        <v>133</v>
      </c>
      <c r="L2071">
        <v>79</v>
      </c>
      <c r="M2071">
        <v>54</v>
      </c>
      <c r="N2071">
        <v>0.21</v>
      </c>
      <c r="O2071">
        <v>4.0000000000000001E-3</v>
      </c>
      <c r="P2071">
        <v>0</v>
      </c>
      <c r="Q2071">
        <v>0.16800000000000001</v>
      </c>
      <c r="R2071">
        <v>0.78500000000000003</v>
      </c>
      <c r="S2071">
        <v>0.98099999999999998</v>
      </c>
      <c r="T2071">
        <v>1</v>
      </c>
      <c r="U2071">
        <v>321.42899999999997</v>
      </c>
      <c r="V2071" t="s">
        <v>58</v>
      </c>
      <c r="W2071">
        <v>0.94599999999999995</v>
      </c>
      <c r="X2071">
        <v>0.88700000000000001</v>
      </c>
      <c r="Y2071">
        <v>0</v>
      </c>
      <c r="Z2071">
        <v>0.92200000000000004</v>
      </c>
      <c r="AA2071" s="19">
        <v>45733.907281666667</v>
      </c>
      <c r="AB2071" t="s">
        <v>1428</v>
      </c>
    </row>
    <row r="2072" spans="1:28" hidden="1" x14ac:dyDescent="0.35">
      <c r="A2072" t="s">
        <v>1389</v>
      </c>
      <c r="B2072" t="s">
        <v>314</v>
      </c>
      <c r="C2072">
        <v>95</v>
      </c>
      <c r="D2072" s="9">
        <v>44452.534629629627</v>
      </c>
      <c r="E2072" s="9">
        <v>44547.624513888892</v>
      </c>
      <c r="F2072" t="s">
        <v>874</v>
      </c>
      <c r="G2072" t="s">
        <v>874</v>
      </c>
      <c r="H2072">
        <v>28</v>
      </c>
      <c r="I2072">
        <v>1</v>
      </c>
      <c r="J2072">
        <v>1</v>
      </c>
      <c r="K2072" t="s">
        <v>875</v>
      </c>
      <c r="L2072">
        <v>13</v>
      </c>
      <c r="M2072">
        <v>16</v>
      </c>
      <c r="N2072">
        <v>0.27200000000000002</v>
      </c>
      <c r="O2072" t="s">
        <v>877</v>
      </c>
      <c r="P2072" t="s">
        <v>877</v>
      </c>
      <c r="Q2072">
        <v>9.4E-2</v>
      </c>
      <c r="R2072" t="s">
        <v>877</v>
      </c>
      <c r="S2072" t="s">
        <v>877</v>
      </c>
      <c r="T2072" t="s">
        <v>877</v>
      </c>
      <c r="U2072" t="s">
        <v>877</v>
      </c>
      <c r="V2072" t="s">
        <v>58</v>
      </c>
      <c r="W2072">
        <v>0.94199999999999995</v>
      </c>
      <c r="X2072" t="s">
        <v>877</v>
      </c>
      <c r="Y2072" t="s">
        <v>877</v>
      </c>
      <c r="Z2072">
        <v>0.83899999999999997</v>
      </c>
      <c r="AA2072" s="19">
        <v>45733.90728172454</v>
      </c>
      <c r="AB2072" t="s">
        <v>1428</v>
      </c>
    </row>
    <row r="2073" spans="1:28" x14ac:dyDescent="0.35">
      <c r="A2073" t="s">
        <v>1390</v>
      </c>
      <c r="B2073" t="s">
        <v>313</v>
      </c>
      <c r="C2073">
        <v>1027</v>
      </c>
      <c r="D2073" s="9">
        <v>43397.35633101852</v>
      </c>
      <c r="E2073" s="9">
        <v>44424.73027777778</v>
      </c>
      <c r="F2073">
        <v>97</v>
      </c>
      <c r="G2073">
        <v>97</v>
      </c>
      <c r="H2073">
        <v>83</v>
      </c>
      <c r="I2073">
        <v>14</v>
      </c>
      <c r="J2073">
        <v>1</v>
      </c>
      <c r="K2073">
        <v>96</v>
      </c>
      <c r="L2073">
        <v>75</v>
      </c>
      <c r="M2073">
        <v>21</v>
      </c>
      <c r="N2073">
        <v>0.111</v>
      </c>
      <c r="O2073">
        <v>5.8999999999999997E-2</v>
      </c>
      <c r="P2073">
        <v>0</v>
      </c>
      <c r="Q2073">
        <v>8.8999999999999996E-2</v>
      </c>
      <c r="R2073">
        <v>0.52400000000000002</v>
      </c>
      <c r="S2073">
        <v>0.65300000000000002</v>
      </c>
      <c r="T2073">
        <v>1</v>
      </c>
      <c r="U2073">
        <v>235.95500000000001</v>
      </c>
      <c r="V2073" t="s">
        <v>58</v>
      </c>
      <c r="W2073">
        <v>0.96199999999999997</v>
      </c>
      <c r="X2073">
        <v>0.64</v>
      </c>
      <c r="Y2073">
        <v>0</v>
      </c>
      <c r="Z2073">
        <v>0.96099999999999997</v>
      </c>
      <c r="AA2073" s="19">
        <v>45733.907341238424</v>
      </c>
      <c r="AB2073" t="s">
        <v>1428</v>
      </c>
    </row>
    <row r="2074" spans="1:28" hidden="1" x14ac:dyDescent="0.35">
      <c r="A2074" t="s">
        <v>1390</v>
      </c>
      <c r="B2074" t="s">
        <v>314</v>
      </c>
      <c r="C2074">
        <v>91</v>
      </c>
      <c r="D2074" s="9">
        <v>44333.014108796298</v>
      </c>
      <c r="E2074" s="9">
        <v>44424.73027777778</v>
      </c>
      <c r="F2074" t="s">
        <v>874</v>
      </c>
      <c r="G2074" t="s">
        <v>874</v>
      </c>
      <c r="H2074">
        <v>1</v>
      </c>
      <c r="I2074">
        <v>1</v>
      </c>
      <c r="J2074">
        <v>1</v>
      </c>
      <c r="K2074" t="s">
        <v>875</v>
      </c>
      <c r="L2074">
        <v>6</v>
      </c>
      <c r="M2074">
        <v>-5</v>
      </c>
      <c r="N2074" t="s">
        <v>877</v>
      </c>
      <c r="O2074" t="s">
        <v>877</v>
      </c>
      <c r="P2074" t="s">
        <v>877</v>
      </c>
      <c r="Q2074">
        <v>3.9E-2</v>
      </c>
      <c r="R2074" t="s">
        <v>877</v>
      </c>
      <c r="S2074" t="s">
        <v>877</v>
      </c>
      <c r="T2074" t="s">
        <v>877</v>
      </c>
      <c r="U2074" t="s">
        <v>877</v>
      </c>
      <c r="V2074" t="s">
        <v>58</v>
      </c>
      <c r="W2074" t="s">
        <v>877</v>
      </c>
      <c r="X2074" t="s">
        <v>877</v>
      </c>
      <c r="Y2074" t="s">
        <v>877</v>
      </c>
      <c r="Z2074">
        <v>0.72299999999999998</v>
      </c>
      <c r="AA2074" s="19">
        <v>45733.90734140046</v>
      </c>
      <c r="AB2074" t="s">
        <v>1428</v>
      </c>
    </row>
    <row r="2075" spans="1:28" x14ac:dyDescent="0.35">
      <c r="A2075" t="s">
        <v>250</v>
      </c>
      <c r="B2075" t="s">
        <v>313</v>
      </c>
      <c r="C2075">
        <v>2743</v>
      </c>
      <c r="D2075" s="9">
        <v>41803.273611111108</v>
      </c>
      <c r="E2075" s="9">
        <v>44546.741585648146</v>
      </c>
      <c r="F2075">
        <v>1260</v>
      </c>
      <c r="G2075">
        <v>1260</v>
      </c>
      <c r="H2075">
        <v>245</v>
      </c>
      <c r="I2075">
        <v>1015</v>
      </c>
      <c r="J2075">
        <v>71</v>
      </c>
      <c r="K2075">
        <v>1189</v>
      </c>
      <c r="L2075">
        <v>1091</v>
      </c>
      <c r="M2075">
        <v>98</v>
      </c>
      <c r="N2075">
        <v>0.154</v>
      </c>
      <c r="O2075">
        <v>0.56499999999999995</v>
      </c>
      <c r="P2075">
        <v>4.8000000000000001E-2</v>
      </c>
      <c r="Q2075">
        <v>0.67500000000000004</v>
      </c>
      <c r="R2075">
        <v>1.006</v>
      </c>
      <c r="S2075">
        <v>0.214</v>
      </c>
      <c r="T2075">
        <v>0.93300000000000005</v>
      </c>
      <c r="U2075">
        <v>145.185</v>
      </c>
      <c r="V2075" t="s">
        <v>64</v>
      </c>
      <c r="W2075">
        <v>0.98199999999999998</v>
      </c>
      <c r="X2075">
        <v>0.95399999999999996</v>
      </c>
      <c r="Y2075">
        <v>0.98299999999999998</v>
      </c>
      <c r="Z2075">
        <v>0.98899999999999999</v>
      </c>
      <c r="AA2075" s="19">
        <v>45733.907411817127</v>
      </c>
      <c r="AB2075" t="s">
        <v>1428</v>
      </c>
    </row>
    <row r="2076" spans="1:28" hidden="1" x14ac:dyDescent="0.35">
      <c r="A2076" t="s">
        <v>250</v>
      </c>
      <c r="B2076" t="s">
        <v>314</v>
      </c>
      <c r="C2076">
        <v>99</v>
      </c>
      <c r="D2076" s="9">
        <v>44447.548182870371</v>
      </c>
      <c r="E2076" s="9">
        <v>44546.741585648146</v>
      </c>
      <c r="F2076" t="s">
        <v>874</v>
      </c>
      <c r="G2076" t="s">
        <v>874</v>
      </c>
      <c r="H2076">
        <v>6</v>
      </c>
      <c r="I2076">
        <v>23</v>
      </c>
      <c r="J2076">
        <v>6</v>
      </c>
      <c r="K2076" t="s">
        <v>875</v>
      </c>
      <c r="L2076">
        <v>33</v>
      </c>
      <c r="M2076">
        <v>-11</v>
      </c>
      <c r="N2076">
        <v>5.6000000000000001E-2</v>
      </c>
      <c r="O2076">
        <v>0.26300000000000001</v>
      </c>
      <c r="P2076">
        <v>7.8E-2</v>
      </c>
      <c r="Q2076">
        <v>0.377</v>
      </c>
      <c r="R2076">
        <v>1.5640000000000001</v>
      </c>
      <c r="S2076">
        <v>0.17599999999999999</v>
      </c>
      <c r="T2076">
        <v>0.755</v>
      </c>
      <c r="U2076">
        <v>259.947</v>
      </c>
      <c r="V2076" t="s">
        <v>64</v>
      </c>
      <c r="W2076">
        <v>0.89800000000000002</v>
      </c>
      <c r="X2076">
        <v>0.94099999999999995</v>
      </c>
      <c r="Y2076">
        <v>0.90400000000000003</v>
      </c>
      <c r="Z2076">
        <v>0.97899999999999998</v>
      </c>
      <c r="AA2076" s="19">
        <v>45733.90742585648</v>
      </c>
      <c r="AB2076" t="s">
        <v>1428</v>
      </c>
    </row>
    <row r="2077" spans="1:28" x14ac:dyDescent="0.35">
      <c r="A2077" t="s">
        <v>249</v>
      </c>
      <c r="B2077" t="s">
        <v>313</v>
      </c>
      <c r="C2077">
        <v>3483</v>
      </c>
      <c r="D2077" s="9">
        <v>41082.302384259259</v>
      </c>
      <c r="E2077" s="9">
        <v>44565.808483796296</v>
      </c>
      <c r="F2077">
        <v>2222</v>
      </c>
      <c r="G2077">
        <v>2222</v>
      </c>
      <c r="H2077">
        <v>1804</v>
      </c>
      <c r="I2077">
        <v>418</v>
      </c>
      <c r="J2077">
        <v>65</v>
      </c>
      <c r="K2077">
        <v>2157</v>
      </c>
      <c r="L2077">
        <v>1809</v>
      </c>
      <c r="M2077">
        <v>348</v>
      </c>
      <c r="N2077">
        <v>0.78300000000000003</v>
      </c>
      <c r="O2077">
        <v>0.19600000000000001</v>
      </c>
      <c r="P2077">
        <v>0.03</v>
      </c>
      <c r="Q2077">
        <v>0.84499999999999997</v>
      </c>
      <c r="R2077">
        <v>0.89</v>
      </c>
      <c r="S2077">
        <v>0.8</v>
      </c>
      <c r="T2077">
        <v>0.96899999999999997</v>
      </c>
      <c r="U2077">
        <v>411.834</v>
      </c>
      <c r="V2077" t="s">
        <v>58</v>
      </c>
      <c r="W2077">
        <v>0.91800000000000004</v>
      </c>
      <c r="X2077">
        <v>0.876</v>
      </c>
      <c r="Y2077">
        <v>0.73199999999999998</v>
      </c>
      <c r="Z2077">
        <v>0.95399999999999996</v>
      </c>
      <c r="AA2077" s="19">
        <v>45733.907499328707</v>
      </c>
      <c r="AB2077" t="s">
        <v>1428</v>
      </c>
    </row>
    <row r="2078" spans="1:28" hidden="1" x14ac:dyDescent="0.35">
      <c r="A2078" t="s">
        <v>249</v>
      </c>
      <c r="B2078" t="s">
        <v>314</v>
      </c>
      <c r="C2078">
        <v>99</v>
      </c>
      <c r="D2078" s="9">
        <v>44466.438981481479</v>
      </c>
      <c r="E2078" s="9">
        <v>44565.808483796296</v>
      </c>
      <c r="F2078" t="s">
        <v>874</v>
      </c>
      <c r="G2078" t="s">
        <v>874</v>
      </c>
      <c r="H2078">
        <v>152</v>
      </c>
      <c r="I2078">
        <v>18</v>
      </c>
      <c r="J2078">
        <v>10</v>
      </c>
      <c r="K2078" t="s">
        <v>875</v>
      </c>
      <c r="L2078">
        <v>160</v>
      </c>
      <c r="M2078">
        <v>-1</v>
      </c>
      <c r="N2078">
        <v>1.456</v>
      </c>
      <c r="O2078">
        <v>0.23400000000000001</v>
      </c>
      <c r="P2078">
        <v>0.111</v>
      </c>
      <c r="Q2078">
        <v>1.669</v>
      </c>
      <c r="R2078">
        <v>1.0569999999999999</v>
      </c>
      <c r="S2078">
        <v>0.86199999999999999</v>
      </c>
      <c r="T2078">
        <v>0.93400000000000005</v>
      </c>
      <c r="U2078">
        <v>208.50800000000001</v>
      </c>
      <c r="V2078" t="s">
        <v>64</v>
      </c>
      <c r="W2078">
        <v>0.97599999999999998</v>
      </c>
      <c r="X2078">
        <v>0.91800000000000004</v>
      </c>
      <c r="Y2078">
        <v>0.96899999999999997</v>
      </c>
      <c r="Z2078">
        <v>0.98699999999999999</v>
      </c>
      <c r="AA2078" s="19">
        <v>45733.907513298611</v>
      </c>
      <c r="AB2078" t="s">
        <v>1428</v>
      </c>
    </row>
    <row r="2079" spans="1:28" x14ac:dyDescent="0.35">
      <c r="A2079" t="s">
        <v>1391</v>
      </c>
      <c r="B2079" t="s">
        <v>313</v>
      </c>
      <c r="C2079">
        <v>2311</v>
      </c>
      <c r="D2079" s="9">
        <v>42058.22483796296</v>
      </c>
      <c r="E2079" s="9">
        <v>44369.881006944444</v>
      </c>
      <c r="F2079">
        <v>410</v>
      </c>
      <c r="G2079">
        <v>410</v>
      </c>
      <c r="H2079">
        <v>312</v>
      </c>
      <c r="I2079">
        <v>98</v>
      </c>
      <c r="J2079">
        <v>5</v>
      </c>
      <c r="K2079">
        <v>405</v>
      </c>
      <c r="L2079">
        <v>310</v>
      </c>
      <c r="M2079">
        <v>95</v>
      </c>
      <c r="N2079">
        <v>0.35499999999999998</v>
      </c>
      <c r="O2079">
        <v>0.109</v>
      </c>
      <c r="P2079">
        <v>8.9999999999999993E-3</v>
      </c>
      <c r="Q2079">
        <v>0.20799999999999999</v>
      </c>
      <c r="R2079">
        <v>0.45700000000000002</v>
      </c>
      <c r="S2079">
        <v>0.76500000000000001</v>
      </c>
      <c r="T2079">
        <v>0.98099999999999998</v>
      </c>
      <c r="U2079">
        <v>456.73099999999999</v>
      </c>
      <c r="V2079" t="s">
        <v>58</v>
      </c>
      <c r="W2079">
        <v>0.77200000000000002</v>
      </c>
      <c r="X2079">
        <v>0.91300000000000003</v>
      </c>
      <c r="Y2079">
        <v>0.73399999999999999</v>
      </c>
      <c r="Z2079">
        <v>0.82199999999999995</v>
      </c>
      <c r="AA2079" s="19">
        <v>45733.907576157406</v>
      </c>
      <c r="AB2079" t="s">
        <v>1428</v>
      </c>
    </row>
    <row r="2080" spans="1:28" hidden="1" x14ac:dyDescent="0.35">
      <c r="A2080" t="s">
        <v>1391</v>
      </c>
      <c r="B2080" t="s">
        <v>314</v>
      </c>
      <c r="C2080">
        <v>0</v>
      </c>
      <c r="D2080" s="9">
        <v>44369.880532407406</v>
      </c>
      <c r="E2080" s="9">
        <v>44369.881006944444</v>
      </c>
      <c r="F2080" t="s">
        <v>874</v>
      </c>
      <c r="G2080" t="s">
        <v>874</v>
      </c>
      <c r="H2080">
        <v>1</v>
      </c>
      <c r="I2080">
        <v>1</v>
      </c>
      <c r="J2080">
        <v>1</v>
      </c>
      <c r="K2080" t="s">
        <v>875</v>
      </c>
      <c r="L2080">
        <v>4</v>
      </c>
      <c r="M2080">
        <v>-3</v>
      </c>
      <c r="N2080" t="s">
        <v>877</v>
      </c>
      <c r="O2080" t="s">
        <v>877</v>
      </c>
      <c r="P2080" t="s">
        <v>877</v>
      </c>
      <c r="Q2080" t="s">
        <v>877</v>
      </c>
      <c r="R2080" t="s">
        <v>877</v>
      </c>
      <c r="S2080" t="s">
        <v>877</v>
      </c>
      <c r="T2080" t="s">
        <v>877</v>
      </c>
      <c r="U2080" t="s">
        <v>877</v>
      </c>
      <c r="V2080" t="s">
        <v>58</v>
      </c>
      <c r="W2080" t="s">
        <v>877</v>
      </c>
      <c r="X2080" t="s">
        <v>877</v>
      </c>
      <c r="Y2080" t="s">
        <v>877</v>
      </c>
      <c r="Z2080" t="s">
        <v>877</v>
      </c>
      <c r="AA2080" s="19">
        <v>45733.907576307873</v>
      </c>
      <c r="AB2080" t="s">
        <v>1428</v>
      </c>
    </row>
    <row r="2081" spans="1:28" x14ac:dyDescent="0.35">
      <c r="A2081" t="s">
        <v>1392</v>
      </c>
      <c r="B2081" t="s">
        <v>313</v>
      </c>
      <c r="C2081">
        <v>2767</v>
      </c>
      <c r="D2081" s="9">
        <v>41113.993055555555</v>
      </c>
      <c r="E2081" s="9">
        <v>43881.447881944441</v>
      </c>
      <c r="F2081">
        <v>2400</v>
      </c>
      <c r="G2081">
        <v>2400</v>
      </c>
      <c r="H2081">
        <v>163</v>
      </c>
      <c r="I2081">
        <v>2237</v>
      </c>
      <c r="J2081">
        <v>147</v>
      </c>
      <c r="K2081">
        <v>2253</v>
      </c>
      <c r="L2081">
        <v>2236</v>
      </c>
      <c r="M2081">
        <v>17</v>
      </c>
      <c r="N2081">
        <v>9.9000000000000005E-2</v>
      </c>
      <c r="O2081">
        <v>1.43</v>
      </c>
      <c r="P2081">
        <v>6.2E-2</v>
      </c>
      <c r="Q2081">
        <v>1.0029999999999999</v>
      </c>
      <c r="R2081">
        <v>0.68400000000000005</v>
      </c>
      <c r="S2081">
        <v>6.5000000000000002E-2</v>
      </c>
      <c r="T2081">
        <v>0.95899999999999996</v>
      </c>
      <c r="U2081">
        <v>16.949000000000002</v>
      </c>
      <c r="V2081" t="s">
        <v>82</v>
      </c>
      <c r="W2081">
        <v>0.91400000000000003</v>
      </c>
      <c r="X2081">
        <v>0.92900000000000005</v>
      </c>
      <c r="Y2081">
        <v>0.82799999999999996</v>
      </c>
      <c r="Z2081">
        <v>0.75800000000000001</v>
      </c>
      <c r="AA2081" s="19">
        <v>45733.907645717591</v>
      </c>
      <c r="AB2081" t="s">
        <v>1428</v>
      </c>
    </row>
    <row r="2082" spans="1:28" hidden="1" x14ac:dyDescent="0.35">
      <c r="A2082" t="s">
        <v>1392</v>
      </c>
      <c r="B2082" t="s">
        <v>314</v>
      </c>
      <c r="C2082">
        <v>77</v>
      </c>
      <c r="D2082" s="9">
        <v>43804.152627314812</v>
      </c>
      <c r="E2082" s="9">
        <v>43881.447881944441</v>
      </c>
      <c r="F2082" t="s">
        <v>874</v>
      </c>
      <c r="G2082" t="s">
        <v>874</v>
      </c>
      <c r="H2082">
        <v>1</v>
      </c>
      <c r="I2082">
        <v>1</v>
      </c>
      <c r="J2082">
        <v>3</v>
      </c>
      <c r="K2082" t="s">
        <v>875</v>
      </c>
      <c r="L2082">
        <v>138</v>
      </c>
      <c r="M2082">
        <v>-140</v>
      </c>
      <c r="N2082" t="s">
        <v>877</v>
      </c>
      <c r="O2082" t="s">
        <v>877</v>
      </c>
      <c r="P2082" t="s">
        <v>877</v>
      </c>
      <c r="Q2082">
        <v>1.772</v>
      </c>
      <c r="R2082" t="s">
        <v>877</v>
      </c>
      <c r="S2082" t="s">
        <v>877</v>
      </c>
      <c r="T2082" t="s">
        <v>877</v>
      </c>
      <c r="U2082" t="s">
        <v>877</v>
      </c>
      <c r="V2082" t="s">
        <v>82</v>
      </c>
      <c r="W2082" t="s">
        <v>877</v>
      </c>
      <c r="X2082" t="s">
        <v>877</v>
      </c>
      <c r="Y2082" t="s">
        <v>877</v>
      </c>
      <c r="Z2082">
        <v>9.1999999999999998E-2</v>
      </c>
      <c r="AA2082" s="19">
        <v>45733.907645798608</v>
      </c>
      <c r="AB2082" t="s">
        <v>1428</v>
      </c>
    </row>
    <row r="2083" spans="1:28" x14ac:dyDescent="0.35">
      <c r="A2083" t="s">
        <v>247</v>
      </c>
      <c r="B2083" t="s">
        <v>313</v>
      </c>
      <c r="C2083">
        <v>3418</v>
      </c>
      <c r="D2083" s="9">
        <v>41016.564583333333</v>
      </c>
      <c r="E2083" s="9">
        <v>44435.232037037036</v>
      </c>
      <c r="F2083">
        <v>4026</v>
      </c>
      <c r="G2083">
        <v>4026</v>
      </c>
      <c r="H2083">
        <v>403</v>
      </c>
      <c r="I2083">
        <v>3623</v>
      </c>
      <c r="J2083">
        <v>290</v>
      </c>
      <c r="K2083">
        <v>3736</v>
      </c>
      <c r="L2083">
        <v>3695</v>
      </c>
      <c r="M2083">
        <v>41</v>
      </c>
      <c r="N2083">
        <v>0.26800000000000002</v>
      </c>
      <c r="O2083">
        <v>2.2610000000000001</v>
      </c>
      <c r="P2083">
        <v>0.19500000000000001</v>
      </c>
      <c r="Q2083">
        <v>1.464</v>
      </c>
      <c r="R2083">
        <v>0.627</v>
      </c>
      <c r="S2083">
        <v>0.106</v>
      </c>
      <c r="T2083">
        <v>0.92300000000000004</v>
      </c>
      <c r="U2083">
        <v>28.004999999999999</v>
      </c>
      <c r="V2083" t="s">
        <v>82</v>
      </c>
      <c r="W2083">
        <v>0.88800000000000001</v>
      </c>
      <c r="X2083">
        <v>0.95199999999999996</v>
      </c>
      <c r="Y2083">
        <v>0.878</v>
      </c>
      <c r="Z2083">
        <v>0.82599999999999996</v>
      </c>
      <c r="AA2083" s="19">
        <v>45733.907718240742</v>
      </c>
      <c r="AB2083" t="s">
        <v>1428</v>
      </c>
    </row>
    <row r="2084" spans="1:28" hidden="1" x14ac:dyDescent="0.35">
      <c r="A2084" t="s">
        <v>247</v>
      </c>
      <c r="B2084" t="s">
        <v>314</v>
      </c>
      <c r="C2084">
        <v>0</v>
      </c>
      <c r="D2084" s="9">
        <v>44435.232037037036</v>
      </c>
      <c r="E2084" s="9">
        <v>44435.232037037036</v>
      </c>
      <c r="F2084" t="s">
        <v>874</v>
      </c>
      <c r="G2084" t="s">
        <v>874</v>
      </c>
      <c r="H2084">
        <v>1</v>
      </c>
      <c r="I2084">
        <v>1</v>
      </c>
      <c r="J2084">
        <v>1</v>
      </c>
      <c r="K2084" t="s">
        <v>875</v>
      </c>
      <c r="L2084">
        <v>1</v>
      </c>
      <c r="M2084">
        <v>0</v>
      </c>
      <c r="N2084" t="s">
        <v>877</v>
      </c>
      <c r="O2084" t="s">
        <v>877</v>
      </c>
      <c r="P2084" t="s">
        <v>877</v>
      </c>
      <c r="Q2084" t="s">
        <v>877</v>
      </c>
      <c r="R2084" t="s">
        <v>877</v>
      </c>
      <c r="S2084" t="s">
        <v>877</v>
      </c>
      <c r="T2084" t="s">
        <v>877</v>
      </c>
      <c r="U2084" t="s">
        <v>877</v>
      </c>
      <c r="V2084" t="s">
        <v>82</v>
      </c>
      <c r="W2084" t="s">
        <v>877</v>
      </c>
      <c r="X2084" t="s">
        <v>877</v>
      </c>
      <c r="Y2084" t="s">
        <v>877</v>
      </c>
      <c r="Z2084" t="s">
        <v>877</v>
      </c>
      <c r="AA2084" s="19">
        <v>45733.90771832176</v>
      </c>
      <c r="AB2084" t="s">
        <v>1428</v>
      </c>
    </row>
    <row r="2085" spans="1:28" x14ac:dyDescent="0.35">
      <c r="A2085" t="s">
        <v>244</v>
      </c>
      <c r="B2085" t="s">
        <v>313</v>
      </c>
      <c r="C2085">
        <v>1015</v>
      </c>
      <c r="D2085" s="9">
        <v>43550.632164351853</v>
      </c>
      <c r="E2085" s="9">
        <v>44565.805173611108</v>
      </c>
      <c r="F2085">
        <v>803</v>
      </c>
      <c r="G2085">
        <v>803</v>
      </c>
      <c r="H2085">
        <v>803</v>
      </c>
      <c r="I2085">
        <v>0</v>
      </c>
      <c r="J2085">
        <v>0</v>
      </c>
      <c r="K2085">
        <v>803</v>
      </c>
      <c r="L2085">
        <v>131</v>
      </c>
      <c r="M2085">
        <v>672</v>
      </c>
      <c r="N2085">
        <v>1.577</v>
      </c>
      <c r="O2085">
        <v>0</v>
      </c>
      <c r="P2085">
        <v>0</v>
      </c>
      <c r="Q2085">
        <v>0.29399999999999998</v>
      </c>
      <c r="R2085">
        <v>0.186</v>
      </c>
      <c r="S2085">
        <v>1</v>
      </c>
      <c r="T2085">
        <v>1</v>
      </c>
      <c r="U2085">
        <v>2285.7139999999999</v>
      </c>
      <c r="V2085" t="s">
        <v>58</v>
      </c>
      <c r="W2085">
        <v>0.94899999999999995</v>
      </c>
      <c r="X2085">
        <v>0</v>
      </c>
      <c r="Y2085">
        <v>0</v>
      </c>
      <c r="Z2085">
        <v>0.99099999999999999</v>
      </c>
      <c r="AA2085" s="19">
        <v>45733.907781435184</v>
      </c>
      <c r="AB2085" t="s">
        <v>1428</v>
      </c>
    </row>
    <row r="2086" spans="1:28" hidden="1" x14ac:dyDescent="0.35">
      <c r="A2086" t="s">
        <v>244</v>
      </c>
      <c r="B2086" t="s">
        <v>314</v>
      </c>
      <c r="C2086">
        <v>99</v>
      </c>
      <c r="D2086" s="9">
        <v>44466.330289351848</v>
      </c>
      <c r="E2086" s="9">
        <v>44565.805173611108</v>
      </c>
      <c r="F2086" t="s">
        <v>874</v>
      </c>
      <c r="G2086" t="s">
        <v>874</v>
      </c>
      <c r="H2086">
        <v>140</v>
      </c>
      <c r="I2086">
        <v>1</v>
      </c>
      <c r="J2086">
        <v>1</v>
      </c>
      <c r="K2086" t="s">
        <v>875</v>
      </c>
      <c r="L2086">
        <v>34</v>
      </c>
      <c r="M2086">
        <v>105</v>
      </c>
      <c r="N2086">
        <v>1.42</v>
      </c>
      <c r="O2086">
        <v>0</v>
      </c>
      <c r="P2086">
        <v>0</v>
      </c>
      <c r="Q2086">
        <v>0.35099999999999998</v>
      </c>
      <c r="R2086">
        <v>0.247</v>
      </c>
      <c r="S2086">
        <v>1</v>
      </c>
      <c r="T2086">
        <v>1</v>
      </c>
      <c r="U2086">
        <v>1914.53</v>
      </c>
      <c r="V2086" t="s">
        <v>58</v>
      </c>
      <c r="W2086">
        <v>0.99</v>
      </c>
      <c r="X2086">
        <v>0</v>
      </c>
      <c r="Y2086">
        <v>0</v>
      </c>
      <c r="Z2086">
        <v>0.95099999999999996</v>
      </c>
      <c r="AA2086" s="19">
        <v>45733.907791782411</v>
      </c>
      <c r="AB2086" t="s">
        <v>1428</v>
      </c>
    </row>
    <row r="2087" spans="1:28" x14ac:dyDescent="0.35">
      <c r="A2087" t="s">
        <v>243</v>
      </c>
      <c r="B2087" t="s">
        <v>313</v>
      </c>
      <c r="C2087">
        <v>5054</v>
      </c>
      <c r="D2087" s="9">
        <v>39505.838206018518</v>
      </c>
      <c r="E2087" s="9">
        <v>44560.43644675926</v>
      </c>
      <c r="F2087">
        <v>2826</v>
      </c>
      <c r="G2087">
        <v>2826</v>
      </c>
      <c r="H2087">
        <v>1291</v>
      </c>
      <c r="I2087">
        <v>1535</v>
      </c>
      <c r="J2087">
        <v>58</v>
      </c>
      <c r="K2087">
        <v>2768</v>
      </c>
      <c r="L2087">
        <v>2474</v>
      </c>
      <c r="M2087">
        <v>294</v>
      </c>
      <c r="N2087">
        <v>0.23699999999999999</v>
      </c>
      <c r="O2087">
        <v>0.312</v>
      </c>
      <c r="P2087">
        <v>1.2E-2</v>
      </c>
      <c r="Q2087">
        <v>0.49399999999999999</v>
      </c>
      <c r="R2087">
        <v>0.92</v>
      </c>
      <c r="S2087">
        <v>0.432</v>
      </c>
      <c r="T2087">
        <v>0.97799999999999998</v>
      </c>
      <c r="U2087">
        <v>595.14200000000005</v>
      </c>
      <c r="V2087" t="s">
        <v>58</v>
      </c>
      <c r="W2087">
        <v>0.91700000000000004</v>
      </c>
      <c r="X2087">
        <v>0.999</v>
      </c>
      <c r="Y2087">
        <v>0.92</v>
      </c>
      <c r="Z2087">
        <v>0.95199999999999996</v>
      </c>
      <c r="AA2087" s="19">
        <v>45733.907867604168</v>
      </c>
      <c r="AB2087" t="s">
        <v>1428</v>
      </c>
    </row>
    <row r="2088" spans="1:28" hidden="1" x14ac:dyDescent="0.35">
      <c r="A2088" t="s">
        <v>243</v>
      </c>
      <c r="B2088" t="s">
        <v>314</v>
      </c>
      <c r="C2088">
        <v>99</v>
      </c>
      <c r="D2088" s="9">
        <v>44460.801655092589</v>
      </c>
      <c r="E2088" s="9">
        <v>44560.43644675926</v>
      </c>
      <c r="F2088" t="s">
        <v>874</v>
      </c>
      <c r="G2088" t="s">
        <v>874</v>
      </c>
      <c r="H2088">
        <v>34</v>
      </c>
      <c r="I2088">
        <v>23</v>
      </c>
      <c r="J2088">
        <v>2</v>
      </c>
      <c r="K2088" t="s">
        <v>875</v>
      </c>
      <c r="L2088">
        <v>44</v>
      </c>
      <c r="M2088">
        <v>10</v>
      </c>
      <c r="N2088">
        <v>0.34399999999999997</v>
      </c>
      <c r="O2088">
        <v>0.23699999999999999</v>
      </c>
      <c r="P2088">
        <v>1.6E-2</v>
      </c>
      <c r="Q2088">
        <v>0.47099999999999997</v>
      </c>
      <c r="R2088">
        <v>0.83399999999999996</v>
      </c>
      <c r="S2088">
        <v>0.59199999999999997</v>
      </c>
      <c r="T2088">
        <v>0.97199999999999998</v>
      </c>
      <c r="U2088">
        <v>624.20399999999995</v>
      </c>
      <c r="V2088" t="s">
        <v>58</v>
      </c>
      <c r="W2088">
        <v>0.97399999999999998</v>
      </c>
      <c r="X2088">
        <v>0.96099999999999997</v>
      </c>
      <c r="Y2088">
        <v>1</v>
      </c>
      <c r="Z2088">
        <v>0.98299999999999998</v>
      </c>
      <c r="AA2088" s="19">
        <v>45733.907881863423</v>
      </c>
      <c r="AB2088" t="s">
        <v>1428</v>
      </c>
    </row>
    <row r="2089" spans="1:28" x14ac:dyDescent="0.35">
      <c r="A2089" t="s">
        <v>242</v>
      </c>
      <c r="B2089" t="s">
        <v>313</v>
      </c>
      <c r="C2089">
        <v>3396</v>
      </c>
      <c r="D2089" s="9">
        <v>40807.589884259258</v>
      </c>
      <c r="E2089" s="9">
        <v>44204.278935185182</v>
      </c>
      <c r="F2089">
        <v>167</v>
      </c>
      <c r="G2089">
        <v>167</v>
      </c>
      <c r="H2089">
        <v>119</v>
      </c>
      <c r="I2089">
        <v>48</v>
      </c>
      <c r="J2089">
        <v>0</v>
      </c>
      <c r="K2089">
        <v>167</v>
      </c>
      <c r="L2089">
        <v>147</v>
      </c>
      <c r="M2089">
        <v>20</v>
      </c>
      <c r="N2089">
        <v>3.5999999999999997E-2</v>
      </c>
      <c r="O2089">
        <v>1.6E-2</v>
      </c>
      <c r="P2089">
        <v>0</v>
      </c>
      <c r="Q2089">
        <v>4.5999999999999999E-2</v>
      </c>
      <c r="R2089">
        <v>0.88500000000000001</v>
      </c>
      <c r="S2089">
        <v>0.69199999999999995</v>
      </c>
      <c r="T2089">
        <v>1</v>
      </c>
      <c r="U2089">
        <v>434.78300000000002</v>
      </c>
      <c r="V2089" t="s">
        <v>58</v>
      </c>
      <c r="W2089">
        <v>0.92300000000000004</v>
      </c>
      <c r="X2089">
        <v>0.98399999999999999</v>
      </c>
      <c r="Y2089">
        <v>0</v>
      </c>
      <c r="Z2089">
        <v>0.95099999999999996</v>
      </c>
      <c r="AA2089" s="19">
        <v>45733.90794178241</v>
      </c>
      <c r="AB2089" t="s">
        <v>1428</v>
      </c>
    </row>
    <row r="2090" spans="1:28" hidden="1" x14ac:dyDescent="0.35">
      <c r="A2090" t="s">
        <v>242</v>
      </c>
      <c r="B2090" t="s">
        <v>314</v>
      </c>
      <c r="C2090">
        <v>0</v>
      </c>
      <c r="D2090" s="9">
        <v>44204.271307870367</v>
      </c>
      <c r="E2090" s="9">
        <v>44204.278935185182</v>
      </c>
      <c r="F2090" t="s">
        <v>874</v>
      </c>
      <c r="G2090" t="s">
        <v>874</v>
      </c>
      <c r="H2090">
        <v>2</v>
      </c>
      <c r="I2090">
        <v>1</v>
      </c>
      <c r="J2090">
        <v>1</v>
      </c>
      <c r="K2090" t="s">
        <v>875</v>
      </c>
      <c r="L2090">
        <v>1</v>
      </c>
      <c r="M2090">
        <v>1</v>
      </c>
      <c r="N2090">
        <v>1</v>
      </c>
      <c r="O2090" t="s">
        <v>877</v>
      </c>
      <c r="P2090">
        <v>0</v>
      </c>
      <c r="Q2090" t="s">
        <v>877</v>
      </c>
      <c r="R2090" t="s">
        <v>877</v>
      </c>
      <c r="S2090" t="s">
        <v>877</v>
      </c>
      <c r="T2090" t="s">
        <v>877</v>
      </c>
      <c r="U2090" t="s">
        <v>877</v>
      </c>
      <c r="V2090" t="s">
        <v>58</v>
      </c>
      <c r="W2090">
        <v>1</v>
      </c>
      <c r="X2090" t="s">
        <v>877</v>
      </c>
      <c r="Y2090">
        <v>0</v>
      </c>
      <c r="Z2090" t="s">
        <v>877</v>
      </c>
      <c r="AA2090" s="19">
        <v>45733.90794178241</v>
      </c>
      <c r="AB2090" t="s">
        <v>1428</v>
      </c>
    </row>
    <row r="2091" spans="1:28" x14ac:dyDescent="0.35">
      <c r="A2091" t="s">
        <v>302</v>
      </c>
      <c r="B2091" t="s">
        <v>313</v>
      </c>
      <c r="C2091">
        <v>5969</v>
      </c>
      <c r="D2091" s="9">
        <v>38462.289479166669</v>
      </c>
      <c r="E2091" s="9">
        <v>44431.692858796298</v>
      </c>
      <c r="F2091">
        <v>331</v>
      </c>
      <c r="G2091">
        <v>331</v>
      </c>
      <c r="H2091">
        <v>146</v>
      </c>
      <c r="I2091">
        <v>185</v>
      </c>
      <c r="J2091">
        <v>3</v>
      </c>
      <c r="K2091">
        <v>328</v>
      </c>
      <c r="L2091">
        <v>303</v>
      </c>
      <c r="M2091">
        <v>25</v>
      </c>
      <c r="N2091">
        <v>2.5000000000000001E-2</v>
      </c>
      <c r="O2091">
        <v>4.7E-2</v>
      </c>
      <c r="P2091">
        <v>0</v>
      </c>
      <c r="Q2091">
        <v>6.2E-2</v>
      </c>
      <c r="R2091">
        <v>0.86099999999999999</v>
      </c>
      <c r="S2091">
        <v>0.34699999999999998</v>
      </c>
      <c r="T2091">
        <v>1</v>
      </c>
      <c r="U2091">
        <v>403.226</v>
      </c>
      <c r="V2091" t="s">
        <v>58</v>
      </c>
      <c r="W2091">
        <v>0.92700000000000005</v>
      </c>
      <c r="X2091">
        <v>0.96699999999999997</v>
      </c>
      <c r="Y2091">
        <v>0.96799999999999997</v>
      </c>
      <c r="Z2091">
        <v>0.98399999999999999</v>
      </c>
      <c r="AA2091" s="19">
        <v>45733.908007858794</v>
      </c>
      <c r="AB2091" t="s">
        <v>1428</v>
      </c>
    </row>
    <row r="2092" spans="1:28" hidden="1" x14ac:dyDescent="0.35">
      <c r="A2092" t="s">
        <v>302</v>
      </c>
      <c r="B2092" t="s">
        <v>314</v>
      </c>
      <c r="C2092">
        <v>98</v>
      </c>
      <c r="D2092" s="9">
        <v>44333.322847222225</v>
      </c>
      <c r="E2092" s="9">
        <v>44431.692858796298</v>
      </c>
      <c r="F2092" t="s">
        <v>874</v>
      </c>
      <c r="G2092" t="s">
        <v>874</v>
      </c>
      <c r="H2092">
        <v>1</v>
      </c>
      <c r="I2092">
        <v>6</v>
      </c>
      <c r="J2092">
        <v>1</v>
      </c>
      <c r="K2092" t="s">
        <v>875</v>
      </c>
      <c r="L2092">
        <v>4</v>
      </c>
      <c r="M2092">
        <v>4</v>
      </c>
      <c r="N2092" t="s">
        <v>877</v>
      </c>
      <c r="O2092">
        <v>4.9000000000000002E-2</v>
      </c>
      <c r="P2092" t="s">
        <v>877</v>
      </c>
      <c r="Q2092">
        <v>0.5</v>
      </c>
      <c r="R2092" t="s">
        <v>877</v>
      </c>
      <c r="S2092" t="s">
        <v>877</v>
      </c>
      <c r="T2092" t="s">
        <v>877</v>
      </c>
      <c r="U2092" t="s">
        <v>877</v>
      </c>
      <c r="V2092" t="s">
        <v>58</v>
      </c>
      <c r="W2092" t="s">
        <v>877</v>
      </c>
      <c r="X2092">
        <v>0.88100000000000001</v>
      </c>
      <c r="Y2092" t="s">
        <v>877</v>
      </c>
      <c r="Z2092">
        <v>0.6</v>
      </c>
      <c r="AA2092" s="19">
        <v>45733.908007951388</v>
      </c>
      <c r="AB2092" t="s">
        <v>1428</v>
      </c>
    </row>
    <row r="2093" spans="1:28" x14ac:dyDescent="0.35">
      <c r="A2093" t="s">
        <v>239</v>
      </c>
      <c r="B2093" t="s">
        <v>313</v>
      </c>
      <c r="C2093">
        <v>468</v>
      </c>
      <c r="D2093" s="9">
        <v>44097.22047453704</v>
      </c>
      <c r="E2093" s="9">
        <v>44565.700601851851</v>
      </c>
      <c r="F2093">
        <v>692</v>
      </c>
      <c r="G2093">
        <v>692</v>
      </c>
      <c r="H2093">
        <v>247</v>
      </c>
      <c r="I2093">
        <v>445</v>
      </c>
      <c r="J2093">
        <v>26</v>
      </c>
      <c r="K2093">
        <v>666</v>
      </c>
      <c r="L2093">
        <v>446</v>
      </c>
      <c r="M2093">
        <v>220</v>
      </c>
      <c r="N2093">
        <v>0.56599999999999995</v>
      </c>
      <c r="O2093">
        <v>0.876</v>
      </c>
      <c r="P2093">
        <v>5.3999999999999999E-2</v>
      </c>
      <c r="Q2093">
        <v>1.044</v>
      </c>
      <c r="R2093">
        <v>0.752</v>
      </c>
      <c r="S2093">
        <v>0.39300000000000002</v>
      </c>
      <c r="T2093">
        <v>0.96299999999999997</v>
      </c>
      <c r="U2093">
        <v>210.72800000000001</v>
      </c>
      <c r="V2093" t="s">
        <v>58</v>
      </c>
      <c r="W2093">
        <v>0.97799999999999998</v>
      </c>
      <c r="X2093">
        <v>0.97899999999999998</v>
      </c>
      <c r="Y2093">
        <v>0.96899999999999997</v>
      </c>
      <c r="Z2093">
        <v>0.98299999999999998</v>
      </c>
      <c r="AA2093" s="19">
        <v>45733.908079155095</v>
      </c>
      <c r="AB2093" t="s">
        <v>1428</v>
      </c>
    </row>
    <row r="2094" spans="1:28" hidden="1" x14ac:dyDescent="0.35">
      <c r="A2094" t="s">
        <v>239</v>
      </c>
      <c r="B2094" t="s">
        <v>314</v>
      </c>
      <c r="C2094">
        <v>99</v>
      </c>
      <c r="D2094" s="9">
        <v>44466.417650462965</v>
      </c>
      <c r="E2094" s="9">
        <v>44565.700601851851</v>
      </c>
      <c r="F2094" t="s">
        <v>874</v>
      </c>
      <c r="G2094" t="s">
        <v>874</v>
      </c>
      <c r="H2094">
        <v>66</v>
      </c>
      <c r="I2094">
        <v>124</v>
      </c>
      <c r="J2094">
        <v>8</v>
      </c>
      <c r="K2094" t="s">
        <v>875</v>
      </c>
      <c r="L2094">
        <v>98</v>
      </c>
      <c r="M2094">
        <v>83</v>
      </c>
      <c r="N2094">
        <v>0.86499999999999999</v>
      </c>
      <c r="O2094">
        <v>1.2150000000000001</v>
      </c>
      <c r="P2094">
        <v>0.316</v>
      </c>
      <c r="Q2094">
        <v>1.1519999999999999</v>
      </c>
      <c r="R2094">
        <v>0.65300000000000002</v>
      </c>
      <c r="S2094">
        <v>0.41599999999999998</v>
      </c>
      <c r="T2094">
        <v>0.84799999999999998</v>
      </c>
      <c r="U2094">
        <v>190.97200000000001</v>
      </c>
      <c r="V2094" t="s">
        <v>58</v>
      </c>
      <c r="W2094">
        <v>0.93500000000000005</v>
      </c>
      <c r="X2094">
        <v>0.68</v>
      </c>
      <c r="Y2094">
        <v>0.97399999999999998</v>
      </c>
      <c r="Z2094">
        <v>0.90400000000000003</v>
      </c>
      <c r="AA2094" s="19">
        <v>45733.908093888887</v>
      </c>
      <c r="AB2094" t="s">
        <v>1428</v>
      </c>
    </row>
    <row r="2095" spans="1:28" x14ac:dyDescent="0.35">
      <c r="A2095" t="s">
        <v>236</v>
      </c>
      <c r="B2095" t="s">
        <v>313</v>
      </c>
      <c r="C2095">
        <v>318</v>
      </c>
      <c r="D2095" s="9">
        <v>44229.362164351849</v>
      </c>
      <c r="E2095" s="9">
        <v>44547.825486111113</v>
      </c>
      <c r="F2095">
        <v>144</v>
      </c>
      <c r="G2095">
        <v>144</v>
      </c>
      <c r="H2095">
        <v>141</v>
      </c>
      <c r="I2095">
        <v>3</v>
      </c>
      <c r="J2095">
        <v>0</v>
      </c>
      <c r="K2095">
        <v>144</v>
      </c>
      <c r="L2095">
        <v>81</v>
      </c>
      <c r="M2095">
        <v>63</v>
      </c>
      <c r="N2095">
        <v>0.53</v>
      </c>
      <c r="O2095">
        <v>1.6E-2</v>
      </c>
      <c r="P2095">
        <v>0</v>
      </c>
      <c r="Q2095">
        <v>0.28899999999999998</v>
      </c>
      <c r="R2095">
        <v>0.52900000000000003</v>
      </c>
      <c r="S2095">
        <v>0.97099999999999997</v>
      </c>
      <c r="T2095">
        <v>1</v>
      </c>
      <c r="U2095">
        <v>217.99299999999999</v>
      </c>
      <c r="V2095" t="s">
        <v>58</v>
      </c>
      <c r="W2095">
        <v>0.97699999999999998</v>
      </c>
      <c r="X2095">
        <v>0.89200000000000002</v>
      </c>
      <c r="Y2095">
        <v>0</v>
      </c>
      <c r="Z2095">
        <v>0.97699999999999998</v>
      </c>
      <c r="AA2095" s="19">
        <v>45733.908158842591</v>
      </c>
      <c r="AB2095" t="s">
        <v>1428</v>
      </c>
    </row>
    <row r="2096" spans="1:28" hidden="1" x14ac:dyDescent="0.35">
      <c r="A2096" t="s">
        <v>236</v>
      </c>
      <c r="B2096" t="s">
        <v>314</v>
      </c>
      <c r="C2096">
        <v>99</v>
      </c>
      <c r="D2096" s="9">
        <v>44448.125578703701</v>
      </c>
      <c r="E2096" s="9">
        <v>44547.825486111113</v>
      </c>
      <c r="F2096" t="s">
        <v>874</v>
      </c>
      <c r="G2096" t="s">
        <v>874</v>
      </c>
      <c r="H2096">
        <v>33</v>
      </c>
      <c r="I2096">
        <v>1</v>
      </c>
      <c r="J2096">
        <v>1</v>
      </c>
      <c r="K2096" t="s">
        <v>875</v>
      </c>
      <c r="L2096">
        <v>29</v>
      </c>
      <c r="M2096">
        <v>3</v>
      </c>
      <c r="N2096">
        <v>0.376</v>
      </c>
      <c r="O2096" t="s">
        <v>877</v>
      </c>
      <c r="P2096">
        <v>0</v>
      </c>
      <c r="Q2096">
        <v>0.254</v>
      </c>
      <c r="R2096" t="s">
        <v>877</v>
      </c>
      <c r="S2096" t="s">
        <v>877</v>
      </c>
      <c r="T2096" t="s">
        <v>877</v>
      </c>
      <c r="U2096" t="s">
        <v>877</v>
      </c>
      <c r="V2096" t="s">
        <v>58</v>
      </c>
      <c r="W2096">
        <v>0.90300000000000002</v>
      </c>
      <c r="X2096" t="s">
        <v>877</v>
      </c>
      <c r="Y2096">
        <v>0</v>
      </c>
      <c r="Z2096">
        <v>0.95699999999999996</v>
      </c>
      <c r="AA2096" s="19">
        <v>45733.908158958337</v>
      </c>
      <c r="AB2096" t="s">
        <v>1428</v>
      </c>
    </row>
    <row r="2097" spans="1:28" x14ac:dyDescent="0.35">
      <c r="A2097" t="s">
        <v>235</v>
      </c>
      <c r="B2097" t="s">
        <v>313</v>
      </c>
      <c r="C2097">
        <v>1495</v>
      </c>
      <c r="D2097" s="9">
        <v>43070.749780092592</v>
      </c>
      <c r="E2097" s="9">
        <v>44565.760092592594</v>
      </c>
      <c r="F2097">
        <v>2342</v>
      </c>
      <c r="G2097">
        <v>2342</v>
      </c>
      <c r="H2097">
        <v>1217</v>
      </c>
      <c r="I2097">
        <v>1125</v>
      </c>
      <c r="J2097">
        <v>124</v>
      </c>
      <c r="K2097">
        <v>2218</v>
      </c>
      <c r="L2097">
        <v>1586</v>
      </c>
      <c r="M2097">
        <v>632</v>
      </c>
      <c r="N2097">
        <v>1.387</v>
      </c>
      <c r="O2097">
        <v>1.409</v>
      </c>
      <c r="P2097">
        <v>0.187</v>
      </c>
      <c r="Q2097">
        <v>2.1030000000000002</v>
      </c>
      <c r="R2097">
        <v>0.80600000000000005</v>
      </c>
      <c r="S2097">
        <v>0.496</v>
      </c>
      <c r="T2097">
        <v>0.93300000000000005</v>
      </c>
      <c r="U2097">
        <v>300.52300000000002</v>
      </c>
      <c r="V2097" t="s">
        <v>58</v>
      </c>
      <c r="W2097">
        <v>0.98</v>
      </c>
      <c r="X2097">
        <v>0.97299999999999998</v>
      </c>
      <c r="Y2097">
        <v>0.96199999999999997</v>
      </c>
      <c r="Z2097">
        <v>0.99399999999999999</v>
      </c>
      <c r="AA2097" s="19">
        <v>45733.908234340277</v>
      </c>
      <c r="AB2097" t="s">
        <v>1428</v>
      </c>
    </row>
    <row r="2098" spans="1:28" hidden="1" x14ac:dyDescent="0.35">
      <c r="A2098" t="s">
        <v>235</v>
      </c>
      <c r="B2098" t="s">
        <v>314</v>
      </c>
      <c r="C2098">
        <v>99</v>
      </c>
      <c r="D2098" s="9">
        <v>44465.892812500002</v>
      </c>
      <c r="E2098" s="9">
        <v>44565.760092592594</v>
      </c>
      <c r="F2098" t="s">
        <v>874</v>
      </c>
      <c r="G2098" t="s">
        <v>874</v>
      </c>
      <c r="H2098">
        <v>160</v>
      </c>
      <c r="I2098">
        <v>131</v>
      </c>
      <c r="J2098">
        <v>38</v>
      </c>
      <c r="K2098" t="s">
        <v>875</v>
      </c>
      <c r="L2098">
        <v>293</v>
      </c>
      <c r="M2098">
        <v>-39</v>
      </c>
      <c r="N2098">
        <v>1.756</v>
      </c>
      <c r="O2098">
        <v>1.304</v>
      </c>
      <c r="P2098">
        <v>0.48099999999999998</v>
      </c>
      <c r="Q2098">
        <v>3.11</v>
      </c>
      <c r="R2098">
        <v>1.206</v>
      </c>
      <c r="S2098">
        <v>0.57399999999999995</v>
      </c>
      <c r="T2098">
        <v>0.84299999999999997</v>
      </c>
      <c r="U2098">
        <v>203.215</v>
      </c>
      <c r="V2098" t="s">
        <v>64</v>
      </c>
      <c r="W2098">
        <v>0.99199999999999999</v>
      </c>
      <c r="X2098">
        <v>0.98399999999999999</v>
      </c>
      <c r="Y2098">
        <v>0.96199999999999997</v>
      </c>
      <c r="Z2098">
        <v>0.98</v>
      </c>
      <c r="AA2098" s="19">
        <v>45733.908248935186</v>
      </c>
      <c r="AB2098" t="s">
        <v>1428</v>
      </c>
    </row>
    <row r="2099" spans="1:28" x14ac:dyDescent="0.35">
      <c r="A2099" t="s">
        <v>1393</v>
      </c>
      <c r="B2099" t="s">
        <v>313</v>
      </c>
      <c r="C2099">
        <v>778</v>
      </c>
      <c r="D2099" s="9">
        <v>43787.295138888891</v>
      </c>
      <c r="E2099" s="9">
        <v>44565.770138888889</v>
      </c>
      <c r="F2099">
        <v>477</v>
      </c>
      <c r="G2099">
        <v>477</v>
      </c>
      <c r="H2099">
        <v>305</v>
      </c>
      <c r="I2099">
        <v>172</v>
      </c>
      <c r="J2099">
        <v>16</v>
      </c>
      <c r="K2099">
        <v>461</v>
      </c>
      <c r="L2099">
        <v>422</v>
      </c>
      <c r="M2099">
        <v>39</v>
      </c>
      <c r="N2099">
        <v>0.34699999999999998</v>
      </c>
      <c r="O2099">
        <v>0.28999999999999998</v>
      </c>
      <c r="P2099">
        <v>2.1000000000000001E-2</v>
      </c>
      <c r="Q2099">
        <v>0.52200000000000002</v>
      </c>
      <c r="R2099">
        <v>0.84699999999999998</v>
      </c>
      <c r="S2099">
        <v>0.54500000000000004</v>
      </c>
      <c r="T2099">
        <v>0.96699999999999997</v>
      </c>
      <c r="U2099">
        <v>74.712999999999994</v>
      </c>
      <c r="V2099" t="s">
        <v>58</v>
      </c>
      <c r="W2099">
        <v>0.874</v>
      </c>
      <c r="X2099">
        <v>0.75700000000000001</v>
      </c>
      <c r="Y2099">
        <v>0.95199999999999996</v>
      </c>
      <c r="Z2099">
        <v>0.83799999999999997</v>
      </c>
      <c r="AA2099" s="19">
        <v>45733.908317476853</v>
      </c>
      <c r="AB2099" t="s">
        <v>1428</v>
      </c>
    </row>
    <row r="2100" spans="1:28" hidden="1" x14ac:dyDescent="0.35">
      <c r="A2100" t="s">
        <v>1393</v>
      </c>
      <c r="B2100" t="s">
        <v>314</v>
      </c>
      <c r="C2100">
        <v>98</v>
      </c>
      <c r="D2100" s="9">
        <v>44467.32068287037</v>
      </c>
      <c r="E2100" s="9">
        <v>44565.770138888889</v>
      </c>
      <c r="F2100" t="s">
        <v>874</v>
      </c>
      <c r="G2100" t="s">
        <v>874</v>
      </c>
      <c r="H2100">
        <v>38</v>
      </c>
      <c r="I2100">
        <v>4</v>
      </c>
      <c r="J2100">
        <v>5</v>
      </c>
      <c r="K2100" t="s">
        <v>875</v>
      </c>
      <c r="L2100">
        <v>45</v>
      </c>
      <c r="M2100">
        <v>-9</v>
      </c>
      <c r="N2100">
        <v>0.41199999999999998</v>
      </c>
      <c r="O2100">
        <v>4.1000000000000002E-2</v>
      </c>
      <c r="P2100" t="s">
        <v>877</v>
      </c>
      <c r="Q2100">
        <v>0.51200000000000001</v>
      </c>
      <c r="R2100" t="s">
        <v>877</v>
      </c>
      <c r="S2100" t="s">
        <v>877</v>
      </c>
      <c r="T2100" t="s">
        <v>877</v>
      </c>
      <c r="U2100" t="s">
        <v>877</v>
      </c>
      <c r="V2100" t="s">
        <v>58</v>
      </c>
      <c r="W2100">
        <v>0.94899999999999995</v>
      </c>
      <c r="X2100">
        <v>0.67400000000000004</v>
      </c>
      <c r="Y2100" t="s">
        <v>877</v>
      </c>
      <c r="Z2100">
        <v>0.97199999999999998</v>
      </c>
      <c r="AA2100" s="19">
        <v>45733.908317650465</v>
      </c>
      <c r="AB2100" t="s">
        <v>1428</v>
      </c>
    </row>
    <row r="2101" spans="1:28" x14ac:dyDescent="0.35">
      <c r="A2101" t="s">
        <v>233</v>
      </c>
      <c r="B2101" t="s">
        <v>313</v>
      </c>
      <c r="C2101">
        <v>4095</v>
      </c>
      <c r="D2101" s="9">
        <v>39888.193854166668</v>
      </c>
      <c r="E2101" s="9">
        <v>43984.038831018515</v>
      </c>
      <c r="F2101">
        <v>720</v>
      </c>
      <c r="G2101">
        <v>720</v>
      </c>
      <c r="H2101">
        <v>370</v>
      </c>
      <c r="I2101">
        <v>350</v>
      </c>
      <c r="J2101">
        <v>12</v>
      </c>
      <c r="K2101">
        <v>708</v>
      </c>
      <c r="L2101">
        <v>654</v>
      </c>
      <c r="M2101">
        <v>54</v>
      </c>
      <c r="N2101">
        <v>0.26100000000000001</v>
      </c>
      <c r="O2101">
        <v>0.15</v>
      </c>
      <c r="P2101">
        <v>0.01</v>
      </c>
      <c r="Q2101">
        <v>0.48</v>
      </c>
      <c r="R2101">
        <v>1.1970000000000001</v>
      </c>
      <c r="S2101">
        <v>0.63500000000000001</v>
      </c>
      <c r="T2101">
        <v>0.97599999999999998</v>
      </c>
      <c r="U2101">
        <v>112.5</v>
      </c>
      <c r="V2101" t="s">
        <v>64</v>
      </c>
      <c r="W2101">
        <v>0.72899999999999998</v>
      </c>
      <c r="X2101">
        <v>0.77</v>
      </c>
      <c r="Y2101">
        <v>0.90400000000000003</v>
      </c>
      <c r="Z2101">
        <v>0.79100000000000004</v>
      </c>
      <c r="AA2101" s="19">
        <v>45733.908381145833</v>
      </c>
      <c r="AB2101" t="s">
        <v>1428</v>
      </c>
    </row>
    <row r="2102" spans="1:28" hidden="1" x14ac:dyDescent="0.35">
      <c r="A2102" t="s">
        <v>233</v>
      </c>
      <c r="B2102" t="s">
        <v>314</v>
      </c>
      <c r="C2102">
        <v>68</v>
      </c>
      <c r="D2102" s="9">
        <v>43915.088518518518</v>
      </c>
      <c r="E2102" s="9">
        <v>43984.038831018515</v>
      </c>
      <c r="F2102" t="s">
        <v>874</v>
      </c>
      <c r="G2102" t="s">
        <v>874</v>
      </c>
      <c r="H2102">
        <v>1</v>
      </c>
      <c r="I2102">
        <v>2</v>
      </c>
      <c r="J2102">
        <v>1</v>
      </c>
      <c r="K2102" t="s">
        <v>875</v>
      </c>
      <c r="L2102">
        <v>1</v>
      </c>
      <c r="M2102">
        <v>1</v>
      </c>
      <c r="N2102" t="s">
        <v>877</v>
      </c>
      <c r="O2102">
        <v>1.4E-2</v>
      </c>
      <c r="P2102" t="s">
        <v>877</v>
      </c>
      <c r="Q2102" t="s">
        <v>877</v>
      </c>
      <c r="R2102" t="s">
        <v>877</v>
      </c>
      <c r="S2102" t="s">
        <v>877</v>
      </c>
      <c r="T2102" t="s">
        <v>877</v>
      </c>
      <c r="U2102" t="s">
        <v>877</v>
      </c>
      <c r="V2102" t="s">
        <v>64</v>
      </c>
      <c r="W2102" t="s">
        <v>877</v>
      </c>
      <c r="X2102">
        <v>1</v>
      </c>
      <c r="Y2102" t="s">
        <v>877</v>
      </c>
      <c r="Z2102" t="s">
        <v>877</v>
      </c>
      <c r="AA2102" s="19">
        <v>45733.908381331021</v>
      </c>
      <c r="AB2102" t="s">
        <v>1428</v>
      </c>
    </row>
    <row r="2103" spans="1:28" x14ac:dyDescent="0.35">
      <c r="A2103" t="s">
        <v>232</v>
      </c>
      <c r="B2103" t="s">
        <v>313</v>
      </c>
      <c r="C2103">
        <v>5449</v>
      </c>
      <c r="D2103" s="9">
        <v>39116.386446759258</v>
      </c>
      <c r="E2103" s="9">
        <v>44565.691331018519</v>
      </c>
      <c r="F2103">
        <v>2462</v>
      </c>
      <c r="G2103">
        <v>2462</v>
      </c>
      <c r="H2103">
        <v>1787</v>
      </c>
      <c r="I2103">
        <v>675</v>
      </c>
      <c r="J2103">
        <v>57</v>
      </c>
      <c r="K2103">
        <v>2405</v>
      </c>
      <c r="L2103">
        <v>1888</v>
      </c>
      <c r="M2103">
        <v>517</v>
      </c>
      <c r="N2103">
        <v>0.46600000000000003</v>
      </c>
      <c r="O2103">
        <v>0.193</v>
      </c>
      <c r="P2103">
        <v>2.4E-2</v>
      </c>
      <c r="Q2103">
        <v>0.54600000000000004</v>
      </c>
      <c r="R2103">
        <v>0.86</v>
      </c>
      <c r="S2103">
        <v>0.70699999999999996</v>
      </c>
      <c r="T2103">
        <v>0.96399999999999997</v>
      </c>
      <c r="U2103">
        <v>946.88599999999997</v>
      </c>
      <c r="V2103" t="s">
        <v>58</v>
      </c>
      <c r="W2103">
        <v>0.85</v>
      </c>
      <c r="X2103">
        <v>0.93799999999999994</v>
      </c>
      <c r="Y2103">
        <v>0.80800000000000005</v>
      </c>
      <c r="Z2103">
        <v>0.85599999999999998</v>
      </c>
      <c r="AA2103" s="19">
        <v>45733.908454872682</v>
      </c>
      <c r="AB2103" t="s">
        <v>1428</v>
      </c>
    </row>
    <row r="2104" spans="1:28" hidden="1" x14ac:dyDescent="0.35">
      <c r="A2104" t="s">
        <v>232</v>
      </c>
      <c r="B2104" t="s">
        <v>314</v>
      </c>
      <c r="C2104">
        <v>99</v>
      </c>
      <c r="D2104" s="9">
        <v>44466.544479166667</v>
      </c>
      <c r="E2104" s="9">
        <v>44565.691331018519</v>
      </c>
      <c r="F2104" t="s">
        <v>874</v>
      </c>
      <c r="G2104" t="s">
        <v>874</v>
      </c>
      <c r="H2104">
        <v>55</v>
      </c>
      <c r="I2104">
        <v>26</v>
      </c>
      <c r="J2104">
        <v>4</v>
      </c>
      <c r="K2104" t="s">
        <v>875</v>
      </c>
      <c r="L2104">
        <v>48</v>
      </c>
      <c r="M2104">
        <v>28</v>
      </c>
      <c r="N2104">
        <v>0.57599999999999996</v>
      </c>
      <c r="O2104">
        <v>0.254</v>
      </c>
      <c r="P2104">
        <v>8.2000000000000003E-2</v>
      </c>
      <c r="Q2104">
        <v>0.51400000000000001</v>
      </c>
      <c r="R2104">
        <v>0.68700000000000006</v>
      </c>
      <c r="S2104">
        <v>0.69399999999999995</v>
      </c>
      <c r="T2104">
        <v>0.90100000000000002</v>
      </c>
      <c r="U2104">
        <v>1005.837</v>
      </c>
      <c r="V2104" t="s">
        <v>58</v>
      </c>
      <c r="W2104">
        <v>0.97499999999999998</v>
      </c>
      <c r="X2104">
        <v>0.96699999999999997</v>
      </c>
      <c r="Y2104">
        <v>0.86399999999999999</v>
      </c>
      <c r="Z2104">
        <v>0.97499999999999998</v>
      </c>
      <c r="AA2104" s="19">
        <v>45733.908469756941</v>
      </c>
      <c r="AB2104" t="s">
        <v>1428</v>
      </c>
    </row>
    <row r="2105" spans="1:28" x14ac:dyDescent="0.35">
      <c r="A2105" t="s">
        <v>231</v>
      </c>
      <c r="B2105" t="s">
        <v>313</v>
      </c>
      <c r="C2105">
        <v>649</v>
      </c>
      <c r="D2105" s="9">
        <v>43915.492337962962</v>
      </c>
      <c r="E2105" s="9">
        <v>44564.568344907406</v>
      </c>
      <c r="F2105">
        <v>271</v>
      </c>
      <c r="G2105">
        <v>271</v>
      </c>
      <c r="H2105">
        <v>269</v>
      </c>
      <c r="I2105">
        <v>2</v>
      </c>
      <c r="J2105">
        <v>153</v>
      </c>
      <c r="K2105">
        <v>118</v>
      </c>
      <c r="L2105">
        <v>0</v>
      </c>
      <c r="M2105">
        <v>118</v>
      </c>
      <c r="N2105">
        <v>0.77600000000000002</v>
      </c>
      <c r="O2105">
        <v>0</v>
      </c>
      <c r="P2105">
        <v>0.47099999999999997</v>
      </c>
      <c r="Q2105">
        <v>0</v>
      </c>
      <c r="R2105">
        <v>0</v>
      </c>
      <c r="S2105">
        <v>1</v>
      </c>
      <c r="T2105">
        <v>0.39300000000000002</v>
      </c>
      <c r="U2105" t="s">
        <v>877</v>
      </c>
      <c r="V2105" t="s">
        <v>878</v>
      </c>
      <c r="W2105">
        <v>0.92600000000000005</v>
      </c>
      <c r="X2105">
        <v>0</v>
      </c>
      <c r="Y2105">
        <v>0.99199999999999999</v>
      </c>
      <c r="Z2105">
        <v>0</v>
      </c>
      <c r="AA2105" s="19">
        <v>45733.908531724534</v>
      </c>
      <c r="AB2105" t="s">
        <v>1428</v>
      </c>
    </row>
    <row r="2106" spans="1:28" hidden="1" x14ac:dyDescent="0.35">
      <c r="A2106" t="s">
        <v>231</v>
      </c>
      <c r="B2106" t="s">
        <v>314</v>
      </c>
      <c r="C2106">
        <v>98</v>
      </c>
      <c r="D2106" s="9">
        <v>44466.461562500001</v>
      </c>
      <c r="E2106" s="9">
        <v>44564.568344907406</v>
      </c>
      <c r="F2106" t="s">
        <v>874</v>
      </c>
      <c r="G2106" t="s">
        <v>874</v>
      </c>
      <c r="H2106">
        <v>50</v>
      </c>
      <c r="I2106">
        <v>2</v>
      </c>
      <c r="J2106">
        <v>63</v>
      </c>
      <c r="K2106" t="s">
        <v>875</v>
      </c>
      <c r="L2106">
        <v>1</v>
      </c>
      <c r="M2106">
        <v>-12</v>
      </c>
      <c r="N2106">
        <v>0.60499999999999998</v>
      </c>
      <c r="O2106" t="s">
        <v>877</v>
      </c>
      <c r="P2106">
        <v>0.57499999999999996</v>
      </c>
      <c r="Q2106" t="s">
        <v>877</v>
      </c>
      <c r="R2106" t="s">
        <v>877</v>
      </c>
      <c r="S2106" t="s">
        <v>877</v>
      </c>
      <c r="T2106" t="s">
        <v>877</v>
      </c>
      <c r="U2106" t="s">
        <v>877</v>
      </c>
      <c r="V2106" t="s">
        <v>878</v>
      </c>
      <c r="W2106">
        <v>0.96499999999999997</v>
      </c>
      <c r="X2106" t="s">
        <v>877</v>
      </c>
      <c r="Y2106">
        <v>0.97799999999999998</v>
      </c>
      <c r="Z2106" t="s">
        <v>877</v>
      </c>
      <c r="AA2106" s="19">
        <v>45733.908531828703</v>
      </c>
      <c r="AB2106" t="s">
        <v>1428</v>
      </c>
    </row>
    <row r="2107" spans="1:28" x14ac:dyDescent="0.35">
      <c r="A2107" t="s">
        <v>229</v>
      </c>
      <c r="B2107" t="s">
        <v>313</v>
      </c>
      <c r="C2107">
        <v>423</v>
      </c>
      <c r="D2107" s="9">
        <v>44126.53633101852</v>
      </c>
      <c r="E2107" s="9">
        <v>44550.454328703701</v>
      </c>
      <c r="F2107">
        <v>205</v>
      </c>
      <c r="G2107">
        <v>205</v>
      </c>
      <c r="H2107">
        <v>202</v>
      </c>
      <c r="I2107">
        <v>3</v>
      </c>
      <c r="J2107">
        <v>0</v>
      </c>
      <c r="K2107">
        <v>205</v>
      </c>
      <c r="L2107">
        <v>101</v>
      </c>
      <c r="M2107">
        <v>104</v>
      </c>
      <c r="N2107">
        <v>0.45500000000000002</v>
      </c>
      <c r="O2107">
        <v>5.0000000000000001E-3</v>
      </c>
      <c r="P2107">
        <v>0</v>
      </c>
      <c r="Q2107">
        <v>0.22900000000000001</v>
      </c>
      <c r="R2107">
        <v>0.498</v>
      </c>
      <c r="S2107">
        <v>0.98899999999999999</v>
      </c>
      <c r="T2107">
        <v>1</v>
      </c>
      <c r="U2107">
        <v>454.14800000000002</v>
      </c>
      <c r="V2107" t="s">
        <v>58</v>
      </c>
      <c r="W2107">
        <v>0.98799999999999999</v>
      </c>
      <c r="X2107">
        <v>0.76</v>
      </c>
      <c r="Y2107">
        <v>0</v>
      </c>
      <c r="Z2107">
        <v>0.96199999999999997</v>
      </c>
      <c r="AA2107" s="19">
        <v>45733.908595196757</v>
      </c>
      <c r="AB2107" t="s">
        <v>1428</v>
      </c>
    </row>
    <row r="2108" spans="1:28" hidden="1" x14ac:dyDescent="0.35">
      <c r="A2108" t="s">
        <v>229</v>
      </c>
      <c r="B2108" t="s">
        <v>314</v>
      </c>
      <c r="C2108">
        <v>95</v>
      </c>
      <c r="D2108" s="9">
        <v>44454.714988425927</v>
      </c>
      <c r="E2108" s="9">
        <v>44550.454328703701</v>
      </c>
      <c r="F2108" t="s">
        <v>874</v>
      </c>
      <c r="G2108" t="s">
        <v>874</v>
      </c>
      <c r="H2108">
        <v>48</v>
      </c>
      <c r="I2108">
        <v>2</v>
      </c>
      <c r="J2108">
        <v>1</v>
      </c>
      <c r="K2108" t="s">
        <v>875</v>
      </c>
      <c r="L2108">
        <v>34</v>
      </c>
      <c r="M2108">
        <v>15</v>
      </c>
      <c r="N2108">
        <v>0.47599999999999998</v>
      </c>
      <c r="O2108">
        <v>0.25</v>
      </c>
      <c r="P2108">
        <v>0</v>
      </c>
      <c r="Q2108">
        <v>0.35199999999999998</v>
      </c>
      <c r="R2108">
        <v>0.48499999999999999</v>
      </c>
      <c r="S2108">
        <v>0.65600000000000003</v>
      </c>
      <c r="T2108">
        <v>1</v>
      </c>
      <c r="U2108">
        <v>295.45499999999998</v>
      </c>
      <c r="V2108" t="s">
        <v>58</v>
      </c>
      <c r="W2108">
        <v>0.97</v>
      </c>
      <c r="X2108">
        <v>1</v>
      </c>
      <c r="Y2108">
        <v>0</v>
      </c>
      <c r="Z2108">
        <v>0.94799999999999995</v>
      </c>
      <c r="AA2108" s="19">
        <v>45733.90860732639</v>
      </c>
      <c r="AB2108" t="s">
        <v>1428</v>
      </c>
    </row>
    <row r="2109" spans="1:28" x14ac:dyDescent="0.35">
      <c r="A2109" t="s">
        <v>1394</v>
      </c>
      <c r="B2109" t="s">
        <v>313</v>
      </c>
      <c r="C2109">
        <v>849</v>
      </c>
      <c r="D2109" s="9">
        <v>43705.38758101852</v>
      </c>
      <c r="E2109" s="9">
        <v>44554.620868055557</v>
      </c>
      <c r="F2109">
        <v>394</v>
      </c>
      <c r="G2109">
        <v>394</v>
      </c>
      <c r="H2109">
        <v>328</v>
      </c>
      <c r="I2109">
        <v>66</v>
      </c>
      <c r="J2109">
        <v>0</v>
      </c>
      <c r="K2109">
        <v>394</v>
      </c>
      <c r="L2109">
        <v>140</v>
      </c>
      <c r="M2109">
        <v>254</v>
      </c>
      <c r="N2109">
        <v>0.38400000000000001</v>
      </c>
      <c r="O2109">
        <v>9.0999999999999998E-2</v>
      </c>
      <c r="P2109">
        <v>0</v>
      </c>
      <c r="Q2109">
        <v>0.24299999999999999</v>
      </c>
      <c r="R2109">
        <v>0.51200000000000001</v>
      </c>
      <c r="S2109">
        <v>0.80800000000000005</v>
      </c>
      <c r="T2109">
        <v>1</v>
      </c>
      <c r="U2109">
        <v>1045.2670000000001</v>
      </c>
      <c r="V2109" t="s">
        <v>58</v>
      </c>
      <c r="W2109">
        <v>0.98499999999999999</v>
      </c>
      <c r="X2109">
        <v>0.879</v>
      </c>
      <c r="Y2109">
        <v>0</v>
      </c>
      <c r="Z2109">
        <v>0.71699999999999997</v>
      </c>
      <c r="AA2109" s="19">
        <v>45733.908672592595</v>
      </c>
      <c r="AB2109" t="s">
        <v>1428</v>
      </c>
    </row>
    <row r="2110" spans="1:28" hidden="1" x14ac:dyDescent="0.35">
      <c r="A2110" t="s">
        <v>1394</v>
      </c>
      <c r="B2110" t="s">
        <v>314</v>
      </c>
      <c r="C2110">
        <v>99</v>
      </c>
      <c r="D2110" s="9">
        <v>44454.917245370372</v>
      </c>
      <c r="E2110" s="9">
        <v>44554.620868055557</v>
      </c>
      <c r="F2110" t="s">
        <v>874</v>
      </c>
      <c r="G2110" t="s">
        <v>874</v>
      </c>
      <c r="H2110">
        <v>51</v>
      </c>
      <c r="I2110">
        <v>6</v>
      </c>
      <c r="J2110">
        <v>1</v>
      </c>
      <c r="K2110" t="s">
        <v>875</v>
      </c>
      <c r="L2110">
        <v>40</v>
      </c>
      <c r="M2110">
        <v>16</v>
      </c>
      <c r="N2110">
        <v>0.47799999999999998</v>
      </c>
      <c r="O2110">
        <v>7.9000000000000001E-2</v>
      </c>
      <c r="P2110">
        <v>0</v>
      </c>
      <c r="Q2110">
        <v>0.371</v>
      </c>
      <c r="R2110">
        <v>0.66600000000000004</v>
      </c>
      <c r="S2110">
        <v>0.85799999999999998</v>
      </c>
      <c r="T2110">
        <v>1</v>
      </c>
      <c r="U2110">
        <v>684.63599999999997</v>
      </c>
      <c r="V2110" t="s">
        <v>58</v>
      </c>
      <c r="W2110">
        <v>0.92</v>
      </c>
      <c r="X2110">
        <v>0.70499999999999996</v>
      </c>
      <c r="Y2110">
        <v>0</v>
      </c>
      <c r="Z2110">
        <v>0.97799999999999998</v>
      </c>
      <c r="AA2110" s="19">
        <v>45733.908684155096</v>
      </c>
      <c r="AB2110" t="s">
        <v>1428</v>
      </c>
    </row>
    <row r="2111" spans="1:28" x14ac:dyDescent="0.35">
      <c r="A2111" t="s">
        <v>228</v>
      </c>
      <c r="B2111" t="s">
        <v>313</v>
      </c>
      <c r="C2111">
        <v>858</v>
      </c>
      <c r="D2111" s="9">
        <v>43706.093599537038</v>
      </c>
      <c r="E2111" s="9">
        <v>44564.663460648146</v>
      </c>
      <c r="F2111">
        <v>341</v>
      </c>
      <c r="G2111">
        <v>341</v>
      </c>
      <c r="H2111">
        <v>190</v>
      </c>
      <c r="I2111">
        <v>151</v>
      </c>
      <c r="J2111">
        <v>11</v>
      </c>
      <c r="K2111">
        <v>330</v>
      </c>
      <c r="L2111">
        <v>193</v>
      </c>
      <c r="M2111">
        <v>137</v>
      </c>
      <c r="N2111">
        <v>0.19</v>
      </c>
      <c r="O2111">
        <v>0.17100000000000001</v>
      </c>
      <c r="P2111">
        <v>0.02</v>
      </c>
      <c r="Q2111">
        <v>0.219</v>
      </c>
      <c r="R2111">
        <v>0.64200000000000002</v>
      </c>
      <c r="S2111">
        <v>0.52600000000000002</v>
      </c>
      <c r="T2111">
        <v>0.94499999999999995</v>
      </c>
      <c r="U2111">
        <v>625.57100000000003</v>
      </c>
      <c r="V2111" t="s">
        <v>58</v>
      </c>
      <c r="W2111">
        <v>0.96199999999999997</v>
      </c>
      <c r="X2111">
        <v>0.99199999999999999</v>
      </c>
      <c r="Y2111">
        <v>0.93500000000000005</v>
      </c>
      <c r="Z2111">
        <v>0.98899999999999999</v>
      </c>
      <c r="AA2111" s="19">
        <v>45733.908752476855</v>
      </c>
      <c r="AB2111" t="s">
        <v>1428</v>
      </c>
    </row>
    <row r="2112" spans="1:28" hidden="1" x14ac:dyDescent="0.35">
      <c r="A2112" t="s">
        <v>228</v>
      </c>
      <c r="B2112" t="s">
        <v>314</v>
      </c>
      <c r="C2112">
        <v>93</v>
      </c>
      <c r="D2112" s="9">
        <v>44470.791435185187</v>
      </c>
      <c r="E2112" s="9">
        <v>44564.663460648146</v>
      </c>
      <c r="F2112" t="s">
        <v>874</v>
      </c>
      <c r="G2112" t="s">
        <v>874</v>
      </c>
      <c r="H2112">
        <v>58</v>
      </c>
      <c r="I2112">
        <v>15</v>
      </c>
      <c r="J2112">
        <v>5</v>
      </c>
      <c r="K2112" t="s">
        <v>875</v>
      </c>
      <c r="L2112">
        <v>27</v>
      </c>
      <c r="M2112">
        <v>40</v>
      </c>
      <c r="N2112">
        <v>0.72899999999999998</v>
      </c>
      <c r="O2112">
        <v>0.23300000000000001</v>
      </c>
      <c r="P2112">
        <v>5.8000000000000003E-2</v>
      </c>
      <c r="Q2112">
        <v>0.27900000000000003</v>
      </c>
      <c r="R2112">
        <v>0.309</v>
      </c>
      <c r="S2112">
        <v>0.75800000000000001</v>
      </c>
      <c r="T2112">
        <v>0.94</v>
      </c>
      <c r="U2112">
        <v>491.03899999999999</v>
      </c>
      <c r="V2112" t="s">
        <v>58</v>
      </c>
      <c r="W2112">
        <v>0.89200000000000002</v>
      </c>
      <c r="X2112">
        <v>0.98299999999999998</v>
      </c>
      <c r="Y2112">
        <v>0.93200000000000005</v>
      </c>
      <c r="Z2112">
        <v>0.93899999999999995</v>
      </c>
      <c r="AA2112" s="19">
        <v>45733.908766458335</v>
      </c>
      <c r="AB2112" t="s">
        <v>1428</v>
      </c>
    </row>
    <row r="2113" spans="1:28" x14ac:dyDescent="0.35">
      <c r="A2113" t="s">
        <v>226</v>
      </c>
      <c r="B2113" t="s">
        <v>313</v>
      </c>
      <c r="C2113">
        <v>621</v>
      </c>
      <c r="D2113" s="9">
        <v>43943.642476851855</v>
      </c>
      <c r="E2113" s="9">
        <v>44565.447280092594</v>
      </c>
      <c r="F2113">
        <v>80</v>
      </c>
      <c r="G2113">
        <v>80</v>
      </c>
      <c r="H2113">
        <v>76</v>
      </c>
      <c r="I2113">
        <v>4</v>
      </c>
      <c r="J2113">
        <v>1</v>
      </c>
      <c r="K2113">
        <v>79</v>
      </c>
      <c r="L2113">
        <v>39</v>
      </c>
      <c r="M2113">
        <v>40</v>
      </c>
      <c r="N2113">
        <v>0.11899999999999999</v>
      </c>
      <c r="O2113">
        <v>5.3999999999999999E-2</v>
      </c>
      <c r="P2113">
        <v>0</v>
      </c>
      <c r="Q2113">
        <v>0.35499999999999998</v>
      </c>
      <c r="R2113">
        <v>2.052</v>
      </c>
      <c r="S2113">
        <v>0.68799999999999994</v>
      </c>
      <c r="T2113">
        <v>1</v>
      </c>
      <c r="U2113">
        <v>112.676</v>
      </c>
      <c r="V2113" t="s">
        <v>64</v>
      </c>
      <c r="W2113">
        <v>0.35</v>
      </c>
      <c r="X2113">
        <v>0.67900000000000005</v>
      </c>
      <c r="Y2113">
        <v>0</v>
      </c>
      <c r="Z2113">
        <v>0.96</v>
      </c>
      <c r="AA2113" s="19">
        <v>45733.9088294213</v>
      </c>
      <c r="AB2113" t="s">
        <v>1428</v>
      </c>
    </row>
    <row r="2114" spans="1:28" hidden="1" x14ac:dyDescent="0.35">
      <c r="A2114" t="s">
        <v>226</v>
      </c>
      <c r="B2114" t="s">
        <v>314</v>
      </c>
      <c r="C2114">
        <v>99</v>
      </c>
      <c r="D2114" s="9">
        <v>44466.269050925926</v>
      </c>
      <c r="E2114" s="9">
        <v>44565.447280092594</v>
      </c>
      <c r="F2114" t="s">
        <v>874</v>
      </c>
      <c r="G2114" t="s">
        <v>874</v>
      </c>
      <c r="H2114">
        <v>42</v>
      </c>
      <c r="I2114">
        <v>4</v>
      </c>
      <c r="J2114">
        <v>1</v>
      </c>
      <c r="K2114" t="s">
        <v>875</v>
      </c>
      <c r="L2114">
        <v>28</v>
      </c>
      <c r="M2114">
        <v>18</v>
      </c>
      <c r="N2114">
        <v>0.439</v>
      </c>
      <c r="O2114">
        <v>5.3999999999999999E-2</v>
      </c>
      <c r="P2114" t="s">
        <v>877</v>
      </c>
      <c r="Q2114">
        <v>0.29599999999999999</v>
      </c>
      <c r="R2114" t="s">
        <v>877</v>
      </c>
      <c r="S2114" t="s">
        <v>877</v>
      </c>
      <c r="T2114" t="s">
        <v>877</v>
      </c>
      <c r="U2114" t="s">
        <v>877</v>
      </c>
      <c r="V2114" t="s">
        <v>64</v>
      </c>
      <c r="W2114">
        <v>0.92900000000000005</v>
      </c>
      <c r="X2114">
        <v>0.69799999999999995</v>
      </c>
      <c r="Y2114" t="s">
        <v>877</v>
      </c>
      <c r="Z2114">
        <v>0.98499999999999999</v>
      </c>
      <c r="AA2114" s="19">
        <v>45733.9088294213</v>
      </c>
      <c r="AB2114" t="s">
        <v>1428</v>
      </c>
    </row>
    <row r="2115" spans="1:28" x14ac:dyDescent="0.35">
      <c r="A2115" t="s">
        <v>225</v>
      </c>
      <c r="B2115" t="s">
        <v>313</v>
      </c>
      <c r="C2115">
        <v>3642</v>
      </c>
      <c r="D2115" s="9">
        <v>40798.258715277778</v>
      </c>
      <c r="E2115" s="9">
        <v>44440.433483796296</v>
      </c>
      <c r="F2115">
        <v>281</v>
      </c>
      <c r="G2115">
        <v>281</v>
      </c>
      <c r="H2115">
        <v>190</v>
      </c>
      <c r="I2115">
        <v>91</v>
      </c>
      <c r="J2115">
        <v>2</v>
      </c>
      <c r="K2115">
        <v>279</v>
      </c>
      <c r="L2115">
        <v>252</v>
      </c>
      <c r="M2115">
        <v>27</v>
      </c>
      <c r="N2115">
        <v>0.108</v>
      </c>
      <c r="O2115">
        <v>0.04</v>
      </c>
      <c r="P2115">
        <v>1E-3</v>
      </c>
      <c r="Q2115">
        <v>0.13</v>
      </c>
      <c r="R2115">
        <v>0.88400000000000001</v>
      </c>
      <c r="S2115">
        <v>0.73</v>
      </c>
      <c r="T2115">
        <v>0.99299999999999999</v>
      </c>
      <c r="U2115">
        <v>207.69200000000001</v>
      </c>
      <c r="V2115" t="s">
        <v>58</v>
      </c>
      <c r="W2115">
        <v>0.89200000000000002</v>
      </c>
      <c r="X2115">
        <v>0.92500000000000004</v>
      </c>
      <c r="Y2115">
        <v>1</v>
      </c>
      <c r="Z2115">
        <v>0.88800000000000001</v>
      </c>
      <c r="AA2115" s="19">
        <v>45733.90889082176</v>
      </c>
      <c r="AB2115" t="s">
        <v>1428</v>
      </c>
    </row>
    <row r="2116" spans="1:28" hidden="1" x14ac:dyDescent="0.35">
      <c r="A2116" t="s">
        <v>225</v>
      </c>
      <c r="B2116" t="s">
        <v>314</v>
      </c>
      <c r="C2116">
        <v>0</v>
      </c>
      <c r="D2116" s="9">
        <v>44440.433483796296</v>
      </c>
      <c r="E2116" s="9">
        <v>44440.433483796296</v>
      </c>
      <c r="F2116" t="s">
        <v>874</v>
      </c>
      <c r="G2116" t="s">
        <v>874</v>
      </c>
      <c r="H2116">
        <v>1</v>
      </c>
      <c r="I2116">
        <v>1</v>
      </c>
      <c r="J2116">
        <v>1</v>
      </c>
      <c r="K2116" t="s">
        <v>875</v>
      </c>
      <c r="L2116">
        <v>1</v>
      </c>
      <c r="M2116">
        <v>0</v>
      </c>
      <c r="N2116" t="s">
        <v>877</v>
      </c>
      <c r="O2116" t="s">
        <v>877</v>
      </c>
      <c r="P2116" t="s">
        <v>877</v>
      </c>
      <c r="Q2116" t="s">
        <v>877</v>
      </c>
      <c r="R2116" t="s">
        <v>877</v>
      </c>
      <c r="S2116" t="s">
        <v>877</v>
      </c>
      <c r="T2116" t="s">
        <v>877</v>
      </c>
      <c r="U2116" t="s">
        <v>877</v>
      </c>
      <c r="V2116" t="s">
        <v>58</v>
      </c>
      <c r="W2116" t="s">
        <v>877</v>
      </c>
      <c r="X2116" t="s">
        <v>877</v>
      </c>
      <c r="Y2116" t="s">
        <v>877</v>
      </c>
      <c r="Z2116" t="s">
        <v>877</v>
      </c>
      <c r="AA2116" s="19">
        <v>45733.908890914354</v>
      </c>
      <c r="AB2116" t="s">
        <v>1428</v>
      </c>
    </row>
    <row r="2117" spans="1:28" x14ac:dyDescent="0.35">
      <c r="A2117" t="s">
        <v>1395</v>
      </c>
      <c r="B2117" t="s">
        <v>313</v>
      </c>
      <c r="C2117">
        <v>316</v>
      </c>
      <c r="D2117" s="9">
        <v>44230.406550925924</v>
      </c>
      <c r="E2117" s="9">
        <v>44546.792534722219</v>
      </c>
      <c r="F2117">
        <v>384</v>
      </c>
      <c r="G2117">
        <v>384</v>
      </c>
      <c r="H2117">
        <v>371</v>
      </c>
      <c r="I2117">
        <v>13</v>
      </c>
      <c r="J2117">
        <v>0</v>
      </c>
      <c r="K2117">
        <v>384</v>
      </c>
      <c r="L2117">
        <v>220</v>
      </c>
      <c r="M2117">
        <v>164</v>
      </c>
      <c r="N2117">
        <v>1.1970000000000001</v>
      </c>
      <c r="O2117">
        <v>4.1000000000000002E-2</v>
      </c>
      <c r="P2117">
        <v>0</v>
      </c>
      <c r="Q2117">
        <v>0.78400000000000003</v>
      </c>
      <c r="R2117">
        <v>0.63300000000000001</v>
      </c>
      <c r="S2117">
        <v>0.96699999999999997</v>
      </c>
      <c r="T2117">
        <v>1</v>
      </c>
      <c r="U2117">
        <v>209.184</v>
      </c>
      <c r="V2117" t="s">
        <v>58</v>
      </c>
      <c r="W2117">
        <v>0.98099999999999998</v>
      </c>
      <c r="X2117">
        <v>0.9</v>
      </c>
      <c r="Y2117">
        <v>0</v>
      </c>
      <c r="Z2117">
        <v>0.99299999999999999</v>
      </c>
      <c r="AA2117" s="19">
        <v>45733.908955543979</v>
      </c>
      <c r="AB2117" t="s">
        <v>1428</v>
      </c>
    </row>
    <row r="2118" spans="1:28" hidden="1" x14ac:dyDescent="0.35">
      <c r="A2118" t="s">
        <v>1395</v>
      </c>
      <c r="B2118" t="s">
        <v>314</v>
      </c>
      <c r="C2118">
        <v>99</v>
      </c>
      <c r="D2118" s="9">
        <v>44447.090787037036</v>
      </c>
      <c r="E2118" s="9">
        <v>44546.792534722219</v>
      </c>
      <c r="F2118" t="s">
        <v>874</v>
      </c>
      <c r="G2118" t="s">
        <v>874</v>
      </c>
      <c r="H2118">
        <v>86</v>
      </c>
      <c r="I2118">
        <v>6</v>
      </c>
      <c r="J2118">
        <v>1</v>
      </c>
      <c r="K2118" t="s">
        <v>875</v>
      </c>
      <c r="L2118">
        <v>72</v>
      </c>
      <c r="M2118">
        <v>21</v>
      </c>
      <c r="N2118">
        <v>1.127</v>
      </c>
      <c r="O2118">
        <v>0.17599999999999999</v>
      </c>
      <c r="P2118">
        <v>0</v>
      </c>
      <c r="Q2118">
        <v>0.79600000000000004</v>
      </c>
      <c r="R2118">
        <v>0.61099999999999999</v>
      </c>
      <c r="S2118">
        <v>0.86499999999999999</v>
      </c>
      <c r="T2118">
        <v>1</v>
      </c>
      <c r="U2118">
        <v>206.03</v>
      </c>
      <c r="V2118" t="s">
        <v>58</v>
      </c>
      <c r="W2118">
        <v>0.95699999999999996</v>
      </c>
      <c r="X2118">
        <v>0.752</v>
      </c>
      <c r="Y2118">
        <v>0</v>
      </c>
      <c r="Z2118">
        <v>0.98299999999999998</v>
      </c>
      <c r="AA2118" s="19">
        <v>45733.90896803241</v>
      </c>
      <c r="AB2118" t="s">
        <v>1428</v>
      </c>
    </row>
    <row r="2119" spans="1:28" x14ac:dyDescent="0.35">
      <c r="A2119" t="s">
        <v>224</v>
      </c>
      <c r="B2119" t="s">
        <v>313</v>
      </c>
      <c r="C2119">
        <v>399</v>
      </c>
      <c r="D2119" s="9">
        <v>44154.131851851853</v>
      </c>
      <c r="E2119" s="9">
        <v>44553.651134259257</v>
      </c>
      <c r="F2119">
        <v>433</v>
      </c>
      <c r="G2119">
        <v>433</v>
      </c>
      <c r="H2119">
        <v>430</v>
      </c>
      <c r="I2119">
        <v>3</v>
      </c>
      <c r="J2119">
        <v>0</v>
      </c>
      <c r="K2119">
        <v>433</v>
      </c>
      <c r="L2119">
        <v>241</v>
      </c>
      <c r="M2119">
        <v>192</v>
      </c>
      <c r="N2119">
        <v>1.218</v>
      </c>
      <c r="O2119">
        <v>1.2999999999999999E-2</v>
      </c>
      <c r="P2119">
        <v>0</v>
      </c>
      <c r="Q2119">
        <v>0.69099999999999995</v>
      </c>
      <c r="R2119">
        <v>0.56100000000000005</v>
      </c>
      <c r="S2119">
        <v>0.98899999999999999</v>
      </c>
      <c r="T2119">
        <v>1</v>
      </c>
      <c r="U2119">
        <v>277.858</v>
      </c>
      <c r="V2119" t="s">
        <v>58</v>
      </c>
      <c r="W2119">
        <v>0.98699999999999999</v>
      </c>
      <c r="X2119">
        <v>0.88400000000000001</v>
      </c>
      <c r="Y2119">
        <v>0</v>
      </c>
      <c r="Z2119">
        <v>0.97699999999999998</v>
      </c>
      <c r="AA2119" s="19">
        <v>45733.909033518517</v>
      </c>
      <c r="AB2119" t="s">
        <v>1428</v>
      </c>
    </row>
    <row r="2120" spans="1:28" hidden="1" x14ac:dyDescent="0.35">
      <c r="A2120" t="s">
        <v>224</v>
      </c>
      <c r="B2120" t="s">
        <v>314</v>
      </c>
      <c r="C2120">
        <v>91</v>
      </c>
      <c r="D2120" s="9">
        <v>44462.404965277776</v>
      </c>
      <c r="E2120" s="9">
        <v>44553.651134259257</v>
      </c>
      <c r="F2120" t="s">
        <v>874</v>
      </c>
      <c r="G2120" t="s">
        <v>874</v>
      </c>
      <c r="H2120">
        <v>56</v>
      </c>
      <c r="I2120">
        <v>1</v>
      </c>
      <c r="J2120">
        <v>1</v>
      </c>
      <c r="K2120" t="s">
        <v>875</v>
      </c>
      <c r="L2120">
        <v>67</v>
      </c>
      <c r="M2120">
        <v>-12</v>
      </c>
      <c r="N2120">
        <v>0.60199999999999998</v>
      </c>
      <c r="O2120" t="s">
        <v>877</v>
      </c>
      <c r="P2120">
        <v>0</v>
      </c>
      <c r="Q2120">
        <v>0.63300000000000001</v>
      </c>
      <c r="R2120" t="s">
        <v>877</v>
      </c>
      <c r="S2120" t="s">
        <v>877</v>
      </c>
      <c r="T2120" t="s">
        <v>877</v>
      </c>
      <c r="U2120" t="s">
        <v>877</v>
      </c>
      <c r="V2120" t="s">
        <v>58</v>
      </c>
      <c r="W2120">
        <v>0.98199999999999998</v>
      </c>
      <c r="X2120" t="s">
        <v>877</v>
      </c>
      <c r="Y2120">
        <v>0</v>
      </c>
      <c r="Z2120">
        <v>0.98099999999999998</v>
      </c>
      <c r="AA2120" s="19">
        <v>45733.909033634256</v>
      </c>
      <c r="AB2120" t="s">
        <v>1428</v>
      </c>
    </row>
    <row r="2121" spans="1:28" x14ac:dyDescent="0.35">
      <c r="A2121" t="s">
        <v>223</v>
      </c>
      <c r="B2121" t="s">
        <v>313</v>
      </c>
      <c r="C2121">
        <v>5327</v>
      </c>
      <c r="D2121" s="9">
        <v>39224.413356481484</v>
      </c>
      <c r="E2121" s="9">
        <v>44551.42765046296</v>
      </c>
      <c r="F2121">
        <v>1754</v>
      </c>
      <c r="G2121">
        <v>1754</v>
      </c>
      <c r="H2121">
        <v>1130</v>
      </c>
      <c r="I2121">
        <v>624</v>
      </c>
      <c r="J2121">
        <v>31</v>
      </c>
      <c r="K2121">
        <v>1723</v>
      </c>
      <c r="L2121">
        <v>1694</v>
      </c>
      <c r="M2121">
        <v>29</v>
      </c>
      <c r="N2121">
        <v>0.28499999999999998</v>
      </c>
      <c r="O2121">
        <v>0.216</v>
      </c>
      <c r="P2121">
        <v>6.0000000000000001E-3</v>
      </c>
      <c r="Q2121">
        <v>0.38300000000000001</v>
      </c>
      <c r="R2121">
        <v>0.77400000000000002</v>
      </c>
      <c r="S2121">
        <v>0.56899999999999995</v>
      </c>
      <c r="T2121">
        <v>0.98799999999999999</v>
      </c>
      <c r="U2121">
        <v>75.718000000000004</v>
      </c>
      <c r="V2121" t="s">
        <v>58</v>
      </c>
      <c r="W2121">
        <v>0.91900000000000004</v>
      </c>
      <c r="X2121">
        <v>0.92400000000000004</v>
      </c>
      <c r="Y2121">
        <v>0.98</v>
      </c>
      <c r="Z2121">
        <v>0.94499999999999995</v>
      </c>
      <c r="AA2121" s="19">
        <v>45733.909105196763</v>
      </c>
      <c r="AB2121" t="s">
        <v>1428</v>
      </c>
    </row>
    <row r="2122" spans="1:28" hidden="1" x14ac:dyDescent="0.35">
      <c r="A2122" t="s">
        <v>223</v>
      </c>
      <c r="B2122" t="s">
        <v>314</v>
      </c>
      <c r="C2122">
        <v>84</v>
      </c>
      <c r="D2122" s="9">
        <v>44466.46634259259</v>
      </c>
      <c r="E2122" s="9">
        <v>44551.42765046296</v>
      </c>
      <c r="F2122" t="s">
        <v>874</v>
      </c>
      <c r="G2122" t="s">
        <v>874</v>
      </c>
      <c r="H2122">
        <v>4</v>
      </c>
      <c r="I2122">
        <v>1</v>
      </c>
      <c r="J2122">
        <v>1</v>
      </c>
      <c r="K2122" t="s">
        <v>875</v>
      </c>
      <c r="L2122">
        <v>2</v>
      </c>
      <c r="M2122">
        <v>0</v>
      </c>
      <c r="N2122">
        <v>3.3000000000000002E-2</v>
      </c>
      <c r="O2122" t="s">
        <v>877</v>
      </c>
      <c r="P2122" t="s">
        <v>877</v>
      </c>
      <c r="Q2122">
        <v>1.4999999999999999E-2</v>
      </c>
      <c r="R2122" t="s">
        <v>877</v>
      </c>
      <c r="S2122" t="s">
        <v>877</v>
      </c>
      <c r="T2122" t="s">
        <v>877</v>
      </c>
      <c r="U2122" t="s">
        <v>877</v>
      </c>
      <c r="V2122" t="s">
        <v>58</v>
      </c>
      <c r="W2122">
        <v>0.97799999999999998</v>
      </c>
      <c r="X2122" t="s">
        <v>877</v>
      </c>
      <c r="Y2122" t="s">
        <v>877</v>
      </c>
      <c r="Z2122">
        <v>1</v>
      </c>
      <c r="AA2122" s="19">
        <v>45733.909105196763</v>
      </c>
      <c r="AB2122" t="s">
        <v>1428</v>
      </c>
    </row>
    <row r="2123" spans="1:28" x14ac:dyDescent="0.35">
      <c r="A2123" t="s">
        <v>220</v>
      </c>
      <c r="B2123" t="s">
        <v>313</v>
      </c>
      <c r="C2123">
        <v>1771</v>
      </c>
      <c r="D2123" s="9">
        <v>42793.550787037035</v>
      </c>
      <c r="E2123" s="9">
        <v>44565.433321759258</v>
      </c>
      <c r="F2123">
        <v>315</v>
      </c>
      <c r="G2123">
        <v>315</v>
      </c>
      <c r="H2123">
        <v>196</v>
      </c>
      <c r="I2123">
        <v>119</v>
      </c>
      <c r="J2123">
        <v>17</v>
      </c>
      <c r="K2123">
        <v>298</v>
      </c>
      <c r="L2123">
        <v>216</v>
      </c>
      <c r="M2123">
        <v>82</v>
      </c>
      <c r="N2123">
        <v>0.20200000000000001</v>
      </c>
      <c r="O2123">
        <v>7.9000000000000001E-2</v>
      </c>
      <c r="P2123">
        <v>1.7999999999999999E-2</v>
      </c>
      <c r="Q2123">
        <v>0.25700000000000001</v>
      </c>
      <c r="R2123">
        <v>0.97699999999999998</v>
      </c>
      <c r="S2123">
        <v>0.71899999999999997</v>
      </c>
      <c r="T2123">
        <v>0.93600000000000005</v>
      </c>
      <c r="U2123">
        <v>319.06599999999997</v>
      </c>
      <c r="V2123" t="s">
        <v>58</v>
      </c>
      <c r="W2123">
        <v>0.93300000000000005</v>
      </c>
      <c r="X2123">
        <v>0.88400000000000001</v>
      </c>
      <c r="Y2123">
        <v>0.91400000000000003</v>
      </c>
      <c r="Z2123">
        <v>0.92600000000000005</v>
      </c>
      <c r="AA2123" s="19">
        <v>45733.909174629633</v>
      </c>
      <c r="AB2123" t="s">
        <v>1428</v>
      </c>
    </row>
    <row r="2124" spans="1:28" hidden="1" x14ac:dyDescent="0.35">
      <c r="A2124" t="s">
        <v>220</v>
      </c>
      <c r="B2124" t="s">
        <v>314</v>
      </c>
      <c r="C2124">
        <v>97</v>
      </c>
      <c r="D2124" s="9">
        <v>44467.791956018518</v>
      </c>
      <c r="E2124" s="9">
        <v>44565.433321759258</v>
      </c>
      <c r="F2124" t="s">
        <v>874</v>
      </c>
      <c r="G2124" t="s">
        <v>874</v>
      </c>
      <c r="H2124">
        <v>16</v>
      </c>
      <c r="I2124">
        <v>14</v>
      </c>
      <c r="J2124">
        <v>5</v>
      </c>
      <c r="K2124" t="s">
        <v>875</v>
      </c>
      <c r="L2124">
        <v>36</v>
      </c>
      <c r="M2124">
        <v>-12</v>
      </c>
      <c r="N2124">
        <v>0.223</v>
      </c>
      <c r="O2124">
        <v>0.17899999999999999</v>
      </c>
      <c r="P2124">
        <v>0.16900000000000001</v>
      </c>
      <c r="Q2124">
        <v>0.47099999999999997</v>
      </c>
      <c r="R2124">
        <v>2.0209999999999999</v>
      </c>
      <c r="S2124">
        <v>0.55500000000000005</v>
      </c>
      <c r="T2124">
        <v>0.57999999999999996</v>
      </c>
      <c r="U2124">
        <v>174.09800000000001</v>
      </c>
      <c r="V2124" t="s">
        <v>64</v>
      </c>
      <c r="W2124">
        <v>0.93400000000000005</v>
      </c>
      <c r="X2124">
        <v>0.75900000000000001</v>
      </c>
      <c r="Y2124">
        <v>0.93100000000000005</v>
      </c>
      <c r="Z2124">
        <v>0.84199999999999997</v>
      </c>
      <c r="AA2124" s="19">
        <v>45733.90918884259</v>
      </c>
      <c r="AB2124" t="s">
        <v>1428</v>
      </c>
    </row>
    <row r="2125" spans="1:28" x14ac:dyDescent="0.35">
      <c r="A2125" t="s">
        <v>1396</v>
      </c>
      <c r="B2125" t="s">
        <v>313</v>
      </c>
      <c r="C2125">
        <v>1022</v>
      </c>
      <c r="D2125" s="9">
        <v>43542.629710648151</v>
      </c>
      <c r="E2125" s="9">
        <v>44564.921388888892</v>
      </c>
      <c r="F2125">
        <v>228</v>
      </c>
      <c r="G2125">
        <v>228</v>
      </c>
      <c r="H2125">
        <v>223</v>
      </c>
      <c r="I2125">
        <v>5</v>
      </c>
      <c r="J2125">
        <v>0</v>
      </c>
      <c r="K2125">
        <v>228</v>
      </c>
      <c r="L2125">
        <v>103</v>
      </c>
      <c r="M2125">
        <v>125</v>
      </c>
      <c r="N2125">
        <v>0.28499999999999998</v>
      </c>
      <c r="O2125">
        <v>1.9E-2</v>
      </c>
      <c r="P2125">
        <v>0</v>
      </c>
      <c r="Q2125">
        <v>0.31900000000000001</v>
      </c>
      <c r="R2125">
        <v>1.0489999999999999</v>
      </c>
      <c r="S2125">
        <v>0.93700000000000006</v>
      </c>
      <c r="T2125">
        <v>1</v>
      </c>
      <c r="U2125">
        <v>391.85</v>
      </c>
      <c r="V2125" t="s">
        <v>64</v>
      </c>
      <c r="W2125">
        <v>0.63800000000000001</v>
      </c>
      <c r="X2125">
        <v>0.90200000000000002</v>
      </c>
      <c r="Y2125">
        <v>0</v>
      </c>
      <c r="Z2125">
        <v>0.81699999999999995</v>
      </c>
      <c r="AA2125" s="19">
        <v>45733.909253599537</v>
      </c>
      <c r="AB2125" t="s">
        <v>1428</v>
      </c>
    </row>
    <row r="2126" spans="1:28" hidden="1" x14ac:dyDescent="0.35">
      <c r="A2126" t="s">
        <v>1396</v>
      </c>
      <c r="B2126" t="s">
        <v>314</v>
      </c>
      <c r="C2126">
        <v>98</v>
      </c>
      <c r="D2126" s="9">
        <v>44466.658506944441</v>
      </c>
      <c r="E2126" s="9">
        <v>44564.921388888892</v>
      </c>
      <c r="F2126" t="s">
        <v>874</v>
      </c>
      <c r="G2126" t="s">
        <v>874</v>
      </c>
      <c r="H2126">
        <v>42</v>
      </c>
      <c r="I2126">
        <v>2</v>
      </c>
      <c r="J2126">
        <v>1</v>
      </c>
      <c r="K2126" t="s">
        <v>875</v>
      </c>
      <c r="L2126">
        <v>22</v>
      </c>
      <c r="M2126">
        <v>21</v>
      </c>
      <c r="N2126">
        <v>0.38700000000000001</v>
      </c>
      <c r="O2126">
        <v>7.6999999999999999E-2</v>
      </c>
      <c r="P2126">
        <v>0</v>
      </c>
      <c r="Q2126">
        <v>0.215</v>
      </c>
      <c r="R2126">
        <v>0.46300000000000002</v>
      </c>
      <c r="S2126">
        <v>0.83399999999999996</v>
      </c>
      <c r="T2126">
        <v>1</v>
      </c>
      <c r="U2126">
        <v>581.39499999999998</v>
      </c>
      <c r="V2126" t="s">
        <v>58</v>
      </c>
      <c r="W2126">
        <v>0.96599999999999997</v>
      </c>
      <c r="X2126">
        <v>1</v>
      </c>
      <c r="Y2126">
        <v>0</v>
      </c>
      <c r="Z2126">
        <v>0.97</v>
      </c>
      <c r="AA2126" s="19">
        <v>45733.90926537037</v>
      </c>
      <c r="AB2126" t="s">
        <v>1428</v>
      </c>
    </row>
    <row r="2127" spans="1:28" x14ac:dyDescent="0.35">
      <c r="A2127" t="s">
        <v>216</v>
      </c>
      <c r="B2127" t="s">
        <v>313</v>
      </c>
      <c r="C2127">
        <v>327</v>
      </c>
      <c r="D2127" s="9">
        <v>44224.80259259259</v>
      </c>
      <c r="E2127" s="9">
        <v>44552.753680555557</v>
      </c>
      <c r="F2127">
        <v>373</v>
      </c>
      <c r="G2127">
        <v>373</v>
      </c>
      <c r="H2127">
        <v>321</v>
      </c>
      <c r="I2127">
        <v>52</v>
      </c>
      <c r="J2127">
        <v>1</v>
      </c>
      <c r="K2127">
        <v>372</v>
      </c>
      <c r="L2127">
        <v>120</v>
      </c>
      <c r="M2127">
        <v>252</v>
      </c>
      <c r="N2127">
        <v>0.80100000000000005</v>
      </c>
      <c r="O2127">
        <v>0.14899999999999999</v>
      </c>
      <c r="P2127">
        <v>0</v>
      </c>
      <c r="Q2127">
        <v>0.377</v>
      </c>
      <c r="R2127">
        <v>0.39700000000000002</v>
      </c>
      <c r="S2127">
        <v>0.84299999999999997</v>
      </c>
      <c r="T2127">
        <v>1</v>
      </c>
      <c r="U2127">
        <v>668.43499999999995</v>
      </c>
      <c r="V2127" t="s">
        <v>58</v>
      </c>
      <c r="W2127">
        <v>0.86699999999999999</v>
      </c>
      <c r="X2127">
        <v>0.95099999999999996</v>
      </c>
      <c r="Y2127">
        <v>0</v>
      </c>
      <c r="Z2127">
        <v>0.95199999999999996</v>
      </c>
      <c r="AA2127" s="19">
        <v>45733.909331157411</v>
      </c>
      <c r="AB2127" t="s">
        <v>1428</v>
      </c>
    </row>
    <row r="2128" spans="1:28" hidden="1" x14ac:dyDescent="0.35">
      <c r="A2128" t="s">
        <v>216</v>
      </c>
      <c r="B2128" t="s">
        <v>314</v>
      </c>
      <c r="C2128">
        <v>99</v>
      </c>
      <c r="D2128" s="9">
        <v>44453.347731481481</v>
      </c>
      <c r="E2128" s="9">
        <v>44552.753680555557</v>
      </c>
      <c r="F2128" t="s">
        <v>874</v>
      </c>
      <c r="G2128" t="s">
        <v>874</v>
      </c>
      <c r="H2128">
        <v>63</v>
      </c>
      <c r="I2128">
        <v>17</v>
      </c>
      <c r="J2128">
        <v>1</v>
      </c>
      <c r="K2128" t="s">
        <v>875</v>
      </c>
      <c r="L2128">
        <v>47</v>
      </c>
      <c r="M2128">
        <v>32</v>
      </c>
      <c r="N2128">
        <v>0.71599999999999997</v>
      </c>
      <c r="O2128">
        <v>0.16900000000000001</v>
      </c>
      <c r="P2128" t="s">
        <v>877</v>
      </c>
      <c r="Q2128">
        <v>0.497</v>
      </c>
      <c r="R2128" t="s">
        <v>877</v>
      </c>
      <c r="S2128" t="s">
        <v>877</v>
      </c>
      <c r="T2128" t="s">
        <v>877</v>
      </c>
      <c r="U2128" t="s">
        <v>877</v>
      </c>
      <c r="V2128" t="s">
        <v>58</v>
      </c>
      <c r="W2128">
        <v>0.95899999999999996</v>
      </c>
      <c r="X2128">
        <v>0.96499999999999997</v>
      </c>
      <c r="Y2128" t="s">
        <v>877</v>
      </c>
      <c r="Z2128">
        <v>0.96499999999999997</v>
      </c>
      <c r="AA2128" s="19">
        <v>45733.909331157411</v>
      </c>
      <c r="AB2128" t="s">
        <v>1428</v>
      </c>
    </row>
    <row r="2129" spans="1:28" x14ac:dyDescent="0.35">
      <c r="A2129" t="s">
        <v>215</v>
      </c>
      <c r="B2129" t="s">
        <v>313</v>
      </c>
      <c r="C2129">
        <v>791</v>
      </c>
      <c r="D2129" s="9">
        <v>43774.550856481481</v>
      </c>
      <c r="E2129" s="9">
        <v>44565.714409722219</v>
      </c>
      <c r="F2129">
        <v>1100</v>
      </c>
      <c r="G2129">
        <v>1100</v>
      </c>
      <c r="H2129">
        <v>505</v>
      </c>
      <c r="I2129">
        <v>595</v>
      </c>
      <c r="J2129">
        <v>0</v>
      </c>
      <c r="K2129">
        <v>1100</v>
      </c>
      <c r="L2129">
        <v>839</v>
      </c>
      <c r="M2129">
        <v>261</v>
      </c>
      <c r="N2129">
        <v>1.1319999999999999</v>
      </c>
      <c r="O2129">
        <v>1.6659999999999999</v>
      </c>
      <c r="P2129">
        <v>0</v>
      </c>
      <c r="Q2129">
        <v>2.2189999999999999</v>
      </c>
      <c r="R2129">
        <v>0.79300000000000004</v>
      </c>
      <c r="S2129">
        <v>0.40500000000000003</v>
      </c>
      <c r="T2129">
        <v>1</v>
      </c>
      <c r="U2129">
        <v>117.621</v>
      </c>
      <c r="V2129" t="s">
        <v>58</v>
      </c>
      <c r="W2129">
        <v>0.95799999999999996</v>
      </c>
      <c r="X2129">
        <v>0.97</v>
      </c>
      <c r="Y2129">
        <v>0</v>
      </c>
      <c r="Z2129">
        <v>0.98399999999999999</v>
      </c>
      <c r="AA2129" s="19">
        <v>45733.909399143522</v>
      </c>
      <c r="AB2129" t="s">
        <v>1428</v>
      </c>
    </row>
    <row r="2130" spans="1:28" hidden="1" x14ac:dyDescent="0.35">
      <c r="A2130" t="s">
        <v>215</v>
      </c>
      <c r="B2130" t="s">
        <v>314</v>
      </c>
      <c r="C2130">
        <v>99</v>
      </c>
      <c r="D2130" s="9">
        <v>44466.504282407404</v>
      </c>
      <c r="E2130" s="9">
        <v>44565.714409722219</v>
      </c>
      <c r="F2130" t="s">
        <v>874</v>
      </c>
      <c r="G2130" t="s">
        <v>874</v>
      </c>
      <c r="H2130">
        <v>67</v>
      </c>
      <c r="I2130">
        <v>2</v>
      </c>
      <c r="J2130">
        <v>1</v>
      </c>
      <c r="K2130" t="s">
        <v>875</v>
      </c>
      <c r="L2130">
        <v>79</v>
      </c>
      <c r="M2130">
        <v>-11</v>
      </c>
      <c r="N2130">
        <v>0.9</v>
      </c>
      <c r="O2130">
        <v>1.7999999999999999E-2</v>
      </c>
      <c r="P2130">
        <v>0</v>
      </c>
      <c r="Q2130">
        <v>0.73899999999999999</v>
      </c>
      <c r="R2130">
        <v>0.80500000000000005</v>
      </c>
      <c r="S2130">
        <v>0.98</v>
      </c>
      <c r="T2130">
        <v>1</v>
      </c>
      <c r="U2130">
        <v>353.18</v>
      </c>
      <c r="V2130" t="s">
        <v>58</v>
      </c>
      <c r="W2130">
        <v>0.93600000000000005</v>
      </c>
      <c r="X2130">
        <v>1</v>
      </c>
      <c r="Y2130">
        <v>0</v>
      </c>
      <c r="Z2130">
        <v>0.95599999999999996</v>
      </c>
      <c r="AA2130" s="19">
        <v>45733.909411620371</v>
      </c>
      <c r="AB2130" t="s">
        <v>1428</v>
      </c>
    </row>
    <row r="2131" spans="1:28" x14ac:dyDescent="0.35">
      <c r="A2131" t="s">
        <v>213</v>
      </c>
      <c r="B2131" t="s">
        <v>313</v>
      </c>
      <c r="C2131">
        <v>845</v>
      </c>
      <c r="D2131" s="9">
        <v>43719.492256944446</v>
      </c>
      <c r="E2131" s="9">
        <v>44565.431296296294</v>
      </c>
      <c r="F2131">
        <v>370</v>
      </c>
      <c r="G2131">
        <v>370</v>
      </c>
      <c r="H2131">
        <v>369</v>
      </c>
      <c r="I2131">
        <v>1</v>
      </c>
      <c r="J2131">
        <v>0</v>
      </c>
      <c r="K2131">
        <v>370</v>
      </c>
      <c r="L2131">
        <v>101</v>
      </c>
      <c r="M2131">
        <v>269</v>
      </c>
      <c r="N2131">
        <v>0.54200000000000004</v>
      </c>
      <c r="O2131">
        <v>0</v>
      </c>
      <c r="P2131">
        <v>0</v>
      </c>
      <c r="Q2131">
        <v>0.22700000000000001</v>
      </c>
      <c r="R2131">
        <v>0.41899999999999998</v>
      </c>
      <c r="S2131">
        <v>1</v>
      </c>
      <c r="T2131">
        <v>1</v>
      </c>
      <c r="U2131">
        <v>1185.0219999999999</v>
      </c>
      <c r="V2131" t="s">
        <v>58</v>
      </c>
      <c r="W2131">
        <v>0.95</v>
      </c>
      <c r="X2131">
        <v>0</v>
      </c>
      <c r="Y2131">
        <v>0</v>
      </c>
      <c r="Z2131">
        <v>0.88800000000000001</v>
      </c>
      <c r="AA2131" s="19">
        <v>45733.909476145833</v>
      </c>
      <c r="AB2131" t="s">
        <v>1428</v>
      </c>
    </row>
    <row r="2132" spans="1:28" hidden="1" x14ac:dyDescent="0.35">
      <c r="A2132" t="s">
        <v>213</v>
      </c>
      <c r="B2132" t="s">
        <v>314</v>
      </c>
      <c r="C2132">
        <v>98</v>
      </c>
      <c r="D2132" s="9">
        <v>44466.610358796293</v>
      </c>
      <c r="E2132" s="9">
        <v>44565.431296296294</v>
      </c>
      <c r="F2132" t="s">
        <v>874</v>
      </c>
      <c r="G2132" t="s">
        <v>874</v>
      </c>
      <c r="H2132">
        <v>54</v>
      </c>
      <c r="I2132">
        <v>1</v>
      </c>
      <c r="J2132">
        <v>1</v>
      </c>
      <c r="K2132" t="s">
        <v>875</v>
      </c>
      <c r="L2132">
        <v>15</v>
      </c>
      <c r="M2132">
        <v>40</v>
      </c>
      <c r="N2132">
        <v>0.68200000000000005</v>
      </c>
      <c r="O2132" t="s">
        <v>877</v>
      </c>
      <c r="P2132">
        <v>0</v>
      </c>
      <c r="Q2132">
        <v>0.16400000000000001</v>
      </c>
      <c r="R2132" t="s">
        <v>877</v>
      </c>
      <c r="S2132" t="s">
        <v>877</v>
      </c>
      <c r="T2132" t="s">
        <v>877</v>
      </c>
      <c r="U2132" t="s">
        <v>877</v>
      </c>
      <c r="V2132" t="s">
        <v>58</v>
      </c>
      <c r="W2132">
        <v>0.92800000000000005</v>
      </c>
      <c r="X2132" t="s">
        <v>877</v>
      </c>
      <c r="Y2132">
        <v>0</v>
      </c>
      <c r="Z2132">
        <v>0.85</v>
      </c>
      <c r="AA2132" s="19">
        <v>45733.909476284723</v>
      </c>
      <c r="AB2132" t="s">
        <v>1428</v>
      </c>
    </row>
    <row r="2133" spans="1:28" x14ac:dyDescent="0.35">
      <c r="A2133" t="s">
        <v>212</v>
      </c>
      <c r="B2133" t="s">
        <v>313</v>
      </c>
      <c r="C2133">
        <v>355</v>
      </c>
      <c r="D2133" s="9">
        <v>44210.468738425923</v>
      </c>
      <c r="E2133" s="9">
        <v>44565.703020833331</v>
      </c>
      <c r="F2133">
        <v>173</v>
      </c>
      <c r="G2133">
        <v>173</v>
      </c>
      <c r="H2133">
        <v>172</v>
      </c>
      <c r="I2133">
        <v>1</v>
      </c>
      <c r="J2133">
        <v>0</v>
      </c>
      <c r="K2133">
        <v>173</v>
      </c>
      <c r="L2133">
        <v>73</v>
      </c>
      <c r="M2133">
        <v>100</v>
      </c>
      <c r="N2133">
        <v>0.52500000000000002</v>
      </c>
      <c r="O2133">
        <v>0</v>
      </c>
      <c r="P2133">
        <v>0</v>
      </c>
      <c r="Q2133">
        <v>0.221</v>
      </c>
      <c r="R2133">
        <v>0.42099999999999999</v>
      </c>
      <c r="S2133">
        <v>1</v>
      </c>
      <c r="T2133">
        <v>1</v>
      </c>
      <c r="U2133">
        <v>452.48899999999998</v>
      </c>
      <c r="V2133" t="s">
        <v>58</v>
      </c>
      <c r="W2133">
        <v>0.98799999999999999</v>
      </c>
      <c r="X2133">
        <v>0</v>
      </c>
      <c r="Y2133">
        <v>0</v>
      </c>
      <c r="Z2133">
        <v>0.96499999999999997</v>
      </c>
      <c r="AA2133" s="19">
        <v>45733.909539502318</v>
      </c>
      <c r="AB2133" t="s">
        <v>1428</v>
      </c>
    </row>
    <row r="2134" spans="1:28" hidden="1" x14ac:dyDescent="0.35">
      <c r="A2134" t="s">
        <v>212</v>
      </c>
      <c r="B2134" t="s">
        <v>314</v>
      </c>
      <c r="C2134">
        <v>99</v>
      </c>
      <c r="D2134" s="9">
        <v>44466.684930555559</v>
      </c>
      <c r="E2134" s="9">
        <v>44565.703020833331</v>
      </c>
      <c r="F2134" t="s">
        <v>874</v>
      </c>
      <c r="G2134" t="s">
        <v>874</v>
      </c>
      <c r="H2134">
        <v>60</v>
      </c>
      <c r="I2134">
        <v>1</v>
      </c>
      <c r="J2134">
        <v>1</v>
      </c>
      <c r="K2134" t="s">
        <v>875</v>
      </c>
      <c r="L2134">
        <v>37</v>
      </c>
      <c r="M2134">
        <v>25</v>
      </c>
      <c r="N2134">
        <v>0.66400000000000003</v>
      </c>
      <c r="O2134" t="s">
        <v>877</v>
      </c>
      <c r="P2134">
        <v>0</v>
      </c>
      <c r="Q2134">
        <v>0.36699999999999999</v>
      </c>
      <c r="R2134" t="s">
        <v>877</v>
      </c>
      <c r="S2134" t="s">
        <v>877</v>
      </c>
      <c r="T2134" t="s">
        <v>877</v>
      </c>
      <c r="U2134" t="s">
        <v>877</v>
      </c>
      <c r="V2134" t="s">
        <v>58</v>
      </c>
      <c r="W2134">
        <v>0.92600000000000005</v>
      </c>
      <c r="X2134" t="s">
        <v>877</v>
      </c>
      <c r="Y2134">
        <v>0</v>
      </c>
      <c r="Z2134">
        <v>0.95099999999999996</v>
      </c>
      <c r="AA2134" s="19">
        <v>45733.909539502318</v>
      </c>
      <c r="AB2134" t="s">
        <v>1428</v>
      </c>
    </row>
    <row r="2135" spans="1:28" x14ac:dyDescent="0.35">
      <c r="A2135" t="s">
        <v>211</v>
      </c>
      <c r="B2135" t="s">
        <v>313</v>
      </c>
      <c r="C2135">
        <v>344</v>
      </c>
      <c r="D2135" s="9">
        <v>44221.311944444446</v>
      </c>
      <c r="E2135" s="9">
        <v>44565.451608796298</v>
      </c>
      <c r="F2135">
        <v>179</v>
      </c>
      <c r="G2135">
        <v>179</v>
      </c>
      <c r="H2135">
        <v>177</v>
      </c>
      <c r="I2135">
        <v>2</v>
      </c>
      <c r="J2135">
        <v>0</v>
      </c>
      <c r="K2135">
        <v>179</v>
      </c>
      <c r="L2135">
        <v>98</v>
      </c>
      <c r="M2135">
        <v>81</v>
      </c>
      <c r="N2135">
        <v>0.57199999999999995</v>
      </c>
      <c r="O2135">
        <v>2.1000000000000001E-2</v>
      </c>
      <c r="P2135">
        <v>0</v>
      </c>
      <c r="Q2135">
        <v>0.37</v>
      </c>
      <c r="R2135">
        <v>0.624</v>
      </c>
      <c r="S2135">
        <v>0.96499999999999997</v>
      </c>
      <c r="T2135">
        <v>1</v>
      </c>
      <c r="U2135">
        <v>218.91900000000001</v>
      </c>
      <c r="V2135" t="s">
        <v>58</v>
      </c>
      <c r="W2135">
        <v>0.98599999999999999</v>
      </c>
      <c r="X2135">
        <v>1</v>
      </c>
      <c r="Y2135">
        <v>0</v>
      </c>
      <c r="Z2135">
        <v>0.97899999999999998</v>
      </c>
      <c r="AA2135" s="19">
        <v>45733.909604803244</v>
      </c>
      <c r="AB2135" t="s">
        <v>1428</v>
      </c>
    </row>
    <row r="2136" spans="1:28" hidden="1" x14ac:dyDescent="0.35">
      <c r="A2136" t="s">
        <v>211</v>
      </c>
      <c r="B2136" t="s">
        <v>314</v>
      </c>
      <c r="C2136">
        <v>98</v>
      </c>
      <c r="D2136" s="9">
        <v>44466.610601851855</v>
      </c>
      <c r="E2136" s="9">
        <v>44565.451608796298</v>
      </c>
      <c r="F2136" t="s">
        <v>874</v>
      </c>
      <c r="G2136" t="s">
        <v>874</v>
      </c>
      <c r="H2136">
        <v>34</v>
      </c>
      <c r="I2136">
        <v>2</v>
      </c>
      <c r="J2136">
        <v>1</v>
      </c>
      <c r="K2136" t="s">
        <v>875</v>
      </c>
      <c r="L2136">
        <v>38</v>
      </c>
      <c r="M2136">
        <v>-3</v>
      </c>
      <c r="N2136">
        <v>0.44400000000000001</v>
      </c>
      <c r="O2136">
        <v>2.1000000000000001E-2</v>
      </c>
      <c r="P2136">
        <v>0</v>
      </c>
      <c r="Q2136">
        <v>0.377</v>
      </c>
      <c r="R2136">
        <v>0.81100000000000005</v>
      </c>
      <c r="S2136">
        <v>0.95499999999999996</v>
      </c>
      <c r="T2136">
        <v>1</v>
      </c>
      <c r="U2136">
        <v>214.85400000000001</v>
      </c>
      <c r="V2136" t="s">
        <v>58</v>
      </c>
      <c r="W2136">
        <v>0.91600000000000004</v>
      </c>
      <c r="X2136">
        <v>1</v>
      </c>
      <c r="Y2136">
        <v>0</v>
      </c>
      <c r="Z2136">
        <v>0.98299999999999998</v>
      </c>
      <c r="AA2136" s="19">
        <v>45733.909616817131</v>
      </c>
      <c r="AB2136" t="s">
        <v>1428</v>
      </c>
    </row>
    <row r="2137" spans="1:28" x14ac:dyDescent="0.35">
      <c r="A2137" t="s">
        <v>206</v>
      </c>
      <c r="B2137" t="s">
        <v>313</v>
      </c>
      <c r="C2137">
        <v>616</v>
      </c>
      <c r="D2137" s="9">
        <v>43927.516331018516</v>
      </c>
      <c r="E2137" s="9">
        <v>44543.672071759262</v>
      </c>
      <c r="F2137">
        <v>30</v>
      </c>
      <c r="G2137">
        <v>30</v>
      </c>
      <c r="H2137">
        <v>30</v>
      </c>
      <c r="I2137">
        <v>0</v>
      </c>
      <c r="J2137">
        <v>0</v>
      </c>
      <c r="K2137">
        <v>30</v>
      </c>
      <c r="L2137">
        <v>1</v>
      </c>
      <c r="M2137">
        <v>29</v>
      </c>
      <c r="N2137">
        <v>4.4999999999999998E-2</v>
      </c>
      <c r="O2137">
        <v>0</v>
      </c>
      <c r="P2137">
        <v>0</v>
      </c>
      <c r="Q2137">
        <v>0</v>
      </c>
      <c r="R2137">
        <v>0</v>
      </c>
      <c r="S2137">
        <v>1</v>
      </c>
      <c r="T2137">
        <v>1</v>
      </c>
      <c r="U2137" t="s">
        <v>877</v>
      </c>
      <c r="V2137" t="s">
        <v>878</v>
      </c>
      <c r="W2137">
        <v>0.68799999999999994</v>
      </c>
      <c r="X2137">
        <v>0</v>
      </c>
      <c r="Y2137">
        <v>0</v>
      </c>
      <c r="Z2137">
        <v>0</v>
      </c>
      <c r="AA2137" s="19">
        <v>45733.909675810188</v>
      </c>
      <c r="AB2137" t="s">
        <v>1428</v>
      </c>
    </row>
    <row r="2138" spans="1:28" hidden="1" x14ac:dyDescent="0.35">
      <c r="A2138" t="s">
        <v>206</v>
      </c>
      <c r="B2138" t="s">
        <v>314</v>
      </c>
      <c r="C2138">
        <v>90</v>
      </c>
      <c r="D2138" s="9">
        <v>44453.003333333334</v>
      </c>
      <c r="E2138" s="9">
        <v>44543.672071759262</v>
      </c>
      <c r="F2138" t="s">
        <v>874</v>
      </c>
      <c r="G2138" t="s">
        <v>874</v>
      </c>
      <c r="H2138">
        <v>7</v>
      </c>
      <c r="I2138">
        <v>1</v>
      </c>
      <c r="J2138">
        <v>1</v>
      </c>
      <c r="K2138" t="s">
        <v>875</v>
      </c>
      <c r="L2138">
        <v>1</v>
      </c>
      <c r="M2138">
        <v>5</v>
      </c>
      <c r="N2138">
        <v>6.8000000000000005E-2</v>
      </c>
      <c r="O2138">
        <v>0</v>
      </c>
      <c r="P2138">
        <v>0</v>
      </c>
      <c r="Q2138" t="s">
        <v>877</v>
      </c>
      <c r="R2138" t="s">
        <v>877</v>
      </c>
      <c r="S2138" t="s">
        <v>877</v>
      </c>
      <c r="T2138" t="s">
        <v>877</v>
      </c>
      <c r="U2138" t="s">
        <v>877</v>
      </c>
      <c r="V2138" t="s">
        <v>878</v>
      </c>
      <c r="W2138">
        <v>0.89500000000000002</v>
      </c>
      <c r="X2138">
        <v>0</v>
      </c>
      <c r="Y2138">
        <v>0</v>
      </c>
      <c r="Z2138" t="s">
        <v>877</v>
      </c>
      <c r="AA2138" s="19">
        <v>45733.909675810188</v>
      </c>
      <c r="AB2138" t="s">
        <v>1428</v>
      </c>
    </row>
    <row r="2139" spans="1:28" x14ac:dyDescent="0.35">
      <c r="A2139" t="s">
        <v>1397</v>
      </c>
      <c r="B2139" t="s">
        <v>313</v>
      </c>
      <c r="C2139">
        <v>603</v>
      </c>
      <c r="D2139" s="9">
        <v>43962.526296296295</v>
      </c>
      <c r="E2139" s="9">
        <v>44565.57203703704</v>
      </c>
      <c r="F2139">
        <v>395</v>
      </c>
      <c r="G2139">
        <v>395</v>
      </c>
      <c r="H2139">
        <v>280</v>
      </c>
      <c r="I2139">
        <v>115</v>
      </c>
      <c r="J2139">
        <v>12</v>
      </c>
      <c r="K2139">
        <v>383</v>
      </c>
      <c r="L2139">
        <v>287</v>
      </c>
      <c r="M2139">
        <v>96</v>
      </c>
      <c r="N2139">
        <v>0.52600000000000002</v>
      </c>
      <c r="O2139">
        <v>0.22700000000000001</v>
      </c>
      <c r="P2139">
        <v>3.1E-2</v>
      </c>
      <c r="Q2139">
        <v>0.57999999999999996</v>
      </c>
      <c r="R2139">
        <v>0.80300000000000005</v>
      </c>
      <c r="S2139">
        <v>0.69899999999999995</v>
      </c>
      <c r="T2139">
        <v>0.95899999999999996</v>
      </c>
      <c r="U2139">
        <v>165.517</v>
      </c>
      <c r="V2139" t="s">
        <v>58</v>
      </c>
      <c r="W2139">
        <v>0.96899999999999997</v>
      </c>
      <c r="X2139">
        <v>0.98199999999999998</v>
      </c>
      <c r="Y2139">
        <v>0.91800000000000004</v>
      </c>
      <c r="Z2139">
        <v>0.99299999999999999</v>
      </c>
      <c r="AA2139" s="19">
        <v>45733.90974447917</v>
      </c>
      <c r="AB2139" t="s">
        <v>1428</v>
      </c>
    </row>
    <row r="2140" spans="1:28" hidden="1" x14ac:dyDescent="0.35">
      <c r="A2140" t="s">
        <v>1397</v>
      </c>
      <c r="B2140" t="s">
        <v>314</v>
      </c>
      <c r="C2140">
        <v>99</v>
      </c>
      <c r="D2140" s="9">
        <v>44466.351319444446</v>
      </c>
      <c r="E2140" s="9">
        <v>44565.57203703704</v>
      </c>
      <c r="F2140" t="s">
        <v>874</v>
      </c>
      <c r="G2140" t="s">
        <v>874</v>
      </c>
      <c r="H2140">
        <v>81</v>
      </c>
      <c r="I2140">
        <v>21</v>
      </c>
      <c r="J2140">
        <v>5</v>
      </c>
      <c r="K2140" t="s">
        <v>875</v>
      </c>
      <c r="L2140">
        <v>74</v>
      </c>
      <c r="M2140">
        <v>22</v>
      </c>
      <c r="N2140">
        <v>0.85399999999999998</v>
      </c>
      <c r="O2140">
        <v>0.255</v>
      </c>
      <c r="P2140">
        <v>6.2E-2</v>
      </c>
      <c r="Q2140">
        <v>0.749</v>
      </c>
      <c r="R2140">
        <v>0.71499999999999997</v>
      </c>
      <c r="S2140">
        <v>0.77</v>
      </c>
      <c r="T2140">
        <v>0.94399999999999995</v>
      </c>
      <c r="U2140">
        <v>128.17099999999999</v>
      </c>
      <c r="V2140" t="s">
        <v>58</v>
      </c>
      <c r="W2140">
        <v>0.95</v>
      </c>
      <c r="X2140">
        <v>0.93899999999999995</v>
      </c>
      <c r="Y2140">
        <v>0.91</v>
      </c>
      <c r="Z2140">
        <v>0.97799999999999998</v>
      </c>
      <c r="AA2140" s="19">
        <v>45733.90975864583</v>
      </c>
      <c r="AB2140" t="s">
        <v>1428</v>
      </c>
    </row>
    <row r="2141" spans="1:28" x14ac:dyDescent="0.35">
      <c r="A2141" t="s">
        <v>202</v>
      </c>
      <c r="B2141" t="s">
        <v>313</v>
      </c>
      <c r="C2141">
        <v>4210</v>
      </c>
      <c r="D2141" s="9">
        <v>40316.455462962964</v>
      </c>
      <c r="E2141" s="9">
        <v>44526.519884259258</v>
      </c>
      <c r="F2141">
        <v>321</v>
      </c>
      <c r="G2141">
        <v>321</v>
      </c>
      <c r="H2141">
        <v>191</v>
      </c>
      <c r="I2141">
        <v>130</v>
      </c>
      <c r="J2141">
        <v>3</v>
      </c>
      <c r="K2141">
        <v>318</v>
      </c>
      <c r="L2141">
        <v>297</v>
      </c>
      <c r="M2141">
        <v>21</v>
      </c>
      <c r="N2141">
        <v>4.8000000000000001E-2</v>
      </c>
      <c r="O2141">
        <v>3.6999999999999998E-2</v>
      </c>
      <c r="P2141">
        <v>2E-3</v>
      </c>
      <c r="Q2141">
        <v>8.3000000000000004E-2</v>
      </c>
      <c r="R2141">
        <v>1</v>
      </c>
      <c r="S2141">
        <v>0.56499999999999995</v>
      </c>
      <c r="T2141">
        <v>0.97599999999999998</v>
      </c>
      <c r="U2141">
        <v>253.012</v>
      </c>
      <c r="V2141" t="s">
        <v>64</v>
      </c>
      <c r="W2141">
        <v>0.94299999999999995</v>
      </c>
      <c r="X2141">
        <v>0.93400000000000005</v>
      </c>
      <c r="Y2141">
        <v>0.83599999999999997</v>
      </c>
      <c r="Z2141">
        <v>0.91500000000000004</v>
      </c>
      <c r="AA2141" s="19">
        <v>45733.909825381947</v>
      </c>
      <c r="AB2141" t="s">
        <v>1428</v>
      </c>
    </row>
    <row r="2142" spans="1:28" hidden="1" x14ac:dyDescent="0.35">
      <c r="A2142" t="s">
        <v>202</v>
      </c>
      <c r="B2142" t="s">
        <v>314</v>
      </c>
      <c r="C2142">
        <v>50</v>
      </c>
      <c r="D2142" s="9">
        <v>44476.409317129626</v>
      </c>
      <c r="E2142" s="9">
        <v>44526.519884259258</v>
      </c>
      <c r="F2142" t="s">
        <v>874</v>
      </c>
      <c r="G2142" t="s">
        <v>874</v>
      </c>
      <c r="H2142">
        <v>9</v>
      </c>
      <c r="I2142">
        <v>2</v>
      </c>
      <c r="J2142">
        <v>1</v>
      </c>
      <c r="K2142" t="s">
        <v>875</v>
      </c>
      <c r="L2142">
        <v>6</v>
      </c>
      <c r="M2142">
        <v>6</v>
      </c>
      <c r="N2142">
        <v>0.24299999999999999</v>
      </c>
      <c r="O2142">
        <v>0.5</v>
      </c>
      <c r="P2142" t="s">
        <v>877</v>
      </c>
      <c r="Q2142">
        <v>0.11700000000000001</v>
      </c>
      <c r="R2142" t="s">
        <v>877</v>
      </c>
      <c r="S2142" t="s">
        <v>877</v>
      </c>
      <c r="T2142" t="s">
        <v>877</v>
      </c>
      <c r="U2142" t="s">
        <v>877</v>
      </c>
      <c r="V2142" t="s">
        <v>64</v>
      </c>
      <c r="W2142">
        <v>0.79</v>
      </c>
      <c r="X2142">
        <v>1</v>
      </c>
      <c r="Y2142" t="s">
        <v>877</v>
      </c>
      <c r="Z2142">
        <v>0.90800000000000003</v>
      </c>
      <c r="AA2142" s="19">
        <v>45733.909825497685</v>
      </c>
      <c r="AB2142" t="s">
        <v>1428</v>
      </c>
    </row>
    <row r="2143" spans="1:28" x14ac:dyDescent="0.35">
      <c r="A2143" t="s">
        <v>201</v>
      </c>
      <c r="B2143" t="s">
        <v>313</v>
      </c>
      <c r="C2143">
        <v>249</v>
      </c>
      <c r="D2143" s="9">
        <v>44316.719201388885</v>
      </c>
      <c r="E2143" s="9">
        <v>44565.827638888892</v>
      </c>
      <c r="F2143">
        <v>108</v>
      </c>
      <c r="G2143">
        <v>108</v>
      </c>
      <c r="H2143">
        <v>104</v>
      </c>
      <c r="I2143">
        <v>4</v>
      </c>
      <c r="J2143">
        <v>0</v>
      </c>
      <c r="K2143">
        <v>108</v>
      </c>
      <c r="L2143">
        <v>56</v>
      </c>
      <c r="M2143">
        <v>52</v>
      </c>
      <c r="N2143">
        <v>0.47599999999999998</v>
      </c>
      <c r="O2143">
        <v>3.1E-2</v>
      </c>
      <c r="P2143">
        <v>0</v>
      </c>
      <c r="Q2143">
        <v>0.28499999999999998</v>
      </c>
      <c r="R2143">
        <v>0.56200000000000006</v>
      </c>
      <c r="S2143">
        <v>0.93899999999999995</v>
      </c>
      <c r="T2143">
        <v>1</v>
      </c>
      <c r="U2143">
        <v>182.45599999999999</v>
      </c>
      <c r="V2143" t="s">
        <v>58</v>
      </c>
      <c r="W2143">
        <v>0.89</v>
      </c>
      <c r="X2143">
        <v>0.91</v>
      </c>
      <c r="Y2143">
        <v>0</v>
      </c>
      <c r="Z2143">
        <v>0.81899999999999995</v>
      </c>
      <c r="AA2143" s="19">
        <v>45733.90989033565</v>
      </c>
      <c r="AB2143" t="s">
        <v>1428</v>
      </c>
    </row>
    <row r="2144" spans="1:28" hidden="1" x14ac:dyDescent="0.35">
      <c r="A2144" t="s">
        <v>201</v>
      </c>
      <c r="B2144" t="s">
        <v>314</v>
      </c>
      <c r="C2144">
        <v>99</v>
      </c>
      <c r="D2144" s="9">
        <v>44466.593101851853</v>
      </c>
      <c r="E2144" s="9">
        <v>44565.827638888892</v>
      </c>
      <c r="F2144" t="s">
        <v>874</v>
      </c>
      <c r="G2144" t="s">
        <v>874</v>
      </c>
      <c r="H2144">
        <v>69</v>
      </c>
      <c r="I2144">
        <v>3</v>
      </c>
      <c r="J2144">
        <v>1</v>
      </c>
      <c r="K2144" t="s">
        <v>875</v>
      </c>
      <c r="L2144">
        <v>46</v>
      </c>
      <c r="M2144">
        <v>25</v>
      </c>
      <c r="N2144">
        <v>0.64900000000000002</v>
      </c>
      <c r="O2144">
        <v>5.5E-2</v>
      </c>
      <c r="P2144">
        <v>0</v>
      </c>
      <c r="Q2144">
        <v>0.46800000000000003</v>
      </c>
      <c r="R2144">
        <v>0.66500000000000004</v>
      </c>
      <c r="S2144">
        <v>0.92200000000000004</v>
      </c>
      <c r="T2144">
        <v>1</v>
      </c>
      <c r="U2144">
        <v>111.111</v>
      </c>
      <c r="V2144" t="s">
        <v>58</v>
      </c>
      <c r="W2144">
        <v>0.94899999999999995</v>
      </c>
      <c r="X2144">
        <v>0.996</v>
      </c>
      <c r="Y2144">
        <v>0</v>
      </c>
      <c r="Z2144">
        <v>0.96099999999999997</v>
      </c>
      <c r="AA2144" s="19">
        <v>45733.909901909719</v>
      </c>
      <c r="AB2144" t="s">
        <v>1428</v>
      </c>
    </row>
    <row r="2145" spans="1:28" x14ac:dyDescent="0.35">
      <c r="A2145" t="s">
        <v>200</v>
      </c>
      <c r="B2145" t="s">
        <v>313</v>
      </c>
      <c r="C2145">
        <v>322</v>
      </c>
      <c r="D2145" s="9">
        <v>44228.201215277775</v>
      </c>
      <c r="E2145" s="9">
        <v>44550.39025462963</v>
      </c>
      <c r="F2145">
        <v>93</v>
      </c>
      <c r="G2145">
        <v>93</v>
      </c>
      <c r="H2145">
        <v>92</v>
      </c>
      <c r="I2145">
        <v>1</v>
      </c>
      <c r="J2145">
        <v>0</v>
      </c>
      <c r="K2145">
        <v>93</v>
      </c>
      <c r="L2145">
        <v>64</v>
      </c>
      <c r="M2145">
        <v>29</v>
      </c>
      <c r="N2145">
        <v>0.29899999999999999</v>
      </c>
      <c r="O2145">
        <v>0</v>
      </c>
      <c r="P2145">
        <v>0</v>
      </c>
      <c r="Q2145">
        <v>0.216</v>
      </c>
      <c r="R2145">
        <v>0.72199999999999998</v>
      </c>
      <c r="S2145">
        <v>1</v>
      </c>
      <c r="T2145">
        <v>1</v>
      </c>
      <c r="U2145">
        <v>134.25899999999999</v>
      </c>
      <c r="V2145" t="s">
        <v>58</v>
      </c>
      <c r="W2145">
        <v>0.88600000000000001</v>
      </c>
      <c r="X2145">
        <v>0</v>
      </c>
      <c r="Y2145">
        <v>0</v>
      </c>
      <c r="Z2145">
        <v>0.91600000000000004</v>
      </c>
      <c r="AA2145" s="19">
        <v>45733.90996478009</v>
      </c>
      <c r="AB2145" t="s">
        <v>1428</v>
      </c>
    </row>
    <row r="2146" spans="1:28" hidden="1" x14ac:dyDescent="0.35">
      <c r="A2146" t="s">
        <v>200</v>
      </c>
      <c r="B2146" t="s">
        <v>314</v>
      </c>
      <c r="C2146">
        <v>62</v>
      </c>
      <c r="D2146" s="9">
        <v>44487.728622685187</v>
      </c>
      <c r="E2146" s="9">
        <v>44550.39025462963</v>
      </c>
      <c r="F2146" t="s">
        <v>874</v>
      </c>
      <c r="G2146" t="s">
        <v>874</v>
      </c>
      <c r="H2146">
        <v>7</v>
      </c>
      <c r="I2146">
        <v>1</v>
      </c>
      <c r="J2146">
        <v>1</v>
      </c>
      <c r="K2146" t="s">
        <v>875</v>
      </c>
      <c r="L2146">
        <v>6</v>
      </c>
      <c r="M2146">
        <v>3</v>
      </c>
      <c r="N2146">
        <v>8.7999999999999995E-2</v>
      </c>
      <c r="O2146" t="s">
        <v>877</v>
      </c>
      <c r="P2146">
        <v>0</v>
      </c>
      <c r="Q2146">
        <v>7.2999999999999995E-2</v>
      </c>
      <c r="R2146" t="s">
        <v>877</v>
      </c>
      <c r="S2146" t="s">
        <v>877</v>
      </c>
      <c r="T2146" t="s">
        <v>877</v>
      </c>
      <c r="U2146" t="s">
        <v>877</v>
      </c>
      <c r="V2146" t="s">
        <v>58</v>
      </c>
      <c r="W2146">
        <v>0.84599999999999997</v>
      </c>
      <c r="X2146" t="s">
        <v>877</v>
      </c>
      <c r="Y2146">
        <v>0</v>
      </c>
      <c r="Z2146">
        <v>0.96599999999999997</v>
      </c>
      <c r="AA2146" s="19">
        <v>45733.909964849539</v>
      </c>
      <c r="AB2146" t="s">
        <v>1428</v>
      </c>
    </row>
    <row r="2147" spans="1:28" x14ac:dyDescent="0.35">
      <c r="A2147" t="s">
        <v>199</v>
      </c>
      <c r="B2147" t="s">
        <v>313</v>
      </c>
      <c r="C2147">
        <v>427</v>
      </c>
      <c r="D2147" s="9">
        <v>44137.719722222224</v>
      </c>
      <c r="E2147" s="9">
        <v>44565.646284722221</v>
      </c>
      <c r="F2147">
        <v>649</v>
      </c>
      <c r="G2147">
        <v>649</v>
      </c>
      <c r="H2147">
        <v>584</v>
      </c>
      <c r="I2147">
        <v>65</v>
      </c>
      <c r="J2147">
        <v>0</v>
      </c>
      <c r="K2147">
        <v>649</v>
      </c>
      <c r="L2147">
        <v>464</v>
      </c>
      <c r="M2147">
        <v>185</v>
      </c>
      <c r="N2147">
        <v>2.1059999999999999</v>
      </c>
      <c r="O2147">
        <v>0.20799999999999999</v>
      </c>
      <c r="P2147">
        <v>0</v>
      </c>
      <c r="Q2147">
        <v>1.57</v>
      </c>
      <c r="R2147">
        <v>0.67800000000000005</v>
      </c>
      <c r="S2147">
        <v>0.91</v>
      </c>
      <c r="T2147">
        <v>1</v>
      </c>
      <c r="U2147">
        <v>117.834</v>
      </c>
      <c r="V2147" t="s">
        <v>58</v>
      </c>
      <c r="W2147">
        <v>0.91900000000000004</v>
      </c>
      <c r="X2147">
        <v>0.92600000000000005</v>
      </c>
      <c r="Y2147">
        <v>0</v>
      </c>
      <c r="Z2147">
        <v>0.94899999999999995</v>
      </c>
      <c r="AA2147" s="19">
        <v>45733.910032719905</v>
      </c>
      <c r="AB2147" t="s">
        <v>1428</v>
      </c>
    </row>
    <row r="2148" spans="1:28" hidden="1" x14ac:dyDescent="0.35">
      <c r="A2148" t="s">
        <v>199</v>
      </c>
      <c r="B2148" t="s">
        <v>314</v>
      </c>
      <c r="C2148">
        <v>99</v>
      </c>
      <c r="D2148" s="9">
        <v>44466.558668981481</v>
      </c>
      <c r="E2148" s="9">
        <v>44565.646284722221</v>
      </c>
      <c r="F2148" t="s">
        <v>874</v>
      </c>
      <c r="G2148" t="s">
        <v>874</v>
      </c>
      <c r="H2148">
        <v>110</v>
      </c>
      <c r="I2148">
        <v>11</v>
      </c>
      <c r="J2148">
        <v>1</v>
      </c>
      <c r="K2148" t="s">
        <v>875</v>
      </c>
      <c r="L2148">
        <v>200</v>
      </c>
      <c r="M2148">
        <v>-78</v>
      </c>
      <c r="N2148">
        <v>1.232</v>
      </c>
      <c r="O2148">
        <v>0.10199999999999999</v>
      </c>
      <c r="P2148">
        <v>0</v>
      </c>
      <c r="Q2148">
        <v>2.6349999999999998</v>
      </c>
      <c r="R2148">
        <v>1.9750000000000001</v>
      </c>
      <c r="S2148">
        <v>0.92400000000000004</v>
      </c>
      <c r="T2148">
        <v>1</v>
      </c>
      <c r="U2148">
        <v>70.209000000000003</v>
      </c>
      <c r="V2148" t="s">
        <v>64</v>
      </c>
      <c r="W2148">
        <v>0.54700000000000004</v>
      </c>
      <c r="X2148">
        <v>0.879</v>
      </c>
      <c r="Y2148">
        <v>0</v>
      </c>
      <c r="Z2148">
        <v>0.92700000000000005</v>
      </c>
      <c r="AA2148" s="19">
        <v>45733.910045127312</v>
      </c>
      <c r="AB2148" t="s">
        <v>1428</v>
      </c>
    </row>
    <row r="2149" spans="1:28" x14ac:dyDescent="0.35">
      <c r="A2149" t="s">
        <v>196</v>
      </c>
      <c r="B2149" t="s">
        <v>313</v>
      </c>
      <c r="C2149">
        <v>4012</v>
      </c>
      <c r="D2149" s="9">
        <v>40367.445462962962</v>
      </c>
      <c r="E2149" s="9">
        <v>44379.831099537034</v>
      </c>
      <c r="F2149">
        <v>241</v>
      </c>
      <c r="G2149">
        <v>241</v>
      </c>
      <c r="H2149">
        <v>133</v>
      </c>
      <c r="I2149">
        <v>108</v>
      </c>
      <c r="J2149">
        <v>2</v>
      </c>
      <c r="K2149">
        <v>239</v>
      </c>
      <c r="L2149">
        <v>230</v>
      </c>
      <c r="M2149">
        <v>9</v>
      </c>
      <c r="N2149">
        <v>0.03</v>
      </c>
      <c r="O2149">
        <v>2.5000000000000001E-2</v>
      </c>
      <c r="P2149">
        <v>6.0000000000000001E-3</v>
      </c>
      <c r="Q2149">
        <v>0.05</v>
      </c>
      <c r="R2149">
        <v>1.02</v>
      </c>
      <c r="S2149">
        <v>0.54500000000000004</v>
      </c>
      <c r="T2149">
        <v>0.89100000000000001</v>
      </c>
      <c r="U2149">
        <v>180</v>
      </c>
      <c r="V2149" t="s">
        <v>64</v>
      </c>
      <c r="W2149">
        <v>0.88900000000000001</v>
      </c>
      <c r="X2149">
        <v>0.94699999999999995</v>
      </c>
      <c r="Y2149">
        <v>1</v>
      </c>
      <c r="Z2149">
        <v>0.91100000000000003</v>
      </c>
      <c r="AA2149" s="19">
        <v>45733.910111805555</v>
      </c>
      <c r="AB2149" t="s">
        <v>1428</v>
      </c>
    </row>
    <row r="2150" spans="1:28" hidden="1" x14ac:dyDescent="0.35">
      <c r="A2150" t="s">
        <v>196</v>
      </c>
      <c r="B2150" t="s">
        <v>314</v>
      </c>
      <c r="C2150">
        <v>29</v>
      </c>
      <c r="D2150" s="9">
        <v>44350.53193287037</v>
      </c>
      <c r="E2150" s="9">
        <v>44379.831099537034</v>
      </c>
      <c r="F2150" t="s">
        <v>874</v>
      </c>
      <c r="G2150" t="s">
        <v>874</v>
      </c>
      <c r="H2150">
        <v>1</v>
      </c>
      <c r="I2150">
        <v>2</v>
      </c>
      <c r="J2150">
        <v>1</v>
      </c>
      <c r="K2150" t="s">
        <v>875</v>
      </c>
      <c r="L2150">
        <v>4</v>
      </c>
      <c r="M2150">
        <v>-2</v>
      </c>
      <c r="N2150" t="s">
        <v>877</v>
      </c>
      <c r="O2150">
        <v>3.6999999999999998E-2</v>
      </c>
      <c r="P2150" t="s">
        <v>877</v>
      </c>
      <c r="Q2150">
        <v>0.13600000000000001</v>
      </c>
      <c r="R2150" t="s">
        <v>877</v>
      </c>
      <c r="S2150" t="s">
        <v>877</v>
      </c>
      <c r="T2150" t="s">
        <v>877</v>
      </c>
      <c r="U2150" t="s">
        <v>877</v>
      </c>
      <c r="V2150" t="s">
        <v>64</v>
      </c>
      <c r="W2150" t="s">
        <v>877</v>
      </c>
      <c r="X2150">
        <v>1</v>
      </c>
      <c r="Y2150" t="s">
        <v>877</v>
      </c>
      <c r="Z2150">
        <v>0.73599999999999999</v>
      </c>
      <c r="AA2150" s="19">
        <v>45733.910111874997</v>
      </c>
      <c r="AB2150" t="s">
        <v>1428</v>
      </c>
    </row>
    <row r="2151" spans="1:28" x14ac:dyDescent="0.35">
      <c r="A2151" t="s">
        <v>195</v>
      </c>
      <c r="B2151" t="s">
        <v>313</v>
      </c>
      <c r="C2151">
        <v>5192</v>
      </c>
      <c r="D2151" s="9">
        <v>39283.583993055552</v>
      </c>
      <c r="E2151" s="9">
        <v>44476.466967592591</v>
      </c>
      <c r="F2151">
        <v>783</v>
      </c>
      <c r="G2151">
        <v>783</v>
      </c>
      <c r="H2151">
        <v>417</v>
      </c>
      <c r="I2151">
        <v>366</v>
      </c>
      <c r="J2151">
        <v>14</v>
      </c>
      <c r="K2151">
        <v>769</v>
      </c>
      <c r="L2151">
        <v>752</v>
      </c>
      <c r="M2151">
        <v>17</v>
      </c>
      <c r="N2151">
        <v>0.17699999999999999</v>
      </c>
      <c r="O2151">
        <v>0.14699999999999999</v>
      </c>
      <c r="P2151">
        <v>6.0000000000000001E-3</v>
      </c>
      <c r="Q2151">
        <v>0.29199999999999998</v>
      </c>
      <c r="R2151">
        <v>0.91800000000000004</v>
      </c>
      <c r="S2151">
        <v>0.54600000000000004</v>
      </c>
      <c r="T2151">
        <v>0.98099999999999998</v>
      </c>
      <c r="U2151">
        <v>58.219000000000001</v>
      </c>
      <c r="V2151" t="s">
        <v>58</v>
      </c>
      <c r="W2151">
        <v>0.98199999999999998</v>
      </c>
      <c r="X2151">
        <v>0.97799999999999998</v>
      </c>
      <c r="Y2151">
        <v>0.90300000000000002</v>
      </c>
      <c r="Z2151">
        <v>0.97</v>
      </c>
      <c r="AA2151" s="19">
        <v>45733.910176504629</v>
      </c>
      <c r="AB2151" t="s">
        <v>1428</v>
      </c>
    </row>
    <row r="2152" spans="1:28" hidden="1" x14ac:dyDescent="0.35">
      <c r="A2152" t="s">
        <v>195</v>
      </c>
      <c r="B2152" t="s">
        <v>314</v>
      </c>
      <c r="C2152">
        <v>0</v>
      </c>
      <c r="D2152" s="9">
        <v>44476.466967592591</v>
      </c>
      <c r="E2152" s="9">
        <v>44476.466967592591</v>
      </c>
      <c r="F2152" t="s">
        <v>874</v>
      </c>
      <c r="G2152" t="s">
        <v>874</v>
      </c>
      <c r="H2152">
        <v>1</v>
      </c>
      <c r="I2152">
        <v>1</v>
      </c>
      <c r="J2152">
        <v>1</v>
      </c>
      <c r="K2152" t="s">
        <v>875</v>
      </c>
      <c r="L2152">
        <v>1</v>
      </c>
      <c r="M2152">
        <v>0</v>
      </c>
      <c r="N2152" t="s">
        <v>877</v>
      </c>
      <c r="O2152" t="s">
        <v>877</v>
      </c>
      <c r="P2152" t="s">
        <v>877</v>
      </c>
      <c r="Q2152" t="s">
        <v>877</v>
      </c>
      <c r="R2152" t="s">
        <v>877</v>
      </c>
      <c r="S2152" t="s">
        <v>877</v>
      </c>
      <c r="T2152" t="s">
        <v>877</v>
      </c>
      <c r="U2152" t="s">
        <v>877</v>
      </c>
      <c r="V2152" t="s">
        <v>58</v>
      </c>
      <c r="W2152" t="s">
        <v>877</v>
      </c>
      <c r="X2152" t="s">
        <v>877</v>
      </c>
      <c r="Y2152" t="s">
        <v>877</v>
      </c>
      <c r="Z2152" t="s">
        <v>877</v>
      </c>
      <c r="AA2152" s="19">
        <v>45733.910176504629</v>
      </c>
      <c r="AB2152" t="s">
        <v>1428</v>
      </c>
    </row>
    <row r="2153" spans="1:28" x14ac:dyDescent="0.35">
      <c r="A2153" t="s">
        <v>194</v>
      </c>
      <c r="B2153" t="s">
        <v>313</v>
      </c>
      <c r="C2153">
        <v>873</v>
      </c>
      <c r="D2153" s="9">
        <v>43692.305833333332</v>
      </c>
      <c r="E2153" s="9">
        <v>44565.614872685182</v>
      </c>
      <c r="F2153">
        <v>611</v>
      </c>
      <c r="G2153">
        <v>611</v>
      </c>
      <c r="H2153">
        <v>547</v>
      </c>
      <c r="I2153">
        <v>64</v>
      </c>
      <c r="J2153">
        <v>0</v>
      </c>
      <c r="K2153">
        <v>611</v>
      </c>
      <c r="L2153">
        <v>295</v>
      </c>
      <c r="M2153">
        <v>316</v>
      </c>
      <c r="N2153">
        <v>0.86399999999999999</v>
      </c>
      <c r="O2153">
        <v>0.13600000000000001</v>
      </c>
      <c r="P2153">
        <v>0</v>
      </c>
      <c r="Q2153">
        <v>0.97099999999999997</v>
      </c>
      <c r="R2153">
        <v>0.97099999999999997</v>
      </c>
      <c r="S2153">
        <v>0.86399999999999999</v>
      </c>
      <c r="T2153">
        <v>1</v>
      </c>
      <c r="U2153">
        <v>325.43799999999999</v>
      </c>
      <c r="V2153" t="s">
        <v>58</v>
      </c>
      <c r="W2153">
        <v>0.88600000000000001</v>
      </c>
      <c r="X2153">
        <v>0.91600000000000004</v>
      </c>
      <c r="Y2153">
        <v>0</v>
      </c>
      <c r="Z2153">
        <v>0.97799999999999998</v>
      </c>
      <c r="AA2153" s="19">
        <v>45733.910242777776</v>
      </c>
      <c r="AB2153" t="s">
        <v>1428</v>
      </c>
    </row>
    <row r="2154" spans="1:28" hidden="1" x14ac:dyDescent="0.35">
      <c r="A2154" t="s">
        <v>194</v>
      </c>
      <c r="B2154" t="s">
        <v>314</v>
      </c>
      <c r="C2154">
        <v>99</v>
      </c>
      <c r="D2154" s="9">
        <v>44466.437083333331</v>
      </c>
      <c r="E2154" s="9">
        <v>44565.614872685182</v>
      </c>
      <c r="F2154" t="s">
        <v>874</v>
      </c>
      <c r="G2154" t="s">
        <v>874</v>
      </c>
      <c r="H2154">
        <v>141</v>
      </c>
      <c r="I2154">
        <v>15</v>
      </c>
      <c r="J2154">
        <v>1</v>
      </c>
      <c r="K2154" t="s">
        <v>875</v>
      </c>
      <c r="L2154">
        <v>121</v>
      </c>
      <c r="M2154">
        <v>34</v>
      </c>
      <c r="N2154">
        <v>1.369</v>
      </c>
      <c r="O2154">
        <v>0.157</v>
      </c>
      <c r="P2154">
        <v>0</v>
      </c>
      <c r="Q2154">
        <v>1.2050000000000001</v>
      </c>
      <c r="R2154">
        <v>0.79</v>
      </c>
      <c r="S2154">
        <v>0.89700000000000002</v>
      </c>
      <c r="T2154">
        <v>1</v>
      </c>
      <c r="U2154">
        <v>262.24099999999999</v>
      </c>
      <c r="V2154" t="s">
        <v>58</v>
      </c>
      <c r="W2154">
        <v>0.99</v>
      </c>
      <c r="X2154">
        <v>0.95399999999999996</v>
      </c>
      <c r="Y2154">
        <v>0</v>
      </c>
      <c r="Z2154">
        <v>0.98699999999999999</v>
      </c>
      <c r="AA2154" s="19">
        <v>45733.910255416667</v>
      </c>
      <c r="AB2154" t="s">
        <v>1428</v>
      </c>
    </row>
    <row r="2155" spans="1:28" x14ac:dyDescent="0.35">
      <c r="A2155" t="s">
        <v>193</v>
      </c>
      <c r="B2155" t="s">
        <v>313</v>
      </c>
      <c r="C2155">
        <v>4157</v>
      </c>
      <c r="D2155" s="9">
        <v>40367.447685185187</v>
      </c>
      <c r="E2155" s="9">
        <v>44524.917025462964</v>
      </c>
      <c r="F2155">
        <v>380</v>
      </c>
      <c r="G2155">
        <v>380</v>
      </c>
      <c r="H2155">
        <v>191</v>
      </c>
      <c r="I2155">
        <v>189</v>
      </c>
      <c r="J2155">
        <v>5</v>
      </c>
      <c r="K2155">
        <v>375</v>
      </c>
      <c r="L2155">
        <v>330</v>
      </c>
      <c r="M2155">
        <v>45</v>
      </c>
      <c r="N2155">
        <v>4.5999999999999999E-2</v>
      </c>
      <c r="O2155">
        <v>4.2999999999999997E-2</v>
      </c>
      <c r="P2155">
        <v>1E-3</v>
      </c>
      <c r="Q2155">
        <v>7.5999999999999998E-2</v>
      </c>
      <c r="R2155">
        <v>0.86399999999999999</v>
      </c>
      <c r="S2155">
        <v>0.51700000000000002</v>
      </c>
      <c r="T2155">
        <v>0.98899999999999999</v>
      </c>
      <c r="U2155">
        <v>592.10500000000002</v>
      </c>
      <c r="V2155" t="s">
        <v>58</v>
      </c>
      <c r="W2155">
        <v>0.96599999999999997</v>
      </c>
      <c r="X2155">
        <v>0.97499999999999998</v>
      </c>
      <c r="Y2155">
        <v>0.91600000000000004</v>
      </c>
      <c r="Z2155">
        <v>0.96599999999999997</v>
      </c>
      <c r="AA2155" s="19">
        <v>45733.910323715281</v>
      </c>
      <c r="AB2155" t="s">
        <v>1428</v>
      </c>
    </row>
    <row r="2156" spans="1:28" hidden="1" x14ac:dyDescent="0.35">
      <c r="A2156" t="s">
        <v>193</v>
      </c>
      <c r="B2156" t="s">
        <v>314</v>
      </c>
      <c r="C2156">
        <v>76</v>
      </c>
      <c r="D2156" s="9">
        <v>44448.45045138889</v>
      </c>
      <c r="E2156" s="9">
        <v>44524.917025462964</v>
      </c>
      <c r="F2156" t="s">
        <v>874</v>
      </c>
      <c r="G2156" t="s">
        <v>874</v>
      </c>
      <c r="H2156">
        <v>5</v>
      </c>
      <c r="I2156">
        <v>9</v>
      </c>
      <c r="J2156">
        <v>1</v>
      </c>
      <c r="K2156" t="s">
        <v>875</v>
      </c>
      <c r="L2156">
        <v>12</v>
      </c>
      <c r="M2156">
        <v>1</v>
      </c>
      <c r="N2156">
        <v>4.4999999999999998E-2</v>
      </c>
      <c r="O2156">
        <v>8.6999999999999994E-2</v>
      </c>
      <c r="P2156" t="s">
        <v>877</v>
      </c>
      <c r="Q2156">
        <v>0.113</v>
      </c>
      <c r="R2156" t="s">
        <v>877</v>
      </c>
      <c r="S2156" t="s">
        <v>877</v>
      </c>
      <c r="T2156" t="s">
        <v>877</v>
      </c>
      <c r="U2156" t="s">
        <v>877</v>
      </c>
      <c r="V2156" t="s">
        <v>58</v>
      </c>
      <c r="W2156">
        <v>0.86799999999999999</v>
      </c>
      <c r="X2156">
        <v>0.42299999999999999</v>
      </c>
      <c r="Y2156" t="s">
        <v>877</v>
      </c>
      <c r="Z2156">
        <v>0.70199999999999996</v>
      </c>
      <c r="AA2156" s="19">
        <v>45733.910323796299</v>
      </c>
      <c r="AB2156" t="s">
        <v>1428</v>
      </c>
    </row>
    <row r="2157" spans="1:28" x14ac:dyDescent="0.35">
      <c r="A2157" t="s">
        <v>192</v>
      </c>
      <c r="B2157" t="s">
        <v>313</v>
      </c>
      <c r="C2157">
        <v>4839</v>
      </c>
      <c r="D2157" s="9">
        <v>39468.867013888892</v>
      </c>
      <c r="E2157" s="9">
        <v>44308.661770833336</v>
      </c>
      <c r="F2157">
        <v>2480</v>
      </c>
      <c r="G2157">
        <v>2480</v>
      </c>
      <c r="H2157">
        <v>1085</v>
      </c>
      <c r="I2157">
        <v>1395</v>
      </c>
      <c r="J2157">
        <v>55</v>
      </c>
      <c r="K2157">
        <v>2425</v>
      </c>
      <c r="L2157">
        <v>2377</v>
      </c>
      <c r="M2157">
        <v>48</v>
      </c>
      <c r="N2157">
        <v>0.34300000000000003</v>
      </c>
      <c r="O2157">
        <v>0.46899999999999997</v>
      </c>
      <c r="P2157">
        <v>2.1000000000000001E-2</v>
      </c>
      <c r="Q2157">
        <v>0.82399999999999995</v>
      </c>
      <c r="R2157">
        <v>1.042</v>
      </c>
      <c r="S2157">
        <v>0.42199999999999999</v>
      </c>
      <c r="T2157">
        <v>0.97399999999999998</v>
      </c>
      <c r="U2157">
        <v>58.252000000000002</v>
      </c>
      <c r="V2157" t="s">
        <v>64</v>
      </c>
      <c r="W2157">
        <v>0.97</v>
      </c>
      <c r="X2157">
        <v>0.96799999999999997</v>
      </c>
      <c r="Y2157">
        <v>0.874</v>
      </c>
      <c r="Z2157">
        <v>0.98199999999999998</v>
      </c>
      <c r="AA2157" s="19">
        <v>45733.910391597223</v>
      </c>
      <c r="AB2157" t="s">
        <v>1428</v>
      </c>
    </row>
    <row r="2158" spans="1:28" hidden="1" x14ac:dyDescent="0.35">
      <c r="A2158" t="s">
        <v>192</v>
      </c>
      <c r="B2158" t="s">
        <v>314</v>
      </c>
      <c r="C2158">
        <v>49</v>
      </c>
      <c r="D2158" s="9">
        <v>44259.313935185186</v>
      </c>
      <c r="E2158" s="9">
        <v>44308.661770833336</v>
      </c>
      <c r="F2158" t="s">
        <v>874</v>
      </c>
      <c r="G2158" t="s">
        <v>874</v>
      </c>
      <c r="H2158">
        <v>1</v>
      </c>
      <c r="I2158">
        <v>2</v>
      </c>
      <c r="J2158">
        <v>1</v>
      </c>
      <c r="K2158" t="s">
        <v>875</v>
      </c>
      <c r="L2158">
        <v>1</v>
      </c>
      <c r="M2158">
        <v>1</v>
      </c>
      <c r="N2158" t="s">
        <v>877</v>
      </c>
      <c r="O2158">
        <v>0.02</v>
      </c>
      <c r="P2158" t="s">
        <v>877</v>
      </c>
      <c r="Q2158" t="s">
        <v>877</v>
      </c>
      <c r="R2158" t="s">
        <v>877</v>
      </c>
      <c r="S2158" t="s">
        <v>877</v>
      </c>
      <c r="T2158" t="s">
        <v>877</v>
      </c>
      <c r="U2158" t="s">
        <v>877</v>
      </c>
      <c r="V2158" t="s">
        <v>64</v>
      </c>
      <c r="W2158" t="s">
        <v>877</v>
      </c>
      <c r="X2158">
        <v>1</v>
      </c>
      <c r="Y2158" t="s">
        <v>877</v>
      </c>
      <c r="Z2158" t="s">
        <v>877</v>
      </c>
      <c r="AA2158" s="19">
        <v>45733.910391724537</v>
      </c>
      <c r="AB2158" t="s">
        <v>1428</v>
      </c>
    </row>
    <row r="2159" spans="1:28" x14ac:dyDescent="0.35">
      <c r="A2159" t="s">
        <v>191</v>
      </c>
      <c r="B2159" t="s">
        <v>313</v>
      </c>
      <c r="C2159">
        <v>4922</v>
      </c>
      <c r="D2159" s="9">
        <v>39622.600254629629</v>
      </c>
      <c r="E2159" s="9">
        <v>44545.592164351852</v>
      </c>
      <c r="F2159">
        <v>675</v>
      </c>
      <c r="G2159">
        <v>675</v>
      </c>
      <c r="H2159">
        <v>301</v>
      </c>
      <c r="I2159">
        <v>374</v>
      </c>
      <c r="J2159">
        <v>21</v>
      </c>
      <c r="K2159">
        <v>654</v>
      </c>
      <c r="L2159">
        <v>588</v>
      </c>
      <c r="M2159">
        <v>66</v>
      </c>
      <c r="N2159">
        <v>6.3E-2</v>
      </c>
      <c r="O2159">
        <v>8.5999999999999993E-2</v>
      </c>
      <c r="P2159">
        <v>4.0000000000000001E-3</v>
      </c>
      <c r="Q2159">
        <v>0.12</v>
      </c>
      <c r="R2159">
        <v>0.82799999999999996</v>
      </c>
      <c r="S2159">
        <v>0.42299999999999999</v>
      </c>
      <c r="T2159">
        <v>0.97299999999999998</v>
      </c>
      <c r="U2159">
        <v>550</v>
      </c>
      <c r="V2159" t="s">
        <v>58</v>
      </c>
      <c r="W2159">
        <v>0.99</v>
      </c>
      <c r="X2159">
        <v>0.96499999999999997</v>
      </c>
      <c r="Y2159">
        <v>0.93300000000000005</v>
      </c>
      <c r="Z2159">
        <v>0.98799999999999999</v>
      </c>
      <c r="AA2159" s="19">
        <v>45733.910460474537</v>
      </c>
      <c r="AB2159" t="s">
        <v>1428</v>
      </c>
    </row>
    <row r="2160" spans="1:28" hidden="1" x14ac:dyDescent="0.35">
      <c r="A2160" t="s">
        <v>191</v>
      </c>
      <c r="B2160" t="s">
        <v>314</v>
      </c>
      <c r="C2160">
        <v>68</v>
      </c>
      <c r="D2160" s="9">
        <v>44477.437256944446</v>
      </c>
      <c r="E2160" s="9">
        <v>44545.592164351852</v>
      </c>
      <c r="F2160" t="s">
        <v>874</v>
      </c>
      <c r="G2160" t="s">
        <v>874</v>
      </c>
      <c r="H2160">
        <v>7</v>
      </c>
      <c r="I2160">
        <v>2</v>
      </c>
      <c r="J2160">
        <v>1</v>
      </c>
      <c r="K2160" t="s">
        <v>875</v>
      </c>
      <c r="L2160">
        <v>17</v>
      </c>
      <c r="M2160">
        <v>-7</v>
      </c>
      <c r="N2160">
        <v>0.13400000000000001</v>
      </c>
      <c r="O2160">
        <v>3.1E-2</v>
      </c>
      <c r="P2160" t="s">
        <v>877</v>
      </c>
      <c r="Q2160">
        <v>0.26</v>
      </c>
      <c r="R2160" t="s">
        <v>877</v>
      </c>
      <c r="S2160" t="s">
        <v>877</v>
      </c>
      <c r="T2160" t="s">
        <v>877</v>
      </c>
      <c r="U2160" t="s">
        <v>877</v>
      </c>
      <c r="V2160" t="s">
        <v>58</v>
      </c>
      <c r="W2160">
        <v>0.93400000000000005</v>
      </c>
      <c r="X2160">
        <v>1</v>
      </c>
      <c r="Y2160" t="s">
        <v>877</v>
      </c>
      <c r="Z2160">
        <v>0.79900000000000004</v>
      </c>
      <c r="AA2160" s="19">
        <v>45733.910460474537</v>
      </c>
      <c r="AB2160" t="s">
        <v>1428</v>
      </c>
    </row>
    <row r="2161" spans="1:28" x14ac:dyDescent="0.35">
      <c r="A2161" t="s">
        <v>190</v>
      </c>
      <c r="B2161" t="s">
        <v>313</v>
      </c>
      <c r="C2161">
        <v>718</v>
      </c>
      <c r="D2161" s="9">
        <v>43846.596678240741</v>
      </c>
      <c r="E2161" s="9">
        <v>44565.566250000003</v>
      </c>
      <c r="F2161">
        <v>276</v>
      </c>
      <c r="G2161">
        <v>276</v>
      </c>
      <c r="H2161">
        <v>266</v>
      </c>
      <c r="I2161">
        <v>10</v>
      </c>
      <c r="J2161">
        <v>0</v>
      </c>
      <c r="K2161">
        <v>276</v>
      </c>
      <c r="L2161">
        <v>117</v>
      </c>
      <c r="M2161">
        <v>159</v>
      </c>
      <c r="N2161">
        <v>0.64700000000000002</v>
      </c>
      <c r="O2161">
        <v>2.9000000000000001E-2</v>
      </c>
      <c r="P2161">
        <v>0</v>
      </c>
      <c r="Q2161">
        <v>0.43099999999999999</v>
      </c>
      <c r="R2161">
        <v>0.63800000000000001</v>
      </c>
      <c r="S2161">
        <v>0.95699999999999996</v>
      </c>
      <c r="T2161">
        <v>1</v>
      </c>
      <c r="U2161">
        <v>368.91</v>
      </c>
      <c r="V2161" t="s">
        <v>58</v>
      </c>
      <c r="W2161">
        <v>0.89100000000000001</v>
      </c>
      <c r="X2161">
        <v>0.78600000000000003</v>
      </c>
      <c r="Y2161">
        <v>0</v>
      </c>
      <c r="Z2161">
        <v>0.95099999999999996</v>
      </c>
      <c r="AA2161" s="19">
        <v>45733.910524652776</v>
      </c>
      <c r="AB2161" t="s">
        <v>1428</v>
      </c>
    </row>
    <row r="2162" spans="1:28" hidden="1" x14ac:dyDescent="0.35">
      <c r="A2162" t="s">
        <v>190</v>
      </c>
      <c r="B2162" t="s">
        <v>314</v>
      </c>
      <c r="C2162">
        <v>98</v>
      </c>
      <c r="D2162" s="9">
        <v>44466.762638888889</v>
      </c>
      <c r="E2162" s="9">
        <v>44565.566250000003</v>
      </c>
      <c r="F2162" t="s">
        <v>874</v>
      </c>
      <c r="G2162" t="s">
        <v>874</v>
      </c>
      <c r="H2162">
        <v>74</v>
      </c>
      <c r="I2162">
        <v>4</v>
      </c>
      <c r="J2162">
        <v>1</v>
      </c>
      <c r="K2162" t="s">
        <v>875</v>
      </c>
      <c r="L2162">
        <v>28</v>
      </c>
      <c r="M2162">
        <v>49</v>
      </c>
      <c r="N2162">
        <v>0.78100000000000003</v>
      </c>
      <c r="O2162">
        <v>2.9000000000000001E-2</v>
      </c>
      <c r="P2162">
        <v>0</v>
      </c>
      <c r="Q2162">
        <v>0.311</v>
      </c>
      <c r="R2162">
        <v>0.38400000000000001</v>
      </c>
      <c r="S2162">
        <v>0.96399999999999997</v>
      </c>
      <c r="T2162">
        <v>1</v>
      </c>
      <c r="U2162">
        <v>511.25400000000002</v>
      </c>
      <c r="V2162" t="s">
        <v>58</v>
      </c>
      <c r="W2162">
        <v>0.95099999999999996</v>
      </c>
      <c r="X2162">
        <v>0.69299999999999995</v>
      </c>
      <c r="Y2162">
        <v>0</v>
      </c>
      <c r="Z2162">
        <v>0.875</v>
      </c>
      <c r="AA2162" s="19">
        <v>45733.910536145835</v>
      </c>
      <c r="AB2162" t="s">
        <v>1428</v>
      </c>
    </row>
    <row r="2163" spans="1:28" x14ac:dyDescent="0.35">
      <c r="A2163" t="s">
        <v>183</v>
      </c>
      <c r="B2163" t="s">
        <v>313</v>
      </c>
      <c r="C2163">
        <v>296</v>
      </c>
      <c r="D2163" s="9">
        <v>44257.560972222222</v>
      </c>
      <c r="E2163" s="9">
        <v>44554.01221064815</v>
      </c>
      <c r="F2163">
        <v>69</v>
      </c>
      <c r="G2163">
        <v>69</v>
      </c>
      <c r="H2163">
        <v>65</v>
      </c>
      <c r="I2163">
        <v>4</v>
      </c>
      <c r="J2163">
        <v>0</v>
      </c>
      <c r="K2163">
        <v>69</v>
      </c>
      <c r="L2163">
        <v>11</v>
      </c>
      <c r="M2163">
        <v>58</v>
      </c>
      <c r="N2163">
        <v>0.26200000000000001</v>
      </c>
      <c r="O2163">
        <v>6.7000000000000004E-2</v>
      </c>
      <c r="P2163">
        <v>0</v>
      </c>
      <c r="Q2163">
        <v>0.112</v>
      </c>
      <c r="R2163">
        <v>0.34</v>
      </c>
      <c r="S2163">
        <v>0.79600000000000004</v>
      </c>
      <c r="T2163">
        <v>1</v>
      </c>
      <c r="U2163">
        <v>517.85699999999997</v>
      </c>
      <c r="V2163" t="s">
        <v>58</v>
      </c>
      <c r="W2163">
        <v>0.90700000000000003</v>
      </c>
      <c r="X2163">
        <v>0.6</v>
      </c>
      <c r="Y2163">
        <v>0</v>
      </c>
      <c r="Z2163">
        <v>0.91100000000000003</v>
      </c>
      <c r="AA2163" s="19">
        <v>45733.910599432871</v>
      </c>
      <c r="AB2163" t="s">
        <v>1428</v>
      </c>
    </row>
    <row r="2164" spans="1:28" hidden="1" x14ac:dyDescent="0.35">
      <c r="A2164" t="s">
        <v>183</v>
      </c>
      <c r="B2164" t="s">
        <v>314</v>
      </c>
      <c r="C2164">
        <v>97</v>
      </c>
      <c r="D2164" s="9">
        <v>44456.899074074077</v>
      </c>
      <c r="E2164" s="9">
        <v>44554.01221064815</v>
      </c>
      <c r="F2164" t="s">
        <v>874</v>
      </c>
      <c r="G2164" t="s">
        <v>874</v>
      </c>
      <c r="H2164">
        <v>40</v>
      </c>
      <c r="I2164">
        <v>4</v>
      </c>
      <c r="J2164">
        <v>1</v>
      </c>
      <c r="K2164" t="s">
        <v>875</v>
      </c>
      <c r="L2164">
        <v>11</v>
      </c>
      <c r="M2164">
        <v>32</v>
      </c>
      <c r="N2164">
        <v>0.374</v>
      </c>
      <c r="O2164">
        <v>6.7000000000000004E-2</v>
      </c>
      <c r="P2164">
        <v>0</v>
      </c>
      <c r="Q2164">
        <v>0.112</v>
      </c>
      <c r="R2164">
        <v>0.254</v>
      </c>
      <c r="S2164">
        <v>0.84799999999999998</v>
      </c>
      <c r="T2164">
        <v>1</v>
      </c>
      <c r="U2164">
        <v>517.85699999999997</v>
      </c>
      <c r="V2164" t="s">
        <v>58</v>
      </c>
      <c r="W2164">
        <v>0.96099999999999997</v>
      </c>
      <c r="X2164">
        <v>0.626</v>
      </c>
      <c r="Y2164">
        <v>0</v>
      </c>
      <c r="Z2164">
        <v>0.91300000000000003</v>
      </c>
      <c r="AA2164" s="19">
        <v>45733.910610578707</v>
      </c>
      <c r="AB2164" t="s">
        <v>1428</v>
      </c>
    </row>
    <row r="2165" spans="1:28" x14ac:dyDescent="0.35">
      <c r="A2165" t="s">
        <v>1398</v>
      </c>
      <c r="B2165" t="s">
        <v>313</v>
      </c>
      <c r="C2165">
        <v>537</v>
      </c>
      <c r="D2165" s="9">
        <v>42606.413495370369</v>
      </c>
      <c r="E2165" s="9">
        <v>43144.402569444443</v>
      </c>
      <c r="F2165">
        <v>75</v>
      </c>
      <c r="G2165">
        <v>75</v>
      </c>
      <c r="H2165">
        <v>58</v>
      </c>
      <c r="I2165">
        <v>17</v>
      </c>
      <c r="J2165">
        <v>0</v>
      </c>
      <c r="K2165">
        <v>75</v>
      </c>
      <c r="L2165">
        <v>15</v>
      </c>
      <c r="M2165">
        <v>60</v>
      </c>
      <c r="N2165">
        <v>0.14799999999999999</v>
      </c>
      <c r="O2165">
        <v>1.0620000000000001</v>
      </c>
      <c r="P2165">
        <v>0</v>
      </c>
      <c r="Q2165">
        <v>4.5999999999999999E-2</v>
      </c>
      <c r="R2165">
        <v>3.7999999999999999E-2</v>
      </c>
      <c r="S2165">
        <v>0.122</v>
      </c>
      <c r="T2165">
        <v>1</v>
      </c>
      <c r="U2165">
        <v>1304.348</v>
      </c>
      <c r="V2165" t="s">
        <v>58</v>
      </c>
      <c r="W2165">
        <v>0.54700000000000004</v>
      </c>
      <c r="X2165">
        <v>0.16700000000000001</v>
      </c>
      <c r="Y2165">
        <v>0</v>
      </c>
      <c r="Z2165">
        <v>0.76700000000000002</v>
      </c>
      <c r="AA2165" s="19">
        <v>45733.910670671299</v>
      </c>
      <c r="AB2165" t="s">
        <v>1428</v>
      </c>
    </row>
    <row r="2166" spans="1:28" hidden="1" x14ac:dyDescent="0.35">
      <c r="A2166" t="s">
        <v>1398</v>
      </c>
      <c r="B2166" t="s">
        <v>314</v>
      </c>
      <c r="C2166">
        <v>0</v>
      </c>
      <c r="D2166" s="9">
        <v>43144.402569444443</v>
      </c>
      <c r="E2166" s="9">
        <v>43144.402569444443</v>
      </c>
      <c r="F2166" t="s">
        <v>874</v>
      </c>
      <c r="G2166" t="s">
        <v>874</v>
      </c>
      <c r="H2166">
        <v>1</v>
      </c>
      <c r="I2166">
        <v>1</v>
      </c>
      <c r="J2166">
        <v>1</v>
      </c>
      <c r="K2166" t="s">
        <v>875</v>
      </c>
      <c r="L2166">
        <v>1</v>
      </c>
      <c r="M2166">
        <v>0</v>
      </c>
      <c r="N2166" t="s">
        <v>877</v>
      </c>
      <c r="O2166" t="s">
        <v>877</v>
      </c>
      <c r="P2166">
        <v>0</v>
      </c>
      <c r="Q2166" t="s">
        <v>877</v>
      </c>
      <c r="R2166" t="s">
        <v>877</v>
      </c>
      <c r="S2166" t="s">
        <v>877</v>
      </c>
      <c r="T2166" t="s">
        <v>877</v>
      </c>
      <c r="U2166" t="s">
        <v>877</v>
      </c>
      <c r="V2166" t="s">
        <v>58</v>
      </c>
      <c r="W2166" t="s">
        <v>877</v>
      </c>
      <c r="X2166" t="s">
        <v>877</v>
      </c>
      <c r="Y2166">
        <v>0</v>
      </c>
      <c r="Z2166" t="s">
        <v>877</v>
      </c>
      <c r="AA2166" s="19">
        <v>45733.910670671299</v>
      </c>
      <c r="AB2166" t="s">
        <v>1428</v>
      </c>
    </row>
    <row r="2167" spans="1:28" x14ac:dyDescent="0.35">
      <c r="A2167" t="s">
        <v>182</v>
      </c>
      <c r="B2167" t="s">
        <v>313</v>
      </c>
      <c r="C2167">
        <v>1224</v>
      </c>
      <c r="D2167" s="9">
        <v>43327.535960648151</v>
      </c>
      <c r="E2167" s="9">
        <v>44551.821655092594</v>
      </c>
      <c r="F2167">
        <v>2008</v>
      </c>
      <c r="G2167">
        <v>2008</v>
      </c>
      <c r="H2167">
        <v>1203</v>
      </c>
      <c r="I2167">
        <v>805</v>
      </c>
      <c r="J2167">
        <v>24</v>
      </c>
      <c r="K2167">
        <v>1984</v>
      </c>
      <c r="L2167">
        <v>1734</v>
      </c>
      <c r="M2167">
        <v>250</v>
      </c>
      <c r="N2167">
        <v>1.05</v>
      </c>
      <c r="O2167">
        <v>0.78500000000000003</v>
      </c>
      <c r="P2167">
        <v>5.8000000000000003E-2</v>
      </c>
      <c r="Q2167">
        <v>1.55</v>
      </c>
      <c r="R2167">
        <v>0.872</v>
      </c>
      <c r="S2167">
        <v>0.57199999999999995</v>
      </c>
      <c r="T2167">
        <v>0.96799999999999997</v>
      </c>
      <c r="U2167">
        <v>161.29</v>
      </c>
      <c r="V2167" t="s">
        <v>58</v>
      </c>
      <c r="W2167">
        <v>0.998</v>
      </c>
      <c r="X2167">
        <v>0.98099999999999998</v>
      </c>
      <c r="Y2167">
        <v>0.96</v>
      </c>
      <c r="Z2167">
        <v>0.995</v>
      </c>
      <c r="AA2167" s="19">
        <v>45733.910742488428</v>
      </c>
      <c r="AB2167" t="s">
        <v>1428</v>
      </c>
    </row>
    <row r="2168" spans="1:28" hidden="1" x14ac:dyDescent="0.35">
      <c r="A2168" t="s">
        <v>182</v>
      </c>
      <c r="B2168" t="s">
        <v>314</v>
      </c>
      <c r="C2168">
        <v>99</v>
      </c>
      <c r="D2168" s="9">
        <v>44452.312060185184</v>
      </c>
      <c r="E2168" s="9">
        <v>44551.821655092594</v>
      </c>
      <c r="F2168" t="s">
        <v>874</v>
      </c>
      <c r="G2168" t="s">
        <v>874</v>
      </c>
      <c r="H2168">
        <v>23</v>
      </c>
      <c r="I2168">
        <v>34</v>
      </c>
      <c r="J2168">
        <v>1</v>
      </c>
      <c r="K2168" t="s">
        <v>875</v>
      </c>
      <c r="L2168">
        <v>85</v>
      </c>
      <c r="M2168">
        <v>-29</v>
      </c>
      <c r="N2168">
        <v>0.35499999999999998</v>
      </c>
      <c r="O2168">
        <v>0.38300000000000001</v>
      </c>
      <c r="P2168" t="s">
        <v>877</v>
      </c>
      <c r="Q2168">
        <v>0.77600000000000002</v>
      </c>
      <c r="R2168" t="s">
        <v>877</v>
      </c>
      <c r="S2168" t="s">
        <v>877</v>
      </c>
      <c r="T2168" t="s">
        <v>877</v>
      </c>
      <c r="U2168" t="s">
        <v>877</v>
      </c>
      <c r="V2168" t="s">
        <v>58</v>
      </c>
      <c r="W2168">
        <v>0.91</v>
      </c>
      <c r="X2168">
        <v>0.71199999999999997</v>
      </c>
      <c r="Y2168" t="s">
        <v>877</v>
      </c>
      <c r="Z2168">
        <v>0.91700000000000004</v>
      </c>
      <c r="AA2168" s="19">
        <v>45733.910742488428</v>
      </c>
      <c r="AB2168" t="s">
        <v>1428</v>
      </c>
    </row>
    <row r="2169" spans="1:28" x14ac:dyDescent="0.35">
      <c r="A2169" t="s">
        <v>1399</v>
      </c>
      <c r="B2169" t="s">
        <v>313</v>
      </c>
      <c r="C2169">
        <v>3934</v>
      </c>
      <c r="D2169" s="9">
        <v>40518.54241898148</v>
      </c>
      <c r="E2169" s="9">
        <v>44452.929259259261</v>
      </c>
      <c r="F2169">
        <v>148</v>
      </c>
      <c r="G2169">
        <v>148</v>
      </c>
      <c r="H2169">
        <v>90</v>
      </c>
      <c r="I2169">
        <v>58</v>
      </c>
      <c r="J2169">
        <v>7</v>
      </c>
      <c r="K2169">
        <v>141</v>
      </c>
      <c r="L2169">
        <v>139</v>
      </c>
      <c r="M2169">
        <v>2</v>
      </c>
      <c r="N2169">
        <v>2.1999999999999999E-2</v>
      </c>
      <c r="O2169">
        <v>1.7999999999999999E-2</v>
      </c>
      <c r="P2169">
        <v>2E-3</v>
      </c>
      <c r="Q2169">
        <v>3.2000000000000001E-2</v>
      </c>
      <c r="R2169">
        <v>0.84199999999999997</v>
      </c>
      <c r="S2169">
        <v>0.55000000000000004</v>
      </c>
      <c r="T2169">
        <v>0.95</v>
      </c>
      <c r="U2169">
        <v>62.5</v>
      </c>
      <c r="V2169" t="s">
        <v>58</v>
      </c>
      <c r="W2169">
        <v>0.95499999999999996</v>
      </c>
      <c r="X2169">
        <v>0.90400000000000003</v>
      </c>
      <c r="Y2169">
        <v>0.94199999999999995</v>
      </c>
      <c r="Z2169">
        <v>0.95699999999999996</v>
      </c>
      <c r="AA2169" s="19">
        <v>45733.910810011577</v>
      </c>
      <c r="AB2169" t="s">
        <v>1428</v>
      </c>
    </row>
    <row r="2170" spans="1:28" hidden="1" x14ac:dyDescent="0.35">
      <c r="A2170" t="s">
        <v>1399</v>
      </c>
      <c r="B2170" t="s">
        <v>314</v>
      </c>
      <c r="C2170">
        <v>98</v>
      </c>
      <c r="D2170" s="9">
        <v>44354.630358796298</v>
      </c>
      <c r="E2170" s="9">
        <v>44452.929259259261</v>
      </c>
      <c r="F2170" t="s">
        <v>874</v>
      </c>
      <c r="G2170" t="s">
        <v>874</v>
      </c>
      <c r="H2170">
        <v>8</v>
      </c>
      <c r="I2170">
        <v>1</v>
      </c>
      <c r="J2170">
        <v>1</v>
      </c>
      <c r="K2170" t="s">
        <v>875</v>
      </c>
      <c r="L2170">
        <v>12</v>
      </c>
      <c r="M2170">
        <v>-5</v>
      </c>
      <c r="N2170">
        <v>6.5000000000000002E-2</v>
      </c>
      <c r="O2170" t="s">
        <v>877</v>
      </c>
      <c r="P2170" t="s">
        <v>877</v>
      </c>
      <c r="Q2170">
        <v>6.3E-2</v>
      </c>
      <c r="R2170" t="s">
        <v>877</v>
      </c>
      <c r="S2170" t="s">
        <v>877</v>
      </c>
      <c r="T2170" t="s">
        <v>877</v>
      </c>
      <c r="U2170" t="s">
        <v>877</v>
      </c>
      <c r="V2170" t="s">
        <v>58</v>
      </c>
      <c r="W2170">
        <v>0.35099999999999998</v>
      </c>
      <c r="X2170" t="s">
        <v>877</v>
      </c>
      <c r="Y2170" t="s">
        <v>877</v>
      </c>
      <c r="Z2170">
        <v>0.42799999999999999</v>
      </c>
      <c r="AA2170" s="19">
        <v>45733.910810208334</v>
      </c>
      <c r="AB2170" t="s">
        <v>1428</v>
      </c>
    </row>
    <row r="2171" spans="1:28" x14ac:dyDescent="0.35">
      <c r="A2171" t="s">
        <v>180</v>
      </c>
      <c r="B2171" t="s">
        <v>313</v>
      </c>
      <c r="C2171">
        <v>4629</v>
      </c>
      <c r="D2171" s="9">
        <v>39880.083171296297</v>
      </c>
      <c r="E2171" s="9">
        <v>44509.317175925928</v>
      </c>
      <c r="F2171">
        <v>267</v>
      </c>
      <c r="G2171">
        <v>267</v>
      </c>
      <c r="H2171">
        <v>142</v>
      </c>
      <c r="I2171">
        <v>125</v>
      </c>
      <c r="J2171">
        <v>2</v>
      </c>
      <c r="K2171">
        <v>265</v>
      </c>
      <c r="L2171">
        <v>226</v>
      </c>
      <c r="M2171">
        <v>39</v>
      </c>
      <c r="N2171">
        <v>3.5000000000000003E-2</v>
      </c>
      <c r="O2171">
        <v>2.7E-2</v>
      </c>
      <c r="P2171">
        <v>1E-3</v>
      </c>
      <c r="Q2171">
        <v>0.05</v>
      </c>
      <c r="R2171">
        <v>0.82</v>
      </c>
      <c r="S2171">
        <v>0.56499999999999995</v>
      </c>
      <c r="T2171">
        <v>0.98399999999999999</v>
      </c>
      <c r="U2171">
        <v>780</v>
      </c>
      <c r="V2171" t="s">
        <v>58</v>
      </c>
      <c r="W2171">
        <v>0.95</v>
      </c>
      <c r="X2171">
        <v>0.98299999999999998</v>
      </c>
      <c r="Y2171">
        <v>1</v>
      </c>
      <c r="Z2171">
        <v>0.94899999999999995</v>
      </c>
      <c r="AA2171" s="19">
        <v>45733.910877083334</v>
      </c>
      <c r="AB2171" t="s">
        <v>1428</v>
      </c>
    </row>
    <row r="2172" spans="1:28" hidden="1" x14ac:dyDescent="0.35">
      <c r="A2172" t="s">
        <v>180</v>
      </c>
      <c r="B2172" t="s">
        <v>314</v>
      </c>
      <c r="C2172">
        <v>7</v>
      </c>
      <c r="D2172" s="9">
        <v>44501.613761574074</v>
      </c>
      <c r="E2172" s="9">
        <v>44509.317175925928</v>
      </c>
      <c r="F2172" t="s">
        <v>874</v>
      </c>
      <c r="G2172" t="s">
        <v>874</v>
      </c>
      <c r="H2172">
        <v>4</v>
      </c>
      <c r="I2172">
        <v>2</v>
      </c>
      <c r="J2172">
        <v>1</v>
      </c>
      <c r="K2172" t="s">
        <v>875</v>
      </c>
      <c r="L2172">
        <v>6</v>
      </c>
      <c r="M2172">
        <v>-1</v>
      </c>
      <c r="N2172" t="s">
        <v>877</v>
      </c>
      <c r="O2172">
        <v>0.125</v>
      </c>
      <c r="P2172" t="s">
        <v>877</v>
      </c>
      <c r="Q2172" t="s">
        <v>877</v>
      </c>
      <c r="R2172" t="s">
        <v>877</v>
      </c>
      <c r="S2172" t="s">
        <v>877</v>
      </c>
      <c r="T2172" t="s">
        <v>877</v>
      </c>
      <c r="U2172" t="s">
        <v>877</v>
      </c>
      <c r="V2172" t="s">
        <v>58</v>
      </c>
      <c r="W2172" t="s">
        <v>877</v>
      </c>
      <c r="X2172">
        <v>1</v>
      </c>
      <c r="Y2172" t="s">
        <v>877</v>
      </c>
      <c r="Z2172" t="s">
        <v>877</v>
      </c>
      <c r="AA2172" s="19">
        <v>45733.910877083334</v>
      </c>
      <c r="AB2172" t="s">
        <v>1428</v>
      </c>
    </row>
    <row r="2173" spans="1:28" x14ac:dyDescent="0.35">
      <c r="A2173" t="s">
        <v>181</v>
      </c>
      <c r="B2173" t="s">
        <v>313</v>
      </c>
      <c r="C2173">
        <v>434</v>
      </c>
      <c r="D2173" s="9">
        <v>44130.469351851854</v>
      </c>
      <c r="E2173" s="9">
        <v>44565.441006944442</v>
      </c>
      <c r="F2173">
        <v>661</v>
      </c>
      <c r="G2173">
        <v>661</v>
      </c>
      <c r="H2173">
        <v>403</v>
      </c>
      <c r="I2173">
        <v>258</v>
      </c>
      <c r="J2173">
        <v>72</v>
      </c>
      <c r="K2173">
        <v>589</v>
      </c>
      <c r="L2173">
        <v>379</v>
      </c>
      <c r="M2173">
        <v>210</v>
      </c>
      <c r="N2173">
        <v>1.145</v>
      </c>
      <c r="O2173">
        <v>0.77800000000000002</v>
      </c>
      <c r="P2173">
        <v>0.23100000000000001</v>
      </c>
      <c r="Q2173">
        <v>1.278</v>
      </c>
      <c r="R2173">
        <v>0.755</v>
      </c>
      <c r="S2173">
        <v>0.59499999999999997</v>
      </c>
      <c r="T2173">
        <v>0.88</v>
      </c>
      <c r="U2173">
        <v>164.31899999999999</v>
      </c>
      <c r="V2173" t="s">
        <v>58</v>
      </c>
      <c r="W2173">
        <v>0.99</v>
      </c>
      <c r="X2173">
        <v>0.99199999999999999</v>
      </c>
      <c r="Y2173">
        <v>0.95099999999999996</v>
      </c>
      <c r="Z2173">
        <v>0.99099999999999999</v>
      </c>
      <c r="AA2173" s="19">
        <v>45733.910945844909</v>
      </c>
      <c r="AB2173" t="s">
        <v>1428</v>
      </c>
    </row>
    <row r="2174" spans="1:28" hidden="1" x14ac:dyDescent="0.35">
      <c r="A2174" t="s">
        <v>181</v>
      </c>
      <c r="B2174" t="s">
        <v>314</v>
      </c>
      <c r="C2174">
        <v>98</v>
      </c>
      <c r="D2174" s="9">
        <v>44466.624907407408</v>
      </c>
      <c r="E2174" s="9">
        <v>44565.441006944442</v>
      </c>
      <c r="F2174" t="s">
        <v>874</v>
      </c>
      <c r="G2174" t="s">
        <v>874</v>
      </c>
      <c r="H2174">
        <v>117</v>
      </c>
      <c r="I2174">
        <v>94</v>
      </c>
      <c r="J2174">
        <v>23</v>
      </c>
      <c r="K2174" t="s">
        <v>875</v>
      </c>
      <c r="L2174">
        <v>120</v>
      </c>
      <c r="M2174">
        <v>67</v>
      </c>
      <c r="N2174">
        <v>1.522</v>
      </c>
      <c r="O2174">
        <v>0.99399999999999999</v>
      </c>
      <c r="P2174">
        <v>0.247</v>
      </c>
      <c r="Q2174">
        <v>1.3109999999999999</v>
      </c>
      <c r="R2174">
        <v>0.57799999999999996</v>
      </c>
      <c r="S2174">
        <v>0.60499999999999998</v>
      </c>
      <c r="T2174">
        <v>0.90200000000000002</v>
      </c>
      <c r="U2174">
        <v>160.18299999999999</v>
      </c>
      <c r="V2174" t="s">
        <v>58</v>
      </c>
      <c r="W2174">
        <v>0.96499999999999997</v>
      </c>
      <c r="X2174">
        <v>0.98799999999999999</v>
      </c>
      <c r="Y2174">
        <v>0.97099999999999997</v>
      </c>
      <c r="Z2174">
        <v>0.98299999999999998</v>
      </c>
      <c r="AA2174" s="19">
        <v>45733.910960289351</v>
      </c>
      <c r="AB2174" t="s">
        <v>1428</v>
      </c>
    </row>
    <row r="2175" spans="1:28" x14ac:dyDescent="0.35">
      <c r="A2175" t="s">
        <v>179</v>
      </c>
      <c r="B2175" t="s">
        <v>313</v>
      </c>
      <c r="C2175">
        <v>1891</v>
      </c>
      <c r="D2175" s="9">
        <v>42674.644155092596</v>
      </c>
      <c r="E2175" s="9">
        <v>44565.801111111112</v>
      </c>
      <c r="F2175">
        <v>5945</v>
      </c>
      <c r="G2175">
        <v>5945</v>
      </c>
      <c r="H2175">
        <v>4190</v>
      </c>
      <c r="I2175">
        <v>1755</v>
      </c>
      <c r="J2175">
        <v>228</v>
      </c>
      <c r="K2175">
        <v>5717</v>
      </c>
      <c r="L2175">
        <v>4355</v>
      </c>
      <c r="M2175">
        <v>1362</v>
      </c>
      <c r="N2175">
        <v>4.9820000000000002</v>
      </c>
      <c r="O2175">
        <v>2.105</v>
      </c>
      <c r="P2175">
        <v>0.28199999999999997</v>
      </c>
      <c r="Q2175">
        <v>5.47</v>
      </c>
      <c r="R2175">
        <v>0.80400000000000005</v>
      </c>
      <c r="S2175">
        <v>0.70299999999999996</v>
      </c>
      <c r="T2175">
        <v>0.96</v>
      </c>
      <c r="U2175">
        <v>248.995</v>
      </c>
      <c r="V2175" t="s">
        <v>58</v>
      </c>
      <c r="W2175">
        <v>0.97699999999999998</v>
      </c>
      <c r="X2175">
        <v>0.98099999999999998</v>
      </c>
      <c r="Y2175">
        <v>0.98899999999999999</v>
      </c>
      <c r="Z2175">
        <v>0.99</v>
      </c>
      <c r="AA2175" s="19">
        <v>45733.911042581021</v>
      </c>
      <c r="AB2175" t="s">
        <v>1428</v>
      </c>
    </row>
    <row r="2176" spans="1:28" hidden="1" x14ac:dyDescent="0.35">
      <c r="A2176" t="s">
        <v>179</v>
      </c>
      <c r="B2176" t="s">
        <v>314</v>
      </c>
      <c r="C2176">
        <v>99</v>
      </c>
      <c r="D2176" s="9">
        <v>44466.267453703702</v>
      </c>
      <c r="E2176" s="9">
        <v>44565.801111111112</v>
      </c>
      <c r="F2176" t="s">
        <v>874</v>
      </c>
      <c r="G2176" t="s">
        <v>874</v>
      </c>
      <c r="H2176">
        <v>283</v>
      </c>
      <c r="I2176">
        <v>176</v>
      </c>
      <c r="J2176">
        <v>29</v>
      </c>
      <c r="K2176" t="s">
        <v>875</v>
      </c>
      <c r="L2176">
        <v>351</v>
      </c>
      <c r="M2176">
        <v>78</v>
      </c>
      <c r="N2176">
        <v>2.8540000000000001</v>
      </c>
      <c r="O2176">
        <v>1.883</v>
      </c>
      <c r="P2176">
        <v>0.251</v>
      </c>
      <c r="Q2176">
        <v>3.597</v>
      </c>
      <c r="R2176">
        <v>0.80200000000000005</v>
      </c>
      <c r="S2176">
        <v>0.60199999999999998</v>
      </c>
      <c r="T2176">
        <v>0.94699999999999995</v>
      </c>
      <c r="U2176">
        <v>378.649</v>
      </c>
      <c r="V2176" t="s">
        <v>58</v>
      </c>
      <c r="W2176">
        <v>0.99099999999999999</v>
      </c>
      <c r="X2176">
        <v>0.98499999999999999</v>
      </c>
      <c r="Y2176">
        <v>0.84199999999999997</v>
      </c>
      <c r="Z2176">
        <v>0.99199999999999999</v>
      </c>
      <c r="AA2176" s="19">
        <v>45733.911057546298</v>
      </c>
      <c r="AB2176" t="s">
        <v>1428</v>
      </c>
    </row>
    <row r="2177" spans="1:28" x14ac:dyDescent="0.35">
      <c r="A2177" t="s">
        <v>178</v>
      </c>
      <c r="B2177" t="s">
        <v>313</v>
      </c>
      <c r="C2177">
        <v>1199</v>
      </c>
      <c r="D2177" s="9">
        <v>43360.675150462965</v>
      </c>
      <c r="E2177" s="9">
        <v>44559.773078703707</v>
      </c>
      <c r="F2177">
        <v>518</v>
      </c>
      <c r="G2177">
        <v>518</v>
      </c>
      <c r="H2177">
        <v>355</v>
      </c>
      <c r="I2177">
        <v>163</v>
      </c>
      <c r="J2177">
        <v>19</v>
      </c>
      <c r="K2177">
        <v>499</v>
      </c>
      <c r="L2177">
        <v>454</v>
      </c>
      <c r="M2177">
        <v>45</v>
      </c>
      <c r="N2177">
        <v>0.27500000000000002</v>
      </c>
      <c r="O2177">
        <v>0.12</v>
      </c>
      <c r="P2177">
        <v>1.9E-2</v>
      </c>
      <c r="Q2177">
        <v>0.35399999999999998</v>
      </c>
      <c r="R2177">
        <v>0.94099999999999995</v>
      </c>
      <c r="S2177">
        <v>0.69599999999999995</v>
      </c>
      <c r="T2177">
        <v>0.95199999999999996</v>
      </c>
      <c r="U2177">
        <v>127.119</v>
      </c>
      <c r="V2177" t="s">
        <v>58</v>
      </c>
      <c r="W2177">
        <v>0.96299999999999997</v>
      </c>
      <c r="X2177">
        <v>0.73699999999999999</v>
      </c>
      <c r="Y2177">
        <v>0.77800000000000002</v>
      </c>
      <c r="Z2177">
        <v>0.89400000000000002</v>
      </c>
      <c r="AA2177" s="19">
        <v>45733.911125625003</v>
      </c>
      <c r="AB2177" t="s">
        <v>1428</v>
      </c>
    </row>
    <row r="2178" spans="1:28" hidden="1" x14ac:dyDescent="0.35">
      <c r="A2178" t="s">
        <v>178</v>
      </c>
      <c r="B2178" t="s">
        <v>314</v>
      </c>
      <c r="C2178">
        <v>99</v>
      </c>
      <c r="D2178" s="9">
        <v>44459.785497685189</v>
      </c>
      <c r="E2178" s="9">
        <v>44559.773078703707</v>
      </c>
      <c r="F2178" t="s">
        <v>874</v>
      </c>
      <c r="G2178" t="s">
        <v>874</v>
      </c>
      <c r="H2178">
        <v>22</v>
      </c>
      <c r="I2178">
        <v>11</v>
      </c>
      <c r="J2178">
        <v>1</v>
      </c>
      <c r="K2178" t="s">
        <v>875</v>
      </c>
      <c r="L2178">
        <v>22</v>
      </c>
      <c r="M2178">
        <v>12</v>
      </c>
      <c r="N2178">
        <v>0.249</v>
      </c>
      <c r="O2178">
        <v>8.7999999999999995E-2</v>
      </c>
      <c r="P2178" t="s">
        <v>877</v>
      </c>
      <c r="Q2178">
        <v>0.17799999999999999</v>
      </c>
      <c r="R2178" t="s">
        <v>877</v>
      </c>
      <c r="S2178" t="s">
        <v>877</v>
      </c>
      <c r="T2178" t="s">
        <v>877</v>
      </c>
      <c r="U2178" t="s">
        <v>877</v>
      </c>
      <c r="V2178" t="s">
        <v>58</v>
      </c>
      <c r="W2178">
        <v>0.94299999999999995</v>
      </c>
      <c r="X2178">
        <v>0.81599999999999995</v>
      </c>
      <c r="Y2178" t="s">
        <v>877</v>
      </c>
      <c r="Z2178">
        <v>0.95399999999999996</v>
      </c>
      <c r="AA2178" s="19">
        <v>45733.911125682869</v>
      </c>
      <c r="AB2178" t="s">
        <v>1428</v>
      </c>
    </row>
    <row r="2179" spans="1:28" x14ac:dyDescent="0.35">
      <c r="A2179" t="s">
        <v>1400</v>
      </c>
      <c r="B2179" t="s">
        <v>313</v>
      </c>
      <c r="C2179">
        <v>3101</v>
      </c>
      <c r="D2179" s="9">
        <v>41464.488703703704</v>
      </c>
      <c r="E2179" s="9">
        <v>44565.652326388888</v>
      </c>
      <c r="F2179">
        <v>14477</v>
      </c>
      <c r="G2179">
        <v>14477</v>
      </c>
      <c r="H2179">
        <v>7039</v>
      </c>
      <c r="I2179">
        <v>7438</v>
      </c>
      <c r="J2179">
        <v>541</v>
      </c>
      <c r="K2179">
        <v>13936</v>
      </c>
      <c r="L2179">
        <v>13030</v>
      </c>
      <c r="M2179">
        <v>906</v>
      </c>
      <c r="N2179">
        <v>2.6190000000000002</v>
      </c>
      <c r="O2179">
        <v>2.7320000000000002</v>
      </c>
      <c r="P2179">
        <v>0.23</v>
      </c>
      <c r="Q2179">
        <v>4.7460000000000004</v>
      </c>
      <c r="R2179">
        <v>0.92700000000000005</v>
      </c>
      <c r="S2179">
        <v>0.48899999999999999</v>
      </c>
      <c r="T2179">
        <v>0.95699999999999996</v>
      </c>
      <c r="U2179">
        <v>190.898</v>
      </c>
      <c r="V2179" t="s">
        <v>58</v>
      </c>
      <c r="W2179">
        <v>0.98199999999999998</v>
      </c>
      <c r="X2179">
        <v>0.98099999999999998</v>
      </c>
      <c r="Y2179">
        <v>0.91100000000000003</v>
      </c>
      <c r="Z2179">
        <v>0.97699999999999998</v>
      </c>
      <c r="AA2179" s="19">
        <v>45733.911226666663</v>
      </c>
      <c r="AB2179" t="s">
        <v>1428</v>
      </c>
    </row>
    <row r="2180" spans="1:28" hidden="1" x14ac:dyDescent="0.35">
      <c r="A2180" t="s">
        <v>1400</v>
      </c>
      <c r="B2180" t="s">
        <v>314</v>
      </c>
      <c r="C2180">
        <v>99</v>
      </c>
      <c r="D2180" s="9">
        <v>44466.050763888888</v>
      </c>
      <c r="E2180" s="9">
        <v>44565.652326388888</v>
      </c>
      <c r="F2180" t="s">
        <v>874</v>
      </c>
      <c r="G2180" t="s">
        <v>874</v>
      </c>
      <c r="H2180">
        <v>147</v>
      </c>
      <c r="I2180">
        <v>177</v>
      </c>
      <c r="J2180">
        <v>22</v>
      </c>
      <c r="K2180" t="s">
        <v>875</v>
      </c>
      <c r="L2180">
        <v>1210</v>
      </c>
      <c r="M2180">
        <v>-909</v>
      </c>
      <c r="N2180">
        <v>1.829</v>
      </c>
      <c r="O2180">
        <v>2.23</v>
      </c>
      <c r="P2180">
        <v>0.23599999999999999</v>
      </c>
      <c r="Q2180">
        <v>19.178000000000001</v>
      </c>
      <c r="R2180">
        <v>5.016</v>
      </c>
      <c r="S2180">
        <v>0.45100000000000001</v>
      </c>
      <c r="T2180">
        <v>0.94199999999999995</v>
      </c>
      <c r="U2180">
        <v>47.241999999999997</v>
      </c>
      <c r="V2180" t="s">
        <v>64</v>
      </c>
      <c r="W2180">
        <v>0.94799999999999995</v>
      </c>
      <c r="X2180">
        <v>0.95299999999999996</v>
      </c>
      <c r="Y2180">
        <v>0.93200000000000005</v>
      </c>
      <c r="Z2180">
        <v>0.39400000000000002</v>
      </c>
      <c r="AA2180" s="19">
        <v>45733.911242187503</v>
      </c>
      <c r="AB2180" t="s">
        <v>1428</v>
      </c>
    </row>
    <row r="2181" spans="1:28" x14ac:dyDescent="0.35">
      <c r="A2181" t="s">
        <v>176</v>
      </c>
      <c r="B2181" t="s">
        <v>313</v>
      </c>
      <c r="C2181">
        <v>663</v>
      </c>
      <c r="D2181" s="9">
        <v>43902.277766203704</v>
      </c>
      <c r="E2181" s="9">
        <v>44565.772233796299</v>
      </c>
      <c r="F2181">
        <v>919</v>
      </c>
      <c r="G2181">
        <v>919</v>
      </c>
      <c r="H2181">
        <v>697</v>
      </c>
      <c r="I2181">
        <v>222</v>
      </c>
      <c r="J2181">
        <v>16</v>
      </c>
      <c r="K2181">
        <v>903</v>
      </c>
      <c r="L2181">
        <v>608</v>
      </c>
      <c r="M2181">
        <v>295</v>
      </c>
      <c r="N2181">
        <v>1.0109999999999999</v>
      </c>
      <c r="O2181">
        <v>0.375</v>
      </c>
      <c r="P2181">
        <v>4.2000000000000003E-2</v>
      </c>
      <c r="Q2181">
        <v>1.004</v>
      </c>
      <c r="R2181">
        <v>0.747</v>
      </c>
      <c r="S2181">
        <v>0.72899999999999998</v>
      </c>
      <c r="T2181">
        <v>0.97</v>
      </c>
      <c r="U2181">
        <v>293.82499999999999</v>
      </c>
      <c r="V2181" t="s">
        <v>58</v>
      </c>
      <c r="W2181">
        <v>0.97699999999999998</v>
      </c>
      <c r="X2181">
        <v>0.98399999999999999</v>
      </c>
      <c r="Y2181">
        <v>0.97599999999999998</v>
      </c>
      <c r="Z2181">
        <v>0.98099999999999998</v>
      </c>
      <c r="AA2181" s="19">
        <v>45733.911313402779</v>
      </c>
      <c r="AB2181" t="s">
        <v>1428</v>
      </c>
    </row>
    <row r="2182" spans="1:28" hidden="1" x14ac:dyDescent="0.35">
      <c r="A2182" t="s">
        <v>176</v>
      </c>
      <c r="B2182" t="s">
        <v>314</v>
      </c>
      <c r="C2182">
        <v>99</v>
      </c>
      <c r="D2182" s="9">
        <v>44466.539155092592</v>
      </c>
      <c r="E2182" s="9">
        <v>44565.772233796299</v>
      </c>
      <c r="F2182" t="s">
        <v>874</v>
      </c>
      <c r="G2182" t="s">
        <v>874</v>
      </c>
      <c r="H2182">
        <v>143</v>
      </c>
      <c r="I2182">
        <v>38</v>
      </c>
      <c r="J2182">
        <v>3</v>
      </c>
      <c r="K2182" t="s">
        <v>875</v>
      </c>
      <c r="L2182">
        <v>102</v>
      </c>
      <c r="M2182">
        <v>75</v>
      </c>
      <c r="N2182">
        <v>1.353</v>
      </c>
      <c r="O2182">
        <v>0.39</v>
      </c>
      <c r="P2182">
        <v>6.8000000000000005E-2</v>
      </c>
      <c r="Q2182">
        <v>1.1120000000000001</v>
      </c>
      <c r="R2182">
        <v>0.66400000000000003</v>
      </c>
      <c r="S2182">
        <v>0.77600000000000002</v>
      </c>
      <c r="T2182">
        <v>0.96099999999999997</v>
      </c>
      <c r="U2182">
        <v>265.28800000000001</v>
      </c>
      <c r="V2182" t="s">
        <v>58</v>
      </c>
      <c r="W2182">
        <v>0.67800000000000005</v>
      </c>
      <c r="X2182">
        <v>0.98599999999999999</v>
      </c>
      <c r="Y2182">
        <v>0.81200000000000006</v>
      </c>
      <c r="Z2182">
        <v>0.98499999999999999</v>
      </c>
      <c r="AA2182" s="19">
        <v>45733.911327766204</v>
      </c>
      <c r="AB2182" t="s">
        <v>1428</v>
      </c>
    </row>
    <row r="2183" spans="1:28" x14ac:dyDescent="0.35">
      <c r="A2183" t="s">
        <v>175</v>
      </c>
      <c r="B2183" t="s">
        <v>313</v>
      </c>
      <c r="C2183">
        <v>2821</v>
      </c>
      <c r="D2183" s="9">
        <v>41729.612673611111</v>
      </c>
      <c r="E2183" s="9">
        <v>44551.324976851851</v>
      </c>
      <c r="F2183">
        <v>882</v>
      </c>
      <c r="G2183">
        <v>882</v>
      </c>
      <c r="H2183">
        <v>132</v>
      </c>
      <c r="I2183">
        <v>750</v>
      </c>
      <c r="J2183">
        <v>22</v>
      </c>
      <c r="K2183">
        <v>860</v>
      </c>
      <c r="L2183">
        <v>798</v>
      </c>
      <c r="M2183">
        <v>62</v>
      </c>
      <c r="N2183">
        <v>3.6999999999999998E-2</v>
      </c>
      <c r="O2183">
        <v>0.30499999999999999</v>
      </c>
      <c r="P2183">
        <v>0.01</v>
      </c>
      <c r="Q2183">
        <v>0.31900000000000001</v>
      </c>
      <c r="R2183">
        <v>0.96099999999999997</v>
      </c>
      <c r="S2183">
        <v>0.108</v>
      </c>
      <c r="T2183">
        <v>0.97099999999999997</v>
      </c>
      <c r="U2183">
        <v>194.357</v>
      </c>
      <c r="V2183" t="s">
        <v>58</v>
      </c>
      <c r="W2183">
        <v>0.79700000000000004</v>
      </c>
      <c r="X2183">
        <v>0.91800000000000004</v>
      </c>
      <c r="Y2183">
        <v>0.94499999999999995</v>
      </c>
      <c r="Z2183">
        <v>0.95</v>
      </c>
      <c r="AA2183" s="19">
        <v>45733.911398055556</v>
      </c>
      <c r="AB2183" t="s">
        <v>1428</v>
      </c>
    </row>
    <row r="2184" spans="1:28" hidden="1" x14ac:dyDescent="0.35">
      <c r="A2184" t="s">
        <v>175</v>
      </c>
      <c r="B2184" t="s">
        <v>314</v>
      </c>
      <c r="C2184">
        <v>96</v>
      </c>
      <c r="D2184" s="9">
        <v>44454.414849537039</v>
      </c>
      <c r="E2184" s="9">
        <v>44551.324976851851</v>
      </c>
      <c r="F2184" t="s">
        <v>874</v>
      </c>
      <c r="G2184" t="s">
        <v>874</v>
      </c>
      <c r="H2184">
        <v>28</v>
      </c>
      <c r="I2184">
        <v>6</v>
      </c>
      <c r="J2184">
        <v>4</v>
      </c>
      <c r="K2184" t="s">
        <v>875</v>
      </c>
      <c r="L2184">
        <v>35</v>
      </c>
      <c r="M2184">
        <v>-4</v>
      </c>
      <c r="N2184">
        <v>0.26600000000000001</v>
      </c>
      <c r="O2184">
        <v>5.5E-2</v>
      </c>
      <c r="P2184">
        <v>3.5000000000000003E-2</v>
      </c>
      <c r="Q2184">
        <v>0.34</v>
      </c>
      <c r="R2184">
        <v>1.1890000000000001</v>
      </c>
      <c r="S2184">
        <v>0.82899999999999996</v>
      </c>
      <c r="T2184">
        <v>0.89100000000000001</v>
      </c>
      <c r="U2184">
        <v>182.35300000000001</v>
      </c>
      <c r="V2184" t="s">
        <v>64</v>
      </c>
      <c r="W2184">
        <v>0.9</v>
      </c>
      <c r="X2184">
        <v>0.82599999999999996</v>
      </c>
      <c r="Y2184">
        <v>0.94099999999999995</v>
      </c>
      <c r="Z2184">
        <v>0.92800000000000005</v>
      </c>
      <c r="AA2184" s="19">
        <v>45733.911411851848</v>
      </c>
      <c r="AB2184" t="s">
        <v>1428</v>
      </c>
    </row>
    <row r="2185" spans="1:28" x14ac:dyDescent="0.35">
      <c r="A2185" t="s">
        <v>173</v>
      </c>
      <c r="B2185" t="s">
        <v>313</v>
      </c>
      <c r="C2185">
        <v>6220</v>
      </c>
      <c r="D2185" s="9">
        <v>38345.375775462962</v>
      </c>
      <c r="E2185" s="9">
        <v>44565.601782407408</v>
      </c>
      <c r="F2185">
        <v>2450</v>
      </c>
      <c r="G2185">
        <v>2450</v>
      </c>
      <c r="H2185">
        <v>1289</v>
      </c>
      <c r="I2185">
        <v>1161</v>
      </c>
      <c r="J2185">
        <v>87</v>
      </c>
      <c r="K2185">
        <v>2363</v>
      </c>
      <c r="L2185">
        <v>2319</v>
      </c>
      <c r="M2185">
        <v>44</v>
      </c>
      <c r="N2185">
        <v>0.20899999999999999</v>
      </c>
      <c r="O2185">
        <v>0.20599999999999999</v>
      </c>
      <c r="P2185">
        <v>1.2999999999999999E-2</v>
      </c>
      <c r="Q2185">
        <v>0.39800000000000002</v>
      </c>
      <c r="R2185">
        <v>0.99</v>
      </c>
      <c r="S2185">
        <v>0.504</v>
      </c>
      <c r="T2185">
        <v>0.96899999999999997</v>
      </c>
      <c r="U2185">
        <v>110.553</v>
      </c>
      <c r="V2185" t="s">
        <v>58</v>
      </c>
      <c r="W2185">
        <v>0.97199999999999998</v>
      </c>
      <c r="X2185">
        <v>0.97799999999999998</v>
      </c>
      <c r="Y2185">
        <v>0.98499999999999999</v>
      </c>
      <c r="Z2185">
        <v>0.97799999999999998</v>
      </c>
      <c r="AA2185" s="19">
        <v>45733.911484745367</v>
      </c>
      <c r="AB2185" t="s">
        <v>1428</v>
      </c>
    </row>
    <row r="2186" spans="1:28" hidden="1" x14ac:dyDescent="0.35">
      <c r="A2186" t="s">
        <v>173</v>
      </c>
      <c r="B2186" t="s">
        <v>314</v>
      </c>
      <c r="C2186">
        <v>97</v>
      </c>
      <c r="D2186" s="9">
        <v>44468.276875000003</v>
      </c>
      <c r="E2186" s="9">
        <v>44565.601782407408</v>
      </c>
      <c r="F2186" t="s">
        <v>874</v>
      </c>
      <c r="G2186" t="s">
        <v>874</v>
      </c>
      <c r="H2186">
        <v>25</v>
      </c>
      <c r="I2186">
        <v>5</v>
      </c>
      <c r="J2186">
        <v>1</v>
      </c>
      <c r="K2186" t="s">
        <v>875</v>
      </c>
      <c r="L2186">
        <v>17</v>
      </c>
      <c r="M2186">
        <v>12</v>
      </c>
      <c r="N2186">
        <v>0.23799999999999999</v>
      </c>
      <c r="O2186">
        <v>3.3000000000000002E-2</v>
      </c>
      <c r="P2186" t="s">
        <v>877</v>
      </c>
      <c r="Q2186">
        <v>0.14399999999999999</v>
      </c>
      <c r="R2186" t="s">
        <v>877</v>
      </c>
      <c r="S2186" t="s">
        <v>877</v>
      </c>
      <c r="T2186" t="s">
        <v>877</v>
      </c>
      <c r="U2186" t="s">
        <v>877</v>
      </c>
      <c r="V2186" t="s">
        <v>58</v>
      </c>
      <c r="W2186">
        <v>0.95699999999999996</v>
      </c>
      <c r="X2186">
        <v>0.90500000000000003</v>
      </c>
      <c r="Y2186" t="s">
        <v>877</v>
      </c>
      <c r="Z2186">
        <v>0.89400000000000002</v>
      </c>
      <c r="AA2186" s="19">
        <v>45733.911484965276</v>
      </c>
      <c r="AB2186" t="s">
        <v>1428</v>
      </c>
    </row>
    <row r="2187" spans="1:28" x14ac:dyDescent="0.35">
      <c r="A2187" t="s">
        <v>172</v>
      </c>
      <c r="B2187" t="s">
        <v>313</v>
      </c>
      <c r="C2187">
        <v>2155</v>
      </c>
      <c r="D2187" s="9">
        <v>42410.397604166668</v>
      </c>
      <c r="E2187" s="9">
        <v>44565.503831018519</v>
      </c>
      <c r="F2187">
        <v>1657</v>
      </c>
      <c r="G2187">
        <v>1657</v>
      </c>
      <c r="H2187">
        <v>334</v>
      </c>
      <c r="I2187">
        <v>1323</v>
      </c>
      <c r="J2187">
        <v>38</v>
      </c>
      <c r="K2187">
        <v>1619</v>
      </c>
      <c r="L2187">
        <v>1557</v>
      </c>
      <c r="M2187">
        <v>62</v>
      </c>
      <c r="N2187">
        <v>0.14799999999999999</v>
      </c>
      <c r="O2187">
        <v>0.74099999999999999</v>
      </c>
      <c r="P2187">
        <v>0.02</v>
      </c>
      <c r="Q2187">
        <v>0.90200000000000002</v>
      </c>
      <c r="R2187">
        <v>1.038</v>
      </c>
      <c r="S2187">
        <v>0.16600000000000001</v>
      </c>
      <c r="T2187">
        <v>0.97799999999999998</v>
      </c>
      <c r="U2187">
        <v>68.736000000000004</v>
      </c>
      <c r="V2187" t="s">
        <v>64</v>
      </c>
      <c r="W2187">
        <v>0.78600000000000003</v>
      </c>
      <c r="X2187">
        <v>0.73699999999999999</v>
      </c>
      <c r="Y2187">
        <v>0.94499999999999995</v>
      </c>
      <c r="Z2187">
        <v>0.84399999999999997</v>
      </c>
      <c r="AA2187" s="19">
        <v>45733.911556192128</v>
      </c>
      <c r="AB2187" t="s">
        <v>1428</v>
      </c>
    </row>
    <row r="2188" spans="1:28" hidden="1" x14ac:dyDescent="0.35">
      <c r="A2188" t="s">
        <v>172</v>
      </c>
      <c r="B2188" t="s">
        <v>314</v>
      </c>
      <c r="C2188">
        <v>91</v>
      </c>
      <c r="D2188" s="9">
        <v>44473.657754629632</v>
      </c>
      <c r="E2188" s="9">
        <v>44565.503831018519</v>
      </c>
      <c r="F2188" t="s">
        <v>874</v>
      </c>
      <c r="G2188" t="s">
        <v>874</v>
      </c>
      <c r="H2188">
        <v>31</v>
      </c>
      <c r="I2188">
        <v>25</v>
      </c>
      <c r="J2188">
        <v>1</v>
      </c>
      <c r="K2188" t="s">
        <v>875</v>
      </c>
      <c r="L2188">
        <v>31</v>
      </c>
      <c r="M2188">
        <v>24</v>
      </c>
      <c r="N2188">
        <v>0.48499999999999999</v>
      </c>
      <c r="O2188">
        <v>0.28299999999999997</v>
      </c>
      <c r="P2188" t="s">
        <v>877</v>
      </c>
      <c r="Q2188">
        <v>0.38600000000000001</v>
      </c>
      <c r="R2188" t="s">
        <v>877</v>
      </c>
      <c r="S2188" t="s">
        <v>877</v>
      </c>
      <c r="T2188" t="s">
        <v>877</v>
      </c>
      <c r="U2188" t="s">
        <v>877</v>
      </c>
      <c r="V2188" t="s">
        <v>64</v>
      </c>
      <c r="W2188">
        <v>0.96</v>
      </c>
      <c r="X2188">
        <v>0.97099999999999997</v>
      </c>
      <c r="Y2188" t="s">
        <v>877</v>
      </c>
      <c r="Z2188">
        <v>0.97299999999999998</v>
      </c>
      <c r="AA2188" s="19">
        <v>45733.911556423613</v>
      </c>
      <c r="AB2188" t="s">
        <v>1428</v>
      </c>
    </row>
    <row r="2189" spans="1:28" x14ac:dyDescent="0.35">
      <c r="A2189" t="s">
        <v>171</v>
      </c>
      <c r="B2189" t="s">
        <v>313</v>
      </c>
      <c r="C2189">
        <v>3676</v>
      </c>
      <c r="D2189" s="9">
        <v>40869.354884259257</v>
      </c>
      <c r="E2189" s="9">
        <v>44545.703310185185</v>
      </c>
      <c r="F2189">
        <v>780</v>
      </c>
      <c r="G2189">
        <v>780</v>
      </c>
      <c r="H2189">
        <v>457</v>
      </c>
      <c r="I2189">
        <v>323</v>
      </c>
      <c r="J2189">
        <v>7</v>
      </c>
      <c r="K2189">
        <v>773</v>
      </c>
      <c r="L2189">
        <v>701</v>
      </c>
      <c r="M2189">
        <v>72</v>
      </c>
      <c r="N2189">
        <v>0.20200000000000001</v>
      </c>
      <c r="O2189">
        <v>0.314</v>
      </c>
      <c r="P2189">
        <v>2E-3</v>
      </c>
      <c r="Q2189">
        <v>0.39800000000000002</v>
      </c>
      <c r="R2189">
        <v>0.77400000000000002</v>
      </c>
      <c r="S2189">
        <v>0.39100000000000001</v>
      </c>
      <c r="T2189">
        <v>0.996</v>
      </c>
      <c r="U2189">
        <v>180.905</v>
      </c>
      <c r="V2189" t="s">
        <v>58</v>
      </c>
      <c r="W2189">
        <v>0.59399999999999997</v>
      </c>
      <c r="X2189">
        <v>0.86899999999999999</v>
      </c>
      <c r="Y2189">
        <v>0.74</v>
      </c>
      <c r="Z2189">
        <v>0.72099999999999997</v>
      </c>
      <c r="AA2189" s="19">
        <v>45733.911625821762</v>
      </c>
      <c r="AB2189" t="s">
        <v>1428</v>
      </c>
    </row>
    <row r="2190" spans="1:28" hidden="1" x14ac:dyDescent="0.35">
      <c r="A2190" t="s">
        <v>171</v>
      </c>
      <c r="B2190" t="s">
        <v>314</v>
      </c>
      <c r="C2190">
        <v>0</v>
      </c>
      <c r="D2190" s="9">
        <v>44545.589085648149</v>
      </c>
      <c r="E2190" s="9">
        <v>44545.703310185185</v>
      </c>
      <c r="F2190" t="s">
        <v>874</v>
      </c>
      <c r="G2190" t="s">
        <v>874</v>
      </c>
      <c r="H2190">
        <v>1</v>
      </c>
      <c r="I2190">
        <v>1</v>
      </c>
      <c r="J2190">
        <v>1</v>
      </c>
      <c r="K2190" t="s">
        <v>875</v>
      </c>
      <c r="L2190">
        <v>1</v>
      </c>
      <c r="M2190">
        <v>-1</v>
      </c>
      <c r="N2190" t="s">
        <v>877</v>
      </c>
      <c r="O2190" t="s">
        <v>877</v>
      </c>
      <c r="P2190" t="s">
        <v>877</v>
      </c>
      <c r="Q2190" t="s">
        <v>877</v>
      </c>
      <c r="R2190" t="s">
        <v>877</v>
      </c>
      <c r="S2190" t="s">
        <v>877</v>
      </c>
      <c r="T2190" t="s">
        <v>877</v>
      </c>
      <c r="U2190" t="s">
        <v>877</v>
      </c>
      <c r="V2190" t="s">
        <v>58</v>
      </c>
      <c r="W2190" t="s">
        <v>877</v>
      </c>
      <c r="X2190" t="s">
        <v>877</v>
      </c>
      <c r="Y2190" t="s">
        <v>877</v>
      </c>
      <c r="Z2190" t="s">
        <v>877</v>
      </c>
      <c r="AA2190" s="19">
        <v>45733.911625937501</v>
      </c>
      <c r="AB2190" t="s">
        <v>1428</v>
      </c>
    </row>
    <row r="2191" spans="1:28" x14ac:dyDescent="0.35">
      <c r="A2191" t="s">
        <v>170</v>
      </c>
      <c r="B2191" t="s">
        <v>313</v>
      </c>
      <c r="C2191">
        <v>6299</v>
      </c>
      <c r="D2191" s="9">
        <v>38266.252893518518</v>
      </c>
      <c r="E2191" s="9">
        <v>44565.360729166663</v>
      </c>
      <c r="F2191">
        <v>3476</v>
      </c>
      <c r="G2191">
        <v>3476</v>
      </c>
      <c r="H2191">
        <v>1849</v>
      </c>
      <c r="I2191">
        <v>1627</v>
      </c>
      <c r="J2191">
        <v>76</v>
      </c>
      <c r="K2191">
        <v>3400</v>
      </c>
      <c r="L2191">
        <v>3344</v>
      </c>
      <c r="M2191">
        <v>56</v>
      </c>
      <c r="N2191">
        <v>0.34899999999999998</v>
      </c>
      <c r="O2191">
        <v>0.34200000000000003</v>
      </c>
      <c r="P2191">
        <v>1.7000000000000001E-2</v>
      </c>
      <c r="Q2191">
        <v>0.67300000000000004</v>
      </c>
      <c r="R2191">
        <v>0.999</v>
      </c>
      <c r="S2191">
        <v>0.505</v>
      </c>
      <c r="T2191">
        <v>0.97499999999999998</v>
      </c>
      <c r="U2191">
        <v>83.21</v>
      </c>
      <c r="V2191" t="s">
        <v>58</v>
      </c>
      <c r="W2191">
        <v>0.90200000000000002</v>
      </c>
      <c r="X2191">
        <v>0.83099999999999996</v>
      </c>
      <c r="Y2191">
        <v>0.78700000000000003</v>
      </c>
      <c r="Z2191">
        <v>0.89500000000000002</v>
      </c>
      <c r="AA2191" s="19">
        <v>45733.911701620367</v>
      </c>
      <c r="AB2191" t="s">
        <v>1428</v>
      </c>
    </row>
    <row r="2192" spans="1:28" hidden="1" x14ac:dyDescent="0.35">
      <c r="A2192" t="s">
        <v>170</v>
      </c>
      <c r="B2192" t="s">
        <v>314</v>
      </c>
      <c r="C2192">
        <v>98</v>
      </c>
      <c r="D2192" s="9">
        <v>44467.333518518521</v>
      </c>
      <c r="E2192" s="9">
        <v>44565.360729166663</v>
      </c>
      <c r="F2192" t="s">
        <v>874</v>
      </c>
      <c r="G2192" t="s">
        <v>874</v>
      </c>
      <c r="H2192">
        <v>16</v>
      </c>
      <c r="I2192">
        <v>1</v>
      </c>
      <c r="J2192">
        <v>1</v>
      </c>
      <c r="K2192" t="s">
        <v>875</v>
      </c>
      <c r="L2192">
        <v>8</v>
      </c>
      <c r="M2192">
        <v>9</v>
      </c>
      <c r="N2192">
        <v>0.14499999999999999</v>
      </c>
      <c r="O2192" t="s">
        <v>877</v>
      </c>
      <c r="P2192" t="s">
        <v>877</v>
      </c>
      <c r="Q2192">
        <v>6.3E-2</v>
      </c>
      <c r="R2192" t="s">
        <v>877</v>
      </c>
      <c r="S2192" t="s">
        <v>877</v>
      </c>
      <c r="T2192" t="s">
        <v>877</v>
      </c>
      <c r="U2192" t="s">
        <v>877</v>
      </c>
      <c r="V2192" t="s">
        <v>58</v>
      </c>
      <c r="W2192">
        <v>0.91200000000000003</v>
      </c>
      <c r="X2192" t="s">
        <v>877</v>
      </c>
      <c r="Y2192" t="s">
        <v>877</v>
      </c>
      <c r="Z2192">
        <v>0.77900000000000003</v>
      </c>
      <c r="AA2192" s="19">
        <v>45733.911701747682</v>
      </c>
      <c r="AB2192" t="s">
        <v>1428</v>
      </c>
    </row>
    <row r="2193" spans="1:28" x14ac:dyDescent="0.35">
      <c r="A2193" t="s">
        <v>168</v>
      </c>
      <c r="B2193" t="s">
        <v>313</v>
      </c>
      <c r="C2193">
        <v>5844</v>
      </c>
      <c r="D2193" s="9">
        <v>38709.710462962961</v>
      </c>
      <c r="E2193" s="9">
        <v>44554.347754629627</v>
      </c>
      <c r="F2193">
        <v>3372</v>
      </c>
      <c r="G2193">
        <v>3372</v>
      </c>
      <c r="H2193">
        <v>1751</v>
      </c>
      <c r="I2193">
        <v>1621</v>
      </c>
      <c r="J2193">
        <v>61</v>
      </c>
      <c r="K2193">
        <v>3311</v>
      </c>
      <c r="L2193">
        <v>3067</v>
      </c>
      <c r="M2193">
        <v>244</v>
      </c>
      <c r="N2193">
        <v>0.33700000000000002</v>
      </c>
      <c r="O2193">
        <v>0.33500000000000002</v>
      </c>
      <c r="P2193">
        <v>1.4999999999999999E-2</v>
      </c>
      <c r="Q2193">
        <v>0.621</v>
      </c>
      <c r="R2193">
        <v>0.94499999999999995</v>
      </c>
      <c r="S2193">
        <v>0.501</v>
      </c>
      <c r="T2193">
        <v>0.97799999999999998</v>
      </c>
      <c r="U2193">
        <v>392.91500000000002</v>
      </c>
      <c r="V2193" t="s">
        <v>58</v>
      </c>
      <c r="W2193">
        <v>0.96599999999999997</v>
      </c>
      <c r="X2193">
        <v>0.95399999999999996</v>
      </c>
      <c r="Y2193">
        <v>0.80500000000000005</v>
      </c>
      <c r="Z2193">
        <v>0.96099999999999997</v>
      </c>
      <c r="AA2193" s="19">
        <v>45733.91177702546</v>
      </c>
      <c r="AB2193" t="s">
        <v>1428</v>
      </c>
    </row>
    <row r="2194" spans="1:28" hidden="1" x14ac:dyDescent="0.35">
      <c r="A2194" t="s">
        <v>168</v>
      </c>
      <c r="B2194" t="s">
        <v>314</v>
      </c>
      <c r="C2194">
        <v>99</v>
      </c>
      <c r="D2194" s="9">
        <v>44454.558807870373</v>
      </c>
      <c r="E2194" s="9">
        <v>44554.347754629627</v>
      </c>
      <c r="F2194" t="s">
        <v>874</v>
      </c>
      <c r="G2194" t="s">
        <v>874</v>
      </c>
      <c r="H2194">
        <v>10</v>
      </c>
      <c r="I2194">
        <v>14</v>
      </c>
      <c r="J2194">
        <v>3</v>
      </c>
      <c r="K2194" t="s">
        <v>875</v>
      </c>
      <c r="L2194">
        <v>12</v>
      </c>
      <c r="M2194">
        <v>8</v>
      </c>
      <c r="N2194">
        <v>8.3000000000000004E-2</v>
      </c>
      <c r="O2194">
        <v>0.13</v>
      </c>
      <c r="P2194">
        <v>2.1999999999999999E-2</v>
      </c>
      <c r="Q2194">
        <v>0.12</v>
      </c>
      <c r="R2194">
        <v>0.628</v>
      </c>
      <c r="S2194">
        <v>0.39</v>
      </c>
      <c r="T2194">
        <v>0.89700000000000002</v>
      </c>
      <c r="U2194">
        <v>2033.3330000000001</v>
      </c>
      <c r="V2194" t="s">
        <v>58</v>
      </c>
      <c r="W2194">
        <v>0.90200000000000002</v>
      </c>
      <c r="X2194">
        <v>0.98599999999999999</v>
      </c>
      <c r="Y2194">
        <v>0.76100000000000001</v>
      </c>
      <c r="Z2194">
        <v>0.95699999999999996</v>
      </c>
      <c r="AA2194" s="19">
        <v>45733.911791064813</v>
      </c>
      <c r="AB2194" t="s">
        <v>1428</v>
      </c>
    </row>
    <row r="2195" spans="1:28" x14ac:dyDescent="0.35">
      <c r="A2195" t="s">
        <v>1401</v>
      </c>
      <c r="B2195" t="s">
        <v>313</v>
      </c>
      <c r="C2195">
        <v>4548</v>
      </c>
      <c r="D2195" s="9">
        <v>39868.64503472222</v>
      </c>
      <c r="E2195" s="9">
        <v>44417.49895833333</v>
      </c>
      <c r="F2195">
        <v>88</v>
      </c>
      <c r="G2195">
        <v>88</v>
      </c>
      <c r="H2195">
        <v>45</v>
      </c>
      <c r="I2195">
        <v>43</v>
      </c>
      <c r="J2195">
        <v>2</v>
      </c>
      <c r="K2195">
        <v>86</v>
      </c>
      <c r="L2195">
        <v>79</v>
      </c>
      <c r="M2195">
        <v>7</v>
      </c>
      <c r="N2195">
        <v>8.9999999999999993E-3</v>
      </c>
      <c r="O2195">
        <v>8.9999999999999993E-3</v>
      </c>
      <c r="P2195">
        <v>0</v>
      </c>
      <c r="Q2195">
        <v>1.6E-2</v>
      </c>
      <c r="R2195">
        <v>0.88900000000000001</v>
      </c>
      <c r="S2195">
        <v>0.5</v>
      </c>
      <c r="T2195">
        <v>1</v>
      </c>
      <c r="U2195">
        <v>437.5</v>
      </c>
      <c r="V2195" t="s">
        <v>58</v>
      </c>
      <c r="W2195">
        <v>0.86599999999999999</v>
      </c>
      <c r="X2195">
        <v>0.89800000000000002</v>
      </c>
      <c r="Y2195">
        <v>0</v>
      </c>
      <c r="Z2195">
        <v>0.84799999999999998</v>
      </c>
      <c r="AA2195" s="19">
        <v>45733.911855393519</v>
      </c>
      <c r="AB2195" t="s">
        <v>1428</v>
      </c>
    </row>
    <row r="2196" spans="1:28" hidden="1" x14ac:dyDescent="0.35">
      <c r="A2196" t="s">
        <v>1401</v>
      </c>
      <c r="B2196" t="s">
        <v>314</v>
      </c>
      <c r="C2196">
        <v>91</v>
      </c>
      <c r="D2196" s="9">
        <v>44325.672812500001</v>
      </c>
      <c r="E2196" s="9">
        <v>44417.49895833333</v>
      </c>
      <c r="F2196" t="s">
        <v>874</v>
      </c>
      <c r="G2196" t="s">
        <v>874</v>
      </c>
      <c r="H2196">
        <v>1</v>
      </c>
      <c r="I2196">
        <v>1</v>
      </c>
      <c r="J2196">
        <v>1</v>
      </c>
      <c r="K2196" t="s">
        <v>875</v>
      </c>
      <c r="L2196">
        <v>2</v>
      </c>
      <c r="M2196">
        <v>0</v>
      </c>
      <c r="N2196" t="s">
        <v>877</v>
      </c>
      <c r="O2196" t="s">
        <v>877</v>
      </c>
      <c r="P2196" t="s">
        <v>877</v>
      </c>
      <c r="Q2196" t="s">
        <v>877</v>
      </c>
      <c r="R2196" t="s">
        <v>877</v>
      </c>
      <c r="S2196" t="s">
        <v>877</v>
      </c>
      <c r="T2196" t="s">
        <v>877</v>
      </c>
      <c r="U2196" t="s">
        <v>877</v>
      </c>
      <c r="V2196" t="s">
        <v>58</v>
      </c>
      <c r="W2196" t="s">
        <v>877</v>
      </c>
      <c r="X2196" t="s">
        <v>877</v>
      </c>
      <c r="Y2196" t="s">
        <v>877</v>
      </c>
      <c r="Z2196" t="s">
        <v>877</v>
      </c>
      <c r="AA2196" s="19">
        <v>45733.91185542824</v>
      </c>
      <c r="AB2196" t="s">
        <v>1428</v>
      </c>
    </row>
    <row r="2197" spans="1:28" x14ac:dyDescent="0.35">
      <c r="A2197" t="s">
        <v>1402</v>
      </c>
      <c r="B2197" t="s">
        <v>313</v>
      </c>
      <c r="C2197">
        <v>5312</v>
      </c>
      <c r="D2197" s="9">
        <v>38845.735625000001</v>
      </c>
      <c r="E2197" s="9">
        <v>44157.809525462966</v>
      </c>
      <c r="F2197">
        <v>55</v>
      </c>
      <c r="G2197">
        <v>55</v>
      </c>
      <c r="H2197">
        <v>37</v>
      </c>
      <c r="I2197">
        <v>18</v>
      </c>
      <c r="J2197">
        <v>1</v>
      </c>
      <c r="K2197">
        <v>54</v>
      </c>
      <c r="L2197">
        <v>28</v>
      </c>
      <c r="M2197">
        <v>26</v>
      </c>
      <c r="N2197">
        <v>7.0000000000000001E-3</v>
      </c>
      <c r="O2197">
        <v>1.4999999999999999E-2</v>
      </c>
      <c r="P2197">
        <v>0</v>
      </c>
      <c r="Q2197">
        <v>2.3E-2</v>
      </c>
      <c r="R2197">
        <v>1.0449999999999999</v>
      </c>
      <c r="S2197">
        <v>0.318</v>
      </c>
      <c r="T2197">
        <v>1</v>
      </c>
      <c r="U2197">
        <v>1130.4349999999999</v>
      </c>
      <c r="V2197" t="s">
        <v>64</v>
      </c>
      <c r="W2197">
        <v>0.33100000000000002</v>
      </c>
      <c r="X2197">
        <v>0.89400000000000002</v>
      </c>
      <c r="Y2197">
        <v>0</v>
      </c>
      <c r="Z2197">
        <v>0.89100000000000001</v>
      </c>
      <c r="AA2197" s="19">
        <v>45733.911914976852</v>
      </c>
      <c r="AB2197" t="s">
        <v>1428</v>
      </c>
    </row>
    <row r="2198" spans="1:28" hidden="1" x14ac:dyDescent="0.35">
      <c r="A2198" t="s">
        <v>1402</v>
      </c>
      <c r="B2198" t="s">
        <v>314</v>
      </c>
      <c r="C2198">
        <v>0</v>
      </c>
      <c r="D2198" s="9">
        <v>44157.809525462966</v>
      </c>
      <c r="E2198" s="9">
        <v>44157.809525462966</v>
      </c>
      <c r="F2198" t="s">
        <v>874</v>
      </c>
      <c r="G2198" t="s">
        <v>874</v>
      </c>
      <c r="H2198">
        <v>1</v>
      </c>
      <c r="I2198">
        <v>1</v>
      </c>
      <c r="J2198">
        <v>1</v>
      </c>
      <c r="K2198" t="s">
        <v>875</v>
      </c>
      <c r="L2198">
        <v>1</v>
      </c>
      <c r="M2198">
        <v>0</v>
      </c>
      <c r="N2198" t="s">
        <v>877</v>
      </c>
      <c r="O2198" t="s">
        <v>877</v>
      </c>
      <c r="P2198" t="s">
        <v>877</v>
      </c>
      <c r="Q2198" t="s">
        <v>877</v>
      </c>
      <c r="R2198" t="s">
        <v>877</v>
      </c>
      <c r="S2198" t="s">
        <v>877</v>
      </c>
      <c r="T2198" t="s">
        <v>877</v>
      </c>
      <c r="U2198" t="s">
        <v>877</v>
      </c>
      <c r="V2198" t="s">
        <v>64</v>
      </c>
      <c r="W2198" t="s">
        <v>877</v>
      </c>
      <c r="X2198" t="s">
        <v>877</v>
      </c>
      <c r="Y2198" t="s">
        <v>877</v>
      </c>
      <c r="Z2198" t="s">
        <v>877</v>
      </c>
      <c r="AA2198" s="19">
        <v>45733.911915069446</v>
      </c>
      <c r="AB2198" t="s">
        <v>1428</v>
      </c>
    </row>
    <row r="2199" spans="1:28" x14ac:dyDescent="0.35">
      <c r="A2199" t="s">
        <v>1403</v>
      </c>
      <c r="B2199" t="s">
        <v>313</v>
      </c>
      <c r="C2199">
        <v>6009</v>
      </c>
      <c r="D2199" s="9">
        <v>38317.514976851853</v>
      </c>
      <c r="E2199" s="9">
        <v>44327.162314814814</v>
      </c>
      <c r="F2199">
        <v>5012</v>
      </c>
      <c r="G2199">
        <v>5012</v>
      </c>
      <c r="H2199">
        <v>2249</v>
      </c>
      <c r="I2199">
        <v>2763</v>
      </c>
      <c r="J2199">
        <v>110</v>
      </c>
      <c r="K2199">
        <v>4902</v>
      </c>
      <c r="L2199">
        <v>4004</v>
      </c>
      <c r="M2199">
        <v>898</v>
      </c>
      <c r="N2199">
        <v>1.1839999999999999</v>
      </c>
      <c r="O2199">
        <v>1.224</v>
      </c>
      <c r="P2199">
        <v>4.2999999999999997E-2</v>
      </c>
      <c r="Q2199">
        <v>1.371</v>
      </c>
      <c r="R2199">
        <v>0.57999999999999996</v>
      </c>
      <c r="S2199">
        <v>0.49199999999999999</v>
      </c>
      <c r="T2199">
        <v>0.98199999999999998</v>
      </c>
      <c r="U2199">
        <v>654.99599999999998</v>
      </c>
      <c r="V2199" t="s">
        <v>58</v>
      </c>
      <c r="W2199">
        <v>0.81100000000000005</v>
      </c>
      <c r="X2199">
        <v>0.84499999999999997</v>
      </c>
      <c r="Y2199">
        <v>0.59699999999999998</v>
      </c>
      <c r="Z2199">
        <v>0.753</v>
      </c>
      <c r="AA2199" s="19">
        <v>45733.911989849534</v>
      </c>
      <c r="AB2199" t="s">
        <v>1428</v>
      </c>
    </row>
    <row r="2200" spans="1:28" hidden="1" x14ac:dyDescent="0.35">
      <c r="A2200" t="s">
        <v>1403</v>
      </c>
      <c r="B2200" t="s">
        <v>314</v>
      </c>
      <c r="C2200">
        <v>28</v>
      </c>
      <c r="D2200" s="9">
        <v>44298.73238425926</v>
      </c>
      <c r="E2200" s="9">
        <v>44327.162314814814</v>
      </c>
      <c r="F2200" t="s">
        <v>874</v>
      </c>
      <c r="G2200" t="s">
        <v>874</v>
      </c>
      <c r="H2200">
        <v>1</v>
      </c>
      <c r="I2200">
        <v>1</v>
      </c>
      <c r="J2200">
        <v>1</v>
      </c>
      <c r="K2200" t="s">
        <v>875</v>
      </c>
      <c r="L2200">
        <v>16</v>
      </c>
      <c r="M2200">
        <v>-15</v>
      </c>
      <c r="N2200" t="s">
        <v>877</v>
      </c>
      <c r="O2200" t="s">
        <v>877</v>
      </c>
      <c r="P2200" t="s">
        <v>877</v>
      </c>
      <c r="Q2200">
        <v>0.28999999999999998</v>
      </c>
      <c r="R2200" t="s">
        <v>877</v>
      </c>
      <c r="S2200" t="s">
        <v>877</v>
      </c>
      <c r="T2200" t="s">
        <v>877</v>
      </c>
      <c r="U2200" t="s">
        <v>877</v>
      </c>
      <c r="V2200" t="s">
        <v>58</v>
      </c>
      <c r="W2200" t="s">
        <v>877</v>
      </c>
      <c r="X2200" t="s">
        <v>877</v>
      </c>
      <c r="Y2200" t="s">
        <v>877</v>
      </c>
      <c r="Z2200">
        <v>0.34</v>
      </c>
      <c r="AA2200" s="19">
        <v>45733.911989849534</v>
      </c>
      <c r="AB2200" t="s">
        <v>1428</v>
      </c>
    </row>
    <row r="2201" spans="1:28" x14ac:dyDescent="0.35">
      <c r="A2201" t="s">
        <v>1404</v>
      </c>
      <c r="B2201" t="s">
        <v>313</v>
      </c>
      <c r="C2201">
        <v>5607</v>
      </c>
      <c r="D2201" s="9">
        <v>38691.428587962961</v>
      </c>
      <c r="E2201" s="9">
        <v>44298.553865740738</v>
      </c>
      <c r="F2201">
        <v>2901</v>
      </c>
      <c r="G2201">
        <v>2901</v>
      </c>
      <c r="H2201">
        <v>1155</v>
      </c>
      <c r="I2201">
        <v>1746</v>
      </c>
      <c r="J2201">
        <v>55</v>
      </c>
      <c r="K2201">
        <v>2846</v>
      </c>
      <c r="L2201">
        <v>2439</v>
      </c>
      <c r="M2201">
        <v>407</v>
      </c>
      <c r="N2201">
        <v>0.45500000000000002</v>
      </c>
      <c r="O2201">
        <v>0.68200000000000005</v>
      </c>
      <c r="P2201">
        <v>1.0999999999999999E-2</v>
      </c>
      <c r="Q2201">
        <v>0.76500000000000001</v>
      </c>
      <c r="R2201">
        <v>0.67900000000000005</v>
      </c>
      <c r="S2201">
        <v>0.4</v>
      </c>
      <c r="T2201">
        <v>0.99</v>
      </c>
      <c r="U2201">
        <v>532.02599999999995</v>
      </c>
      <c r="V2201" t="s">
        <v>58</v>
      </c>
      <c r="W2201">
        <v>0.98399999999999999</v>
      </c>
      <c r="X2201">
        <v>0.995</v>
      </c>
      <c r="Y2201">
        <v>0.80700000000000005</v>
      </c>
      <c r="Z2201">
        <v>0.90200000000000002</v>
      </c>
      <c r="AA2201" s="19">
        <v>45733.912061331015</v>
      </c>
      <c r="AB2201" t="s">
        <v>1428</v>
      </c>
    </row>
    <row r="2202" spans="1:28" hidden="1" x14ac:dyDescent="0.35">
      <c r="A2202" t="s">
        <v>1404</v>
      </c>
      <c r="B2202" t="s">
        <v>314</v>
      </c>
      <c r="C2202">
        <v>0</v>
      </c>
      <c r="D2202" s="9">
        <v>44298.553865740738</v>
      </c>
      <c r="E2202" s="9">
        <v>44298.553865740738</v>
      </c>
      <c r="F2202" t="s">
        <v>874</v>
      </c>
      <c r="G2202" t="s">
        <v>874</v>
      </c>
      <c r="H2202">
        <v>1</v>
      </c>
      <c r="I2202">
        <v>1</v>
      </c>
      <c r="J2202">
        <v>1</v>
      </c>
      <c r="K2202" t="s">
        <v>875</v>
      </c>
      <c r="L2202">
        <v>1</v>
      </c>
      <c r="M2202">
        <v>0</v>
      </c>
      <c r="N2202" t="s">
        <v>877</v>
      </c>
      <c r="O2202" t="s">
        <v>877</v>
      </c>
      <c r="P2202" t="s">
        <v>877</v>
      </c>
      <c r="Q2202" t="s">
        <v>877</v>
      </c>
      <c r="R2202" t="s">
        <v>877</v>
      </c>
      <c r="S2202" t="s">
        <v>877</v>
      </c>
      <c r="T2202" t="s">
        <v>877</v>
      </c>
      <c r="U2202" t="s">
        <v>877</v>
      </c>
      <c r="V2202" t="s">
        <v>58</v>
      </c>
      <c r="W2202" t="s">
        <v>877</v>
      </c>
      <c r="X2202" t="s">
        <v>877</v>
      </c>
      <c r="Y2202" t="s">
        <v>877</v>
      </c>
      <c r="Z2202" t="s">
        <v>877</v>
      </c>
      <c r="AA2202" s="19">
        <v>45733.912061469906</v>
      </c>
      <c r="AB2202" t="s">
        <v>1428</v>
      </c>
    </row>
    <row r="2203" spans="1:28" x14ac:dyDescent="0.35">
      <c r="A2203" t="s">
        <v>167</v>
      </c>
      <c r="B2203" t="s">
        <v>313</v>
      </c>
      <c r="C2203">
        <v>6251</v>
      </c>
      <c r="D2203" s="9">
        <v>38314.172164351854</v>
      </c>
      <c r="E2203" s="9">
        <v>44565.416273148148</v>
      </c>
      <c r="F2203">
        <v>8675</v>
      </c>
      <c r="G2203">
        <v>8675</v>
      </c>
      <c r="H2203">
        <v>4179</v>
      </c>
      <c r="I2203">
        <v>4496</v>
      </c>
      <c r="J2203">
        <v>245</v>
      </c>
      <c r="K2203">
        <v>8430</v>
      </c>
      <c r="L2203">
        <v>6805</v>
      </c>
      <c r="M2203">
        <v>1625</v>
      </c>
      <c r="N2203">
        <v>0.67</v>
      </c>
      <c r="O2203">
        <v>0.77300000000000002</v>
      </c>
      <c r="P2203">
        <v>4.1000000000000002E-2</v>
      </c>
      <c r="Q2203">
        <v>1.115</v>
      </c>
      <c r="R2203">
        <v>0.79500000000000004</v>
      </c>
      <c r="S2203">
        <v>0.46400000000000002</v>
      </c>
      <c r="T2203">
        <v>0.97199999999999998</v>
      </c>
      <c r="U2203">
        <v>1457.3989999999999</v>
      </c>
      <c r="V2203" t="s">
        <v>58</v>
      </c>
      <c r="W2203">
        <v>0.97599999999999998</v>
      </c>
      <c r="X2203">
        <v>0.95099999999999996</v>
      </c>
      <c r="Y2203">
        <v>0.88400000000000001</v>
      </c>
      <c r="Z2203">
        <v>0.97099999999999997</v>
      </c>
      <c r="AA2203" s="19">
        <v>45733.912149317126</v>
      </c>
      <c r="AB2203" t="s">
        <v>1428</v>
      </c>
    </row>
    <row r="2204" spans="1:28" hidden="1" x14ac:dyDescent="0.35">
      <c r="A2204" t="s">
        <v>167</v>
      </c>
      <c r="B2204" t="s">
        <v>314</v>
      </c>
      <c r="C2204">
        <v>99</v>
      </c>
      <c r="D2204" s="9">
        <v>44465.75209490741</v>
      </c>
      <c r="E2204" s="9">
        <v>44565.416273148148</v>
      </c>
      <c r="F2204" t="s">
        <v>874</v>
      </c>
      <c r="G2204" t="s">
        <v>874</v>
      </c>
      <c r="H2204">
        <v>23</v>
      </c>
      <c r="I2204">
        <v>46</v>
      </c>
      <c r="J2204">
        <v>12</v>
      </c>
      <c r="K2204" t="s">
        <v>875</v>
      </c>
      <c r="L2204">
        <v>64</v>
      </c>
      <c r="M2204">
        <v>-6</v>
      </c>
      <c r="N2204">
        <v>0.23100000000000001</v>
      </c>
      <c r="O2204">
        <v>0.49</v>
      </c>
      <c r="P2204">
        <v>0.11600000000000001</v>
      </c>
      <c r="Q2204">
        <v>0.68899999999999995</v>
      </c>
      <c r="R2204">
        <v>1.139</v>
      </c>
      <c r="S2204">
        <v>0.32</v>
      </c>
      <c r="T2204">
        <v>0.83899999999999997</v>
      </c>
      <c r="U2204">
        <v>2358.491</v>
      </c>
      <c r="V2204" t="s">
        <v>64</v>
      </c>
      <c r="W2204">
        <v>0.97399999999999998</v>
      </c>
      <c r="X2204">
        <v>0.98699999999999999</v>
      </c>
      <c r="Y2204">
        <v>0.67200000000000004</v>
      </c>
      <c r="Z2204">
        <v>0.98799999999999999</v>
      </c>
      <c r="AA2204" s="19">
        <v>45733.912162824075</v>
      </c>
      <c r="AB2204" t="s">
        <v>1428</v>
      </c>
    </row>
    <row r="2205" spans="1:28" x14ac:dyDescent="0.35">
      <c r="A2205" t="s">
        <v>166</v>
      </c>
      <c r="B2205" t="s">
        <v>313</v>
      </c>
      <c r="C2205">
        <v>5022</v>
      </c>
      <c r="D2205" s="9">
        <v>39142.859918981485</v>
      </c>
      <c r="E2205" s="9">
        <v>44165.409143518518</v>
      </c>
      <c r="F2205">
        <v>5342</v>
      </c>
      <c r="G2205">
        <v>5342</v>
      </c>
      <c r="H2205">
        <v>1786</v>
      </c>
      <c r="I2205">
        <v>3556</v>
      </c>
      <c r="J2205">
        <v>50</v>
      </c>
      <c r="K2205">
        <v>5292</v>
      </c>
      <c r="L2205">
        <v>5290</v>
      </c>
      <c r="M2205">
        <v>2</v>
      </c>
      <c r="N2205">
        <v>0.88100000000000001</v>
      </c>
      <c r="O2205">
        <v>1.6719999999999999</v>
      </c>
      <c r="P2205">
        <v>1.7000000000000001E-2</v>
      </c>
      <c r="Q2205">
        <v>1.3180000000000001</v>
      </c>
      <c r="R2205">
        <v>0.52</v>
      </c>
      <c r="S2205">
        <v>0.34499999999999997</v>
      </c>
      <c r="T2205">
        <v>0.99299999999999999</v>
      </c>
      <c r="U2205">
        <v>1.5169999999999999</v>
      </c>
      <c r="V2205" t="s">
        <v>82</v>
      </c>
      <c r="W2205">
        <v>0.93600000000000005</v>
      </c>
      <c r="X2205">
        <v>0.95499999999999996</v>
      </c>
      <c r="Y2205">
        <v>0.82599999999999996</v>
      </c>
      <c r="Z2205">
        <v>0.76900000000000002</v>
      </c>
      <c r="AA2205" s="19">
        <v>45733.912243541665</v>
      </c>
      <c r="AB2205" t="s">
        <v>1428</v>
      </c>
    </row>
    <row r="2206" spans="1:28" hidden="1" x14ac:dyDescent="0.35">
      <c r="A2206" t="s">
        <v>166</v>
      </c>
      <c r="B2206" t="s">
        <v>314</v>
      </c>
      <c r="C2206">
        <v>0</v>
      </c>
      <c r="D2206" s="9">
        <v>44165.408622685187</v>
      </c>
      <c r="E2206" s="9">
        <v>44165.409143518518</v>
      </c>
      <c r="F2206" t="s">
        <v>874</v>
      </c>
      <c r="G2206" t="s">
        <v>874</v>
      </c>
      <c r="H2206">
        <v>1</v>
      </c>
      <c r="I2206">
        <v>1</v>
      </c>
      <c r="J2206">
        <v>1</v>
      </c>
      <c r="K2206" t="s">
        <v>875</v>
      </c>
      <c r="L2206">
        <v>1</v>
      </c>
      <c r="M2206">
        <v>-1</v>
      </c>
      <c r="N2206" t="s">
        <v>877</v>
      </c>
      <c r="O2206" t="s">
        <v>877</v>
      </c>
      <c r="P2206" t="s">
        <v>877</v>
      </c>
      <c r="Q2206" t="s">
        <v>877</v>
      </c>
      <c r="R2206" t="s">
        <v>877</v>
      </c>
      <c r="S2206" t="s">
        <v>877</v>
      </c>
      <c r="T2206" t="s">
        <v>877</v>
      </c>
      <c r="U2206" t="s">
        <v>877</v>
      </c>
      <c r="V2206" t="s">
        <v>82</v>
      </c>
      <c r="W2206" t="s">
        <v>877</v>
      </c>
      <c r="X2206" t="s">
        <v>877</v>
      </c>
      <c r="Y2206" t="s">
        <v>877</v>
      </c>
      <c r="Z2206" t="s">
        <v>877</v>
      </c>
      <c r="AA2206" s="19">
        <v>45733.912243726852</v>
      </c>
      <c r="AB2206" t="s">
        <v>1428</v>
      </c>
    </row>
    <row r="2207" spans="1:28" x14ac:dyDescent="0.35">
      <c r="A2207" t="s">
        <v>165</v>
      </c>
      <c r="B2207" t="s">
        <v>313</v>
      </c>
      <c r="C2207">
        <v>3957</v>
      </c>
      <c r="D2207" s="9">
        <v>39313.965613425928</v>
      </c>
      <c r="E2207" s="9">
        <v>43271.777233796296</v>
      </c>
      <c r="F2207">
        <v>55</v>
      </c>
      <c r="G2207">
        <v>55</v>
      </c>
      <c r="H2207">
        <v>35</v>
      </c>
      <c r="I2207">
        <v>20</v>
      </c>
      <c r="J2207">
        <v>0</v>
      </c>
      <c r="K2207">
        <v>55</v>
      </c>
      <c r="L2207">
        <v>43</v>
      </c>
      <c r="M2207">
        <v>12</v>
      </c>
      <c r="N2207">
        <v>4.7E-2</v>
      </c>
      <c r="O2207">
        <v>8.0000000000000002E-3</v>
      </c>
      <c r="P2207">
        <v>0</v>
      </c>
      <c r="Q2207">
        <v>0.01</v>
      </c>
      <c r="R2207">
        <v>0.182</v>
      </c>
      <c r="S2207">
        <v>0.85499999999999998</v>
      </c>
      <c r="T2207">
        <v>1</v>
      </c>
      <c r="U2207">
        <v>1200</v>
      </c>
      <c r="V2207" t="s">
        <v>58</v>
      </c>
      <c r="W2207">
        <v>0.94499999999999995</v>
      </c>
      <c r="X2207">
        <v>0.82099999999999995</v>
      </c>
      <c r="Y2207">
        <v>0</v>
      </c>
      <c r="Z2207">
        <v>0.51600000000000001</v>
      </c>
      <c r="AA2207" s="19">
        <v>45733.912303460645</v>
      </c>
      <c r="AB2207" t="s">
        <v>1428</v>
      </c>
    </row>
    <row r="2208" spans="1:28" hidden="1" x14ac:dyDescent="0.35">
      <c r="A2208" t="s">
        <v>165</v>
      </c>
      <c r="B2208" t="s">
        <v>314</v>
      </c>
      <c r="C2208">
        <v>64</v>
      </c>
      <c r="D2208" s="9">
        <v>43207.435833333337</v>
      </c>
      <c r="E2208" s="9">
        <v>43271.777233796296</v>
      </c>
      <c r="F2208" t="s">
        <v>874</v>
      </c>
      <c r="G2208" t="s">
        <v>874</v>
      </c>
      <c r="H2208">
        <v>1</v>
      </c>
      <c r="I2208">
        <v>1</v>
      </c>
      <c r="J2208">
        <v>1</v>
      </c>
      <c r="K2208" t="s">
        <v>875</v>
      </c>
      <c r="L2208">
        <v>3</v>
      </c>
      <c r="M2208">
        <v>-2</v>
      </c>
      <c r="N2208" t="s">
        <v>877</v>
      </c>
      <c r="O2208" t="s">
        <v>877</v>
      </c>
      <c r="P2208">
        <v>0</v>
      </c>
      <c r="Q2208">
        <v>2.3E-2</v>
      </c>
      <c r="R2208" t="s">
        <v>877</v>
      </c>
      <c r="S2208" t="s">
        <v>877</v>
      </c>
      <c r="T2208" t="s">
        <v>877</v>
      </c>
      <c r="U2208" t="s">
        <v>877</v>
      </c>
      <c r="V2208" t="s">
        <v>58</v>
      </c>
      <c r="W2208" t="s">
        <v>877</v>
      </c>
      <c r="X2208" t="s">
        <v>877</v>
      </c>
      <c r="Y2208">
        <v>0</v>
      </c>
      <c r="Z2208">
        <v>0.75</v>
      </c>
      <c r="AA2208" s="19">
        <v>45733.912303530095</v>
      </c>
      <c r="AB2208" t="s">
        <v>1428</v>
      </c>
    </row>
    <row r="2209" spans="1:28" x14ac:dyDescent="0.35">
      <c r="A2209" t="s">
        <v>164</v>
      </c>
      <c r="B2209" t="s">
        <v>313</v>
      </c>
      <c r="C2209">
        <v>5229</v>
      </c>
      <c r="D2209" s="9">
        <v>39198.963518518518</v>
      </c>
      <c r="E2209" s="9">
        <v>44428.379618055558</v>
      </c>
      <c r="F2209">
        <v>392</v>
      </c>
      <c r="G2209">
        <v>392</v>
      </c>
      <c r="H2209">
        <v>205</v>
      </c>
      <c r="I2209">
        <v>187</v>
      </c>
      <c r="J2209">
        <v>2</v>
      </c>
      <c r="K2209">
        <v>390</v>
      </c>
      <c r="L2209">
        <v>355</v>
      </c>
      <c r="M2209">
        <v>35</v>
      </c>
      <c r="N2209">
        <v>4.4999999999999998E-2</v>
      </c>
      <c r="O2209">
        <v>4.2000000000000003E-2</v>
      </c>
      <c r="P2209">
        <v>1E-3</v>
      </c>
      <c r="Q2209">
        <v>7.3999999999999996E-2</v>
      </c>
      <c r="R2209">
        <v>0.86</v>
      </c>
      <c r="S2209">
        <v>0.51700000000000002</v>
      </c>
      <c r="T2209">
        <v>0.98899999999999999</v>
      </c>
      <c r="U2209">
        <v>472.97300000000001</v>
      </c>
      <c r="V2209" t="s">
        <v>58</v>
      </c>
      <c r="W2209">
        <v>0.57299999999999995</v>
      </c>
      <c r="X2209">
        <v>0.80100000000000005</v>
      </c>
      <c r="Y2209">
        <v>1</v>
      </c>
      <c r="Z2209">
        <v>0.66600000000000004</v>
      </c>
      <c r="AA2209" s="19">
        <v>45733.912371597224</v>
      </c>
      <c r="AB2209" t="s">
        <v>1428</v>
      </c>
    </row>
    <row r="2210" spans="1:28" hidden="1" x14ac:dyDescent="0.35">
      <c r="A2210" t="s">
        <v>164</v>
      </c>
      <c r="B2210" t="s">
        <v>314</v>
      </c>
      <c r="C2210">
        <v>35</v>
      </c>
      <c r="D2210" s="9">
        <v>44392.913437499999</v>
      </c>
      <c r="E2210" s="9">
        <v>44428.379618055558</v>
      </c>
      <c r="F2210" t="s">
        <v>874</v>
      </c>
      <c r="G2210" t="s">
        <v>874</v>
      </c>
      <c r="H2210">
        <v>2</v>
      </c>
      <c r="I2210">
        <v>1</v>
      </c>
      <c r="J2210">
        <v>1</v>
      </c>
      <c r="K2210" t="s">
        <v>875</v>
      </c>
      <c r="L2210">
        <v>3</v>
      </c>
      <c r="M2210">
        <v>-1</v>
      </c>
      <c r="N2210">
        <v>2.9000000000000001E-2</v>
      </c>
      <c r="O2210" t="s">
        <v>877</v>
      </c>
      <c r="P2210" t="s">
        <v>877</v>
      </c>
      <c r="Q2210">
        <v>1.5</v>
      </c>
      <c r="R2210" t="s">
        <v>877</v>
      </c>
      <c r="S2210" t="s">
        <v>877</v>
      </c>
      <c r="T2210" t="s">
        <v>877</v>
      </c>
      <c r="U2210" t="s">
        <v>877</v>
      </c>
      <c r="V2210" t="s">
        <v>58</v>
      </c>
      <c r="W2210">
        <v>1</v>
      </c>
      <c r="X2210" t="s">
        <v>877</v>
      </c>
      <c r="Y2210" t="s">
        <v>877</v>
      </c>
      <c r="Z2210">
        <v>0.75</v>
      </c>
      <c r="AA2210" s="19">
        <v>45733.912371782404</v>
      </c>
      <c r="AB2210" t="s">
        <v>1428</v>
      </c>
    </row>
    <row r="2211" spans="1:28" x14ac:dyDescent="0.35">
      <c r="A2211" t="s">
        <v>163</v>
      </c>
      <c r="B2211" t="s">
        <v>313</v>
      </c>
      <c r="C2211">
        <v>4687</v>
      </c>
      <c r="D2211" s="9">
        <v>39723.458773148152</v>
      </c>
      <c r="E2211" s="9">
        <v>44411.279386574075</v>
      </c>
      <c r="F2211">
        <v>220</v>
      </c>
      <c r="G2211">
        <v>220</v>
      </c>
      <c r="H2211">
        <v>67</v>
      </c>
      <c r="I2211">
        <v>153</v>
      </c>
      <c r="J2211">
        <v>2</v>
      </c>
      <c r="K2211">
        <v>218</v>
      </c>
      <c r="L2211">
        <v>202</v>
      </c>
      <c r="M2211">
        <v>16</v>
      </c>
      <c r="N2211">
        <v>1.4E-2</v>
      </c>
      <c r="O2211">
        <v>3.2000000000000001E-2</v>
      </c>
      <c r="P2211">
        <v>9.0999999999999998E-2</v>
      </c>
      <c r="Q2211">
        <v>4.2999999999999997E-2</v>
      </c>
      <c r="R2211">
        <v>-0.95599999999999996</v>
      </c>
      <c r="S2211">
        <v>0.30399999999999999</v>
      </c>
      <c r="T2211">
        <v>-0.97799999999999998</v>
      </c>
      <c r="U2211">
        <v>372.09300000000002</v>
      </c>
      <c r="V2211" t="s">
        <v>58</v>
      </c>
      <c r="W2211">
        <v>0.69199999999999995</v>
      </c>
      <c r="X2211">
        <v>0.92700000000000005</v>
      </c>
      <c r="Y2211">
        <v>1</v>
      </c>
      <c r="Z2211">
        <v>0.874</v>
      </c>
      <c r="AA2211" s="19">
        <v>45733.91243960648</v>
      </c>
      <c r="AB2211" t="s">
        <v>1428</v>
      </c>
    </row>
    <row r="2212" spans="1:28" hidden="1" x14ac:dyDescent="0.35">
      <c r="A2212" t="s">
        <v>163</v>
      </c>
      <c r="B2212" t="s">
        <v>314</v>
      </c>
      <c r="C2212">
        <v>90</v>
      </c>
      <c r="D2212" s="9">
        <v>44320.821504629632</v>
      </c>
      <c r="E2212" s="9">
        <v>44411.279386574075</v>
      </c>
      <c r="F2212" t="s">
        <v>874</v>
      </c>
      <c r="G2212" t="s">
        <v>874</v>
      </c>
      <c r="H2212">
        <v>1</v>
      </c>
      <c r="I2212">
        <v>2</v>
      </c>
      <c r="J2212">
        <v>1</v>
      </c>
      <c r="K2212" t="s">
        <v>875</v>
      </c>
      <c r="L2212">
        <v>1</v>
      </c>
      <c r="M2212">
        <v>0</v>
      </c>
      <c r="N2212" t="s">
        <v>877</v>
      </c>
      <c r="O2212">
        <v>1.0999999999999999E-2</v>
      </c>
      <c r="P2212" t="s">
        <v>877</v>
      </c>
      <c r="Q2212" t="s">
        <v>877</v>
      </c>
      <c r="R2212" t="s">
        <v>877</v>
      </c>
      <c r="S2212" t="s">
        <v>877</v>
      </c>
      <c r="T2212" t="s">
        <v>877</v>
      </c>
      <c r="U2212" t="s">
        <v>877</v>
      </c>
      <c r="V2212" t="s">
        <v>58</v>
      </c>
      <c r="W2212" t="s">
        <v>877</v>
      </c>
      <c r="X2212">
        <v>1</v>
      </c>
      <c r="Y2212" t="s">
        <v>877</v>
      </c>
      <c r="Z2212" t="s">
        <v>877</v>
      </c>
      <c r="AA2212" s="19">
        <v>45733.91243960648</v>
      </c>
      <c r="AB2212" t="s">
        <v>1428</v>
      </c>
    </row>
    <row r="2213" spans="1:28" x14ac:dyDescent="0.35">
      <c r="A2213" t="s">
        <v>162</v>
      </c>
      <c r="B2213" t="s">
        <v>313</v>
      </c>
      <c r="C2213">
        <v>5000</v>
      </c>
      <c r="D2213" s="9">
        <v>39546.26662037037</v>
      </c>
      <c r="E2213" s="9">
        <v>44546.834687499999</v>
      </c>
      <c r="F2213">
        <v>108</v>
      </c>
      <c r="G2213">
        <v>108</v>
      </c>
      <c r="H2213">
        <v>63</v>
      </c>
      <c r="I2213">
        <v>45</v>
      </c>
      <c r="J2213">
        <v>0</v>
      </c>
      <c r="K2213">
        <v>108</v>
      </c>
      <c r="L2213">
        <v>100</v>
      </c>
      <c r="M2213">
        <v>8</v>
      </c>
      <c r="N2213">
        <v>1.0999999999999999E-2</v>
      </c>
      <c r="O2213">
        <v>1.2E-2</v>
      </c>
      <c r="P2213">
        <v>0</v>
      </c>
      <c r="Q2213">
        <v>1.9E-2</v>
      </c>
      <c r="R2213">
        <v>0.82599999999999996</v>
      </c>
      <c r="S2213">
        <v>0.47799999999999998</v>
      </c>
      <c r="T2213">
        <v>1</v>
      </c>
      <c r="U2213">
        <v>421.053</v>
      </c>
      <c r="V2213" t="s">
        <v>58</v>
      </c>
      <c r="W2213">
        <v>0.97599999999999998</v>
      </c>
      <c r="X2213">
        <v>0.93400000000000005</v>
      </c>
      <c r="Y2213">
        <v>0</v>
      </c>
      <c r="Z2213">
        <v>0.94899999999999995</v>
      </c>
      <c r="AA2213" s="19">
        <v>45733.912507407411</v>
      </c>
      <c r="AB2213" t="s">
        <v>1428</v>
      </c>
    </row>
    <row r="2214" spans="1:28" hidden="1" x14ac:dyDescent="0.35">
      <c r="A2214" t="s">
        <v>162</v>
      </c>
      <c r="B2214" t="s">
        <v>314</v>
      </c>
      <c r="C2214">
        <v>0</v>
      </c>
      <c r="D2214" s="9">
        <v>44546.73978009259</v>
      </c>
      <c r="E2214" s="9">
        <v>44546.834687499999</v>
      </c>
      <c r="F2214" t="s">
        <v>874</v>
      </c>
      <c r="G2214" t="s">
        <v>874</v>
      </c>
      <c r="H2214">
        <v>8</v>
      </c>
      <c r="I2214">
        <v>1</v>
      </c>
      <c r="J2214">
        <v>1</v>
      </c>
      <c r="K2214" t="s">
        <v>875</v>
      </c>
      <c r="L2214">
        <v>8</v>
      </c>
      <c r="M2214">
        <v>-1</v>
      </c>
      <c r="N2214">
        <v>4</v>
      </c>
      <c r="O2214" t="s">
        <v>877</v>
      </c>
      <c r="P2214">
        <v>0</v>
      </c>
      <c r="Q2214">
        <v>4</v>
      </c>
      <c r="R2214" t="s">
        <v>877</v>
      </c>
      <c r="S2214" t="s">
        <v>877</v>
      </c>
      <c r="T2214" t="s">
        <v>877</v>
      </c>
      <c r="U2214" t="s">
        <v>877</v>
      </c>
      <c r="V2214" t="s">
        <v>58</v>
      </c>
      <c r="W2214">
        <v>0.33300000000000002</v>
      </c>
      <c r="X2214" t="s">
        <v>877</v>
      </c>
      <c r="Y2214">
        <v>0</v>
      </c>
      <c r="Z2214">
        <v>0.33300000000000002</v>
      </c>
      <c r="AA2214" s="19">
        <v>45733.912507499997</v>
      </c>
      <c r="AB2214" t="s">
        <v>1428</v>
      </c>
    </row>
    <row r="2215" spans="1:28" x14ac:dyDescent="0.35">
      <c r="A2215" t="s">
        <v>161</v>
      </c>
      <c r="B2215" t="s">
        <v>313</v>
      </c>
      <c r="C2215">
        <v>6194</v>
      </c>
      <c r="D2215" s="9">
        <v>38335.700092592589</v>
      </c>
      <c r="E2215" s="9">
        <v>44529.709756944445</v>
      </c>
      <c r="F2215">
        <v>1065</v>
      </c>
      <c r="G2215">
        <v>1065</v>
      </c>
      <c r="H2215">
        <v>726</v>
      </c>
      <c r="I2215">
        <v>339</v>
      </c>
      <c r="J2215">
        <v>2</v>
      </c>
      <c r="K2215">
        <v>1063</v>
      </c>
      <c r="L2215">
        <v>1019</v>
      </c>
      <c r="M2215">
        <v>44</v>
      </c>
      <c r="N2215">
        <v>0.20699999999999999</v>
      </c>
      <c r="O2215">
        <v>8.7999999999999995E-2</v>
      </c>
      <c r="P2215">
        <v>8.9999999999999993E-3</v>
      </c>
      <c r="Q2215">
        <v>0.318</v>
      </c>
      <c r="R2215">
        <v>1.1120000000000001</v>
      </c>
      <c r="S2215">
        <v>0.70199999999999996</v>
      </c>
      <c r="T2215">
        <v>0.96899999999999997</v>
      </c>
      <c r="U2215">
        <v>138.36500000000001</v>
      </c>
      <c r="V2215" t="s">
        <v>64</v>
      </c>
      <c r="W2215">
        <v>0.82299999999999995</v>
      </c>
      <c r="X2215">
        <v>0.91300000000000003</v>
      </c>
      <c r="Y2215">
        <v>1</v>
      </c>
      <c r="Z2215">
        <v>0.877</v>
      </c>
      <c r="AA2215" s="19">
        <v>45733.912576898147</v>
      </c>
      <c r="AB2215" t="s">
        <v>1428</v>
      </c>
    </row>
    <row r="2216" spans="1:28" hidden="1" x14ac:dyDescent="0.35">
      <c r="A2216" t="s">
        <v>161</v>
      </c>
      <c r="B2216" t="s">
        <v>314</v>
      </c>
      <c r="C2216">
        <v>90</v>
      </c>
      <c r="D2216" s="9">
        <v>44438.912222222221</v>
      </c>
      <c r="E2216" s="9">
        <v>44529.709756944445</v>
      </c>
      <c r="F2216" t="s">
        <v>874</v>
      </c>
      <c r="G2216" t="s">
        <v>874</v>
      </c>
      <c r="H2216">
        <v>5</v>
      </c>
      <c r="I2216">
        <v>6</v>
      </c>
      <c r="J2216">
        <v>1</v>
      </c>
      <c r="K2216" t="s">
        <v>875</v>
      </c>
      <c r="L2216">
        <v>3</v>
      </c>
      <c r="M2216">
        <v>7</v>
      </c>
      <c r="N2216">
        <v>2.9000000000000001E-2</v>
      </c>
      <c r="O2216">
        <v>8.2000000000000003E-2</v>
      </c>
      <c r="P2216" t="s">
        <v>877</v>
      </c>
      <c r="Q2216">
        <v>0.05</v>
      </c>
      <c r="R2216" t="s">
        <v>877</v>
      </c>
      <c r="S2216" t="s">
        <v>877</v>
      </c>
      <c r="T2216" t="s">
        <v>877</v>
      </c>
      <c r="U2216" t="s">
        <v>877</v>
      </c>
      <c r="V2216" t="s">
        <v>64</v>
      </c>
      <c r="W2216">
        <v>0.52500000000000002</v>
      </c>
      <c r="X2216">
        <v>0.86099999999999999</v>
      </c>
      <c r="Y2216" t="s">
        <v>877</v>
      </c>
      <c r="Z2216">
        <v>0.75</v>
      </c>
      <c r="AA2216" s="19">
        <v>45733.912576979164</v>
      </c>
      <c r="AB2216" t="s">
        <v>1428</v>
      </c>
    </row>
    <row r="2217" spans="1:28" x14ac:dyDescent="0.35">
      <c r="A2217" t="s">
        <v>160</v>
      </c>
      <c r="B2217" t="s">
        <v>313</v>
      </c>
      <c r="C2217">
        <v>6908</v>
      </c>
      <c r="D2217" s="9">
        <v>37652.448055555556</v>
      </c>
      <c r="E2217" s="9">
        <v>44560.519803240742</v>
      </c>
      <c r="F2217">
        <v>23261</v>
      </c>
      <c r="G2217">
        <v>23261</v>
      </c>
      <c r="H2217">
        <v>8669</v>
      </c>
      <c r="I2217">
        <v>14592</v>
      </c>
      <c r="J2217">
        <v>813</v>
      </c>
      <c r="K2217">
        <v>22448</v>
      </c>
      <c r="L2217">
        <v>21268</v>
      </c>
      <c r="M2217">
        <v>1180</v>
      </c>
      <c r="N2217">
        <v>1.7190000000000001</v>
      </c>
      <c r="O2217">
        <v>3.4</v>
      </c>
      <c r="P2217">
        <v>0.16800000000000001</v>
      </c>
      <c r="Q2217">
        <v>4.5540000000000003</v>
      </c>
      <c r="R2217">
        <v>0.92</v>
      </c>
      <c r="S2217">
        <v>0.33600000000000002</v>
      </c>
      <c r="T2217">
        <v>0.96699999999999997</v>
      </c>
      <c r="U2217">
        <v>259.113</v>
      </c>
      <c r="V2217" t="s">
        <v>58</v>
      </c>
      <c r="W2217">
        <v>0.98699999999999999</v>
      </c>
      <c r="X2217">
        <v>0.96399999999999997</v>
      </c>
      <c r="Y2217">
        <v>0.97699999999999998</v>
      </c>
      <c r="Z2217">
        <v>0.97199999999999998</v>
      </c>
      <c r="AA2217" s="19">
        <v>45733.912698321757</v>
      </c>
      <c r="AB2217" t="s">
        <v>1428</v>
      </c>
    </row>
    <row r="2218" spans="1:28" hidden="1" x14ac:dyDescent="0.35">
      <c r="A2218" t="s">
        <v>160</v>
      </c>
      <c r="B2218" t="s">
        <v>314</v>
      </c>
      <c r="C2218">
        <v>99</v>
      </c>
      <c r="D2218" s="9">
        <v>44460.632997685185</v>
      </c>
      <c r="E2218" s="9">
        <v>44560.519803240742</v>
      </c>
      <c r="F2218" t="s">
        <v>874</v>
      </c>
      <c r="G2218" t="s">
        <v>874</v>
      </c>
      <c r="H2218">
        <v>94</v>
      </c>
      <c r="I2218">
        <v>65</v>
      </c>
      <c r="J2218">
        <v>10</v>
      </c>
      <c r="K2218" t="s">
        <v>875</v>
      </c>
      <c r="L2218">
        <v>137</v>
      </c>
      <c r="M2218">
        <v>13</v>
      </c>
      <c r="N2218">
        <v>0.92600000000000005</v>
      </c>
      <c r="O2218">
        <v>0.60599999999999998</v>
      </c>
      <c r="P2218">
        <v>0.10100000000000001</v>
      </c>
      <c r="Q2218">
        <v>1.254</v>
      </c>
      <c r="R2218">
        <v>0.876</v>
      </c>
      <c r="S2218">
        <v>0.60399999999999998</v>
      </c>
      <c r="T2218">
        <v>0.93400000000000005</v>
      </c>
      <c r="U2218">
        <v>940.98900000000003</v>
      </c>
      <c r="V2218" t="s">
        <v>58</v>
      </c>
      <c r="W2218">
        <v>0.97</v>
      </c>
      <c r="X2218">
        <v>0.95799999999999996</v>
      </c>
      <c r="Y2218">
        <v>0.92100000000000004</v>
      </c>
      <c r="Z2218">
        <v>0.98299999999999998</v>
      </c>
      <c r="AA2218" s="19">
        <v>45733.912711840276</v>
      </c>
      <c r="AB2218" t="s">
        <v>1428</v>
      </c>
    </row>
    <row r="2219" spans="1:28" x14ac:dyDescent="0.35">
      <c r="A2219" t="s">
        <v>1405</v>
      </c>
      <c r="B2219" t="s">
        <v>313</v>
      </c>
      <c r="C2219">
        <v>1540</v>
      </c>
      <c r="D2219" s="9">
        <v>39758.763414351852</v>
      </c>
      <c r="E2219" s="9">
        <v>41299.130925925929</v>
      </c>
      <c r="F2219">
        <v>312</v>
      </c>
      <c r="G2219">
        <v>312</v>
      </c>
      <c r="H2219">
        <v>83</v>
      </c>
      <c r="I2219">
        <v>229</v>
      </c>
      <c r="J2219">
        <v>4</v>
      </c>
      <c r="K2219">
        <v>308</v>
      </c>
      <c r="L2219">
        <v>308</v>
      </c>
      <c r="M2219">
        <v>0</v>
      </c>
      <c r="N2219">
        <v>6.4000000000000001E-2</v>
      </c>
      <c r="O2219">
        <v>0.161</v>
      </c>
      <c r="P2219">
        <v>4.0000000000000001E-3</v>
      </c>
      <c r="Q2219">
        <v>0.189</v>
      </c>
      <c r="R2219">
        <v>0.85499999999999998</v>
      </c>
      <c r="S2219">
        <v>0.28399999999999997</v>
      </c>
      <c r="T2219">
        <v>0.98199999999999998</v>
      </c>
      <c r="U2219">
        <v>0</v>
      </c>
      <c r="V2219" t="s">
        <v>82</v>
      </c>
      <c r="W2219">
        <v>0.93500000000000005</v>
      </c>
      <c r="X2219">
        <v>0.94499999999999995</v>
      </c>
      <c r="Y2219">
        <v>0.876</v>
      </c>
      <c r="Z2219">
        <v>0.95399999999999996</v>
      </c>
      <c r="AA2219" s="19">
        <v>45733.912778310187</v>
      </c>
      <c r="AB2219" t="s">
        <v>1428</v>
      </c>
    </row>
    <row r="2220" spans="1:28" hidden="1" x14ac:dyDescent="0.35">
      <c r="A2220" t="s">
        <v>1405</v>
      </c>
      <c r="B2220" t="s">
        <v>314</v>
      </c>
      <c r="C2220">
        <v>99</v>
      </c>
      <c r="D2220" s="9">
        <v>41199.650868055556</v>
      </c>
      <c r="E2220" s="9">
        <v>41299.130925925929</v>
      </c>
      <c r="F2220" t="s">
        <v>874</v>
      </c>
      <c r="G2220" t="s">
        <v>874</v>
      </c>
      <c r="H2220">
        <v>2</v>
      </c>
      <c r="I2220">
        <v>4</v>
      </c>
      <c r="J2220">
        <v>1</v>
      </c>
      <c r="K2220" t="s">
        <v>875</v>
      </c>
      <c r="L2220">
        <v>57</v>
      </c>
      <c r="M2220">
        <v>-51</v>
      </c>
      <c r="N2220">
        <v>0.14299999999999999</v>
      </c>
      <c r="O2220">
        <v>6.8000000000000005E-2</v>
      </c>
      <c r="P2220" t="s">
        <v>877</v>
      </c>
      <c r="Q2220">
        <v>0.32700000000000001</v>
      </c>
      <c r="R2220" t="s">
        <v>877</v>
      </c>
      <c r="S2220" t="s">
        <v>877</v>
      </c>
      <c r="T2220" t="s">
        <v>877</v>
      </c>
      <c r="U2220" t="s">
        <v>877</v>
      </c>
      <c r="V2220" t="s">
        <v>82</v>
      </c>
      <c r="W2220">
        <v>1</v>
      </c>
      <c r="X2220">
        <v>0.83099999999999996</v>
      </c>
      <c r="Y2220" t="s">
        <v>877</v>
      </c>
      <c r="Z2220">
        <v>0.34200000000000003</v>
      </c>
      <c r="AA2220" s="19">
        <v>45733.912778483798</v>
      </c>
      <c r="AB2220" t="s">
        <v>1428</v>
      </c>
    </row>
    <row r="2221" spans="1:28" x14ac:dyDescent="0.35">
      <c r="A2221" t="s">
        <v>1406</v>
      </c>
      <c r="B2221" t="s">
        <v>313</v>
      </c>
      <c r="C2221">
        <v>6454</v>
      </c>
      <c r="D2221" s="9">
        <v>37881.224421296298</v>
      </c>
      <c r="E2221" s="9">
        <v>44335.378078703703</v>
      </c>
      <c r="F2221">
        <v>3762</v>
      </c>
      <c r="G2221">
        <v>3762</v>
      </c>
      <c r="H2221">
        <v>1777</v>
      </c>
      <c r="I2221">
        <v>1985</v>
      </c>
      <c r="J2221">
        <v>8</v>
      </c>
      <c r="K2221">
        <v>3754</v>
      </c>
      <c r="L2221">
        <v>3315</v>
      </c>
      <c r="M2221">
        <v>439</v>
      </c>
      <c r="N2221">
        <v>0.79100000000000004</v>
      </c>
      <c r="O2221">
        <v>0.879</v>
      </c>
      <c r="P2221">
        <v>4.0000000000000001E-3</v>
      </c>
      <c r="Q2221">
        <v>1.3340000000000001</v>
      </c>
      <c r="R2221">
        <v>0.80100000000000005</v>
      </c>
      <c r="S2221">
        <v>0.47399999999999998</v>
      </c>
      <c r="T2221">
        <v>0.998</v>
      </c>
      <c r="U2221">
        <v>329.08499999999998</v>
      </c>
      <c r="V2221" t="s">
        <v>58</v>
      </c>
      <c r="W2221">
        <v>0.88500000000000001</v>
      </c>
      <c r="X2221">
        <v>0.86499999999999999</v>
      </c>
      <c r="Y2221">
        <v>0.97299999999999998</v>
      </c>
      <c r="Z2221">
        <v>0.83099999999999996</v>
      </c>
      <c r="AA2221" s="19">
        <v>45733.912854363429</v>
      </c>
      <c r="AB2221" t="s">
        <v>1428</v>
      </c>
    </row>
    <row r="2222" spans="1:28" hidden="1" x14ac:dyDescent="0.35">
      <c r="A2222" t="s">
        <v>1406</v>
      </c>
      <c r="B2222" t="s">
        <v>314</v>
      </c>
      <c r="C2222">
        <v>0</v>
      </c>
      <c r="D2222" s="9">
        <v>44335.350162037037</v>
      </c>
      <c r="E2222" s="9">
        <v>44335.378078703703</v>
      </c>
      <c r="F2222" t="s">
        <v>874</v>
      </c>
      <c r="G2222" t="s">
        <v>874</v>
      </c>
      <c r="H2222">
        <v>1</v>
      </c>
      <c r="I2222">
        <v>1</v>
      </c>
      <c r="J2222">
        <v>1</v>
      </c>
      <c r="K2222" t="s">
        <v>875</v>
      </c>
      <c r="L2222">
        <v>1</v>
      </c>
      <c r="M2222">
        <v>-1</v>
      </c>
      <c r="N2222" t="s">
        <v>877</v>
      </c>
      <c r="O2222" t="s">
        <v>877</v>
      </c>
      <c r="P2222" t="s">
        <v>877</v>
      </c>
      <c r="Q2222" t="s">
        <v>877</v>
      </c>
      <c r="R2222" t="s">
        <v>877</v>
      </c>
      <c r="S2222" t="s">
        <v>877</v>
      </c>
      <c r="T2222" t="s">
        <v>877</v>
      </c>
      <c r="U2222" t="s">
        <v>877</v>
      </c>
      <c r="V2222" t="s">
        <v>58</v>
      </c>
      <c r="W2222" t="s">
        <v>877</v>
      </c>
      <c r="X2222" t="s">
        <v>877</v>
      </c>
      <c r="Y2222" t="s">
        <v>877</v>
      </c>
      <c r="Z2222" t="s">
        <v>877</v>
      </c>
      <c r="AA2222" s="19">
        <v>45733.912854467591</v>
      </c>
      <c r="AB2222" t="s">
        <v>1428</v>
      </c>
    </row>
    <row r="2223" spans="1:28" x14ac:dyDescent="0.35">
      <c r="A2223" t="s">
        <v>159</v>
      </c>
      <c r="B2223" t="s">
        <v>313</v>
      </c>
      <c r="C2223">
        <v>2980</v>
      </c>
      <c r="D2223" s="9">
        <v>41570.447384259256</v>
      </c>
      <c r="E2223" s="9">
        <v>44550.498761574076</v>
      </c>
      <c r="F2223">
        <v>434</v>
      </c>
      <c r="G2223">
        <v>434</v>
      </c>
      <c r="H2223">
        <v>261</v>
      </c>
      <c r="I2223">
        <v>173</v>
      </c>
      <c r="J2223">
        <v>2</v>
      </c>
      <c r="K2223">
        <v>432</v>
      </c>
      <c r="L2223">
        <v>345</v>
      </c>
      <c r="M2223">
        <v>87</v>
      </c>
      <c r="N2223">
        <v>0.105</v>
      </c>
      <c r="O2223">
        <v>7.0000000000000007E-2</v>
      </c>
      <c r="P2223">
        <v>3.0000000000000001E-3</v>
      </c>
      <c r="Q2223">
        <v>0.13500000000000001</v>
      </c>
      <c r="R2223">
        <v>0.78500000000000003</v>
      </c>
      <c r="S2223">
        <v>0.6</v>
      </c>
      <c r="T2223">
        <v>0.98299999999999998</v>
      </c>
      <c r="U2223">
        <v>644.44399999999996</v>
      </c>
      <c r="V2223" t="s">
        <v>58</v>
      </c>
      <c r="W2223">
        <v>0.95699999999999996</v>
      </c>
      <c r="X2223">
        <v>0.96799999999999997</v>
      </c>
      <c r="Y2223">
        <v>1</v>
      </c>
      <c r="Z2223">
        <v>0.95699999999999996</v>
      </c>
      <c r="AA2223" s="19">
        <v>45733.912927361111</v>
      </c>
      <c r="AB2223" t="s">
        <v>1428</v>
      </c>
    </row>
    <row r="2224" spans="1:28" hidden="1" x14ac:dyDescent="0.35">
      <c r="A2224" t="s">
        <v>159</v>
      </c>
      <c r="B2224" t="s">
        <v>314</v>
      </c>
      <c r="C2224">
        <v>97</v>
      </c>
      <c r="D2224" s="9">
        <v>44452.856516203705</v>
      </c>
      <c r="E2224" s="9">
        <v>44550.498761574076</v>
      </c>
      <c r="F2224" t="s">
        <v>874</v>
      </c>
      <c r="G2224" t="s">
        <v>874</v>
      </c>
      <c r="H2224">
        <v>2</v>
      </c>
      <c r="I2224">
        <v>1</v>
      </c>
      <c r="J2224">
        <v>1</v>
      </c>
      <c r="K2224" t="s">
        <v>875</v>
      </c>
      <c r="L2224">
        <v>3</v>
      </c>
      <c r="M2224">
        <v>-2</v>
      </c>
      <c r="N2224">
        <v>2.4E-2</v>
      </c>
      <c r="O2224" t="s">
        <v>877</v>
      </c>
      <c r="P2224" t="s">
        <v>877</v>
      </c>
      <c r="Q2224">
        <v>2.1000000000000001E-2</v>
      </c>
      <c r="R2224" t="s">
        <v>877</v>
      </c>
      <c r="S2224" t="s">
        <v>877</v>
      </c>
      <c r="T2224" t="s">
        <v>877</v>
      </c>
      <c r="U2224" t="s">
        <v>877</v>
      </c>
      <c r="V2224" t="s">
        <v>58</v>
      </c>
      <c r="W2224">
        <v>1</v>
      </c>
      <c r="X2224" t="s">
        <v>877</v>
      </c>
      <c r="Y2224" t="s">
        <v>877</v>
      </c>
      <c r="Z2224">
        <v>0.999</v>
      </c>
      <c r="AA2224" s="19">
        <v>45733.912927546298</v>
      </c>
      <c r="AB2224" t="s">
        <v>1428</v>
      </c>
    </row>
    <row r="2225" spans="1:28" x14ac:dyDescent="0.35">
      <c r="A2225" t="s">
        <v>158</v>
      </c>
      <c r="B2225" t="s">
        <v>313</v>
      </c>
      <c r="C2225">
        <v>4936</v>
      </c>
      <c r="D2225" s="9">
        <v>39524.739236111112</v>
      </c>
      <c r="E2225" s="9">
        <v>44461.654652777775</v>
      </c>
      <c r="F2225">
        <v>224</v>
      </c>
      <c r="G2225">
        <v>224</v>
      </c>
      <c r="H2225">
        <v>136</v>
      </c>
      <c r="I2225">
        <v>88</v>
      </c>
      <c r="J2225">
        <v>2</v>
      </c>
      <c r="K2225">
        <v>222</v>
      </c>
      <c r="L2225">
        <v>206</v>
      </c>
      <c r="M2225">
        <v>16</v>
      </c>
      <c r="N2225">
        <v>2.4E-2</v>
      </c>
      <c r="O2225">
        <v>0.02</v>
      </c>
      <c r="P2225">
        <v>1E-3</v>
      </c>
      <c r="Q2225">
        <v>0.04</v>
      </c>
      <c r="R2225">
        <v>0.93</v>
      </c>
      <c r="S2225">
        <v>0.54500000000000004</v>
      </c>
      <c r="T2225">
        <v>0.97699999999999998</v>
      </c>
      <c r="U2225">
        <v>400</v>
      </c>
      <c r="V2225" t="s">
        <v>58</v>
      </c>
      <c r="W2225">
        <v>0.88600000000000001</v>
      </c>
      <c r="X2225">
        <v>0.98299999999999998</v>
      </c>
      <c r="Y2225">
        <v>1</v>
      </c>
      <c r="Z2225">
        <v>0.94299999999999995</v>
      </c>
      <c r="AA2225" s="19">
        <v>45733.913003020833</v>
      </c>
      <c r="AB2225" t="s">
        <v>1428</v>
      </c>
    </row>
    <row r="2226" spans="1:28" hidden="1" x14ac:dyDescent="0.35">
      <c r="A2226" t="s">
        <v>158</v>
      </c>
      <c r="B2226" t="s">
        <v>314</v>
      </c>
      <c r="C2226">
        <v>50</v>
      </c>
      <c r="D2226" s="9">
        <v>44411.632418981484</v>
      </c>
      <c r="E2226" s="9">
        <v>44461.654652777775</v>
      </c>
      <c r="F2226" t="s">
        <v>874</v>
      </c>
      <c r="G2226" t="s">
        <v>874</v>
      </c>
      <c r="H2226">
        <v>1</v>
      </c>
      <c r="I2226">
        <v>2</v>
      </c>
      <c r="J2226">
        <v>1</v>
      </c>
      <c r="K2226" t="s">
        <v>875</v>
      </c>
      <c r="L2226">
        <v>3</v>
      </c>
      <c r="M2226">
        <v>-2</v>
      </c>
      <c r="N2226" t="s">
        <v>877</v>
      </c>
      <c r="O2226">
        <v>0.02</v>
      </c>
      <c r="P2226" t="s">
        <v>877</v>
      </c>
      <c r="Q2226">
        <v>0.03</v>
      </c>
      <c r="R2226" t="s">
        <v>877</v>
      </c>
      <c r="S2226" t="s">
        <v>877</v>
      </c>
      <c r="T2226" t="s">
        <v>877</v>
      </c>
      <c r="U2226" t="s">
        <v>877</v>
      </c>
      <c r="V2226" t="s">
        <v>58</v>
      </c>
      <c r="W2226" t="s">
        <v>877</v>
      </c>
      <c r="X2226">
        <v>1</v>
      </c>
      <c r="Y2226" t="s">
        <v>877</v>
      </c>
      <c r="Z2226">
        <v>0.75</v>
      </c>
      <c r="AA2226" s="19">
        <v>45733.913003148147</v>
      </c>
      <c r="AB2226" t="s">
        <v>1428</v>
      </c>
    </row>
    <row r="2227" spans="1:28" x14ac:dyDescent="0.35">
      <c r="A2227" t="s">
        <v>157</v>
      </c>
      <c r="B2227" t="s">
        <v>313</v>
      </c>
      <c r="C2227">
        <v>3268</v>
      </c>
      <c r="D2227" s="9">
        <v>41296.436990740738</v>
      </c>
      <c r="E2227" s="9">
        <v>44565.25403935185</v>
      </c>
      <c r="F2227">
        <v>16905</v>
      </c>
      <c r="G2227">
        <v>16905</v>
      </c>
      <c r="H2227">
        <v>4253</v>
      </c>
      <c r="I2227">
        <v>12652</v>
      </c>
      <c r="J2227">
        <v>327</v>
      </c>
      <c r="K2227">
        <v>16578</v>
      </c>
      <c r="L2227">
        <v>15535</v>
      </c>
      <c r="M2227">
        <v>1043</v>
      </c>
      <c r="N2227">
        <v>1.7529999999999999</v>
      </c>
      <c r="O2227">
        <v>5.8090000000000002</v>
      </c>
      <c r="P2227">
        <v>0.122</v>
      </c>
      <c r="Q2227">
        <v>7.0179999999999998</v>
      </c>
      <c r="R2227">
        <v>0.94299999999999995</v>
      </c>
      <c r="S2227">
        <v>0.23200000000000001</v>
      </c>
      <c r="T2227">
        <v>0.98399999999999999</v>
      </c>
      <c r="U2227">
        <v>148.61799999999999</v>
      </c>
      <c r="V2227" t="s">
        <v>58</v>
      </c>
      <c r="W2227">
        <v>0.98</v>
      </c>
      <c r="X2227">
        <v>0.88400000000000001</v>
      </c>
      <c r="Y2227">
        <v>0.96599999999999997</v>
      </c>
      <c r="Z2227">
        <v>0.93300000000000005</v>
      </c>
      <c r="AA2227" s="19">
        <v>45733.913126689811</v>
      </c>
      <c r="AB2227" t="s">
        <v>1428</v>
      </c>
    </row>
    <row r="2228" spans="1:28" hidden="1" x14ac:dyDescent="0.35">
      <c r="A2228" t="s">
        <v>157</v>
      </c>
      <c r="B2228" t="s">
        <v>314</v>
      </c>
      <c r="C2228">
        <v>99</v>
      </c>
      <c r="D2228" s="9">
        <v>44466.017407407409</v>
      </c>
      <c r="E2228" s="9">
        <v>44565.25403935185</v>
      </c>
      <c r="F2228" t="s">
        <v>874</v>
      </c>
      <c r="G2228" t="s">
        <v>874</v>
      </c>
      <c r="H2228">
        <v>171</v>
      </c>
      <c r="I2228">
        <v>136</v>
      </c>
      <c r="J2228">
        <v>22</v>
      </c>
      <c r="K2228" t="s">
        <v>875</v>
      </c>
      <c r="L2228">
        <v>225</v>
      </c>
      <c r="M2228">
        <v>59</v>
      </c>
      <c r="N2228">
        <v>1.831</v>
      </c>
      <c r="O2228">
        <v>1.4450000000000001</v>
      </c>
      <c r="P2228">
        <v>0.20899999999999999</v>
      </c>
      <c r="Q2228">
        <v>2.1920000000000002</v>
      </c>
      <c r="R2228">
        <v>0.71499999999999997</v>
      </c>
      <c r="S2228">
        <v>0.55900000000000005</v>
      </c>
      <c r="T2228">
        <v>0.93600000000000005</v>
      </c>
      <c r="U2228">
        <v>475.82100000000003</v>
      </c>
      <c r="V2228" t="s">
        <v>58</v>
      </c>
      <c r="W2228">
        <v>0.96199999999999997</v>
      </c>
      <c r="X2228">
        <v>0.98499999999999999</v>
      </c>
      <c r="Y2228">
        <v>0.86099999999999999</v>
      </c>
      <c r="Z2228">
        <v>0.97099999999999997</v>
      </c>
      <c r="AA2228" s="19">
        <v>45733.913144282407</v>
      </c>
      <c r="AB2228" t="s">
        <v>1428</v>
      </c>
    </row>
    <row r="2229" spans="1:28" x14ac:dyDescent="0.35">
      <c r="A2229" t="s">
        <v>156</v>
      </c>
      <c r="B2229" t="s">
        <v>313</v>
      </c>
      <c r="C2229">
        <v>5408</v>
      </c>
      <c r="D2229" s="9">
        <v>39157.240844907406</v>
      </c>
      <c r="E2229" s="9">
        <v>44565.574050925927</v>
      </c>
      <c r="F2229">
        <v>3880</v>
      </c>
      <c r="G2229">
        <v>3880</v>
      </c>
      <c r="H2229">
        <v>1685</v>
      </c>
      <c r="I2229">
        <v>2195</v>
      </c>
      <c r="J2229">
        <v>114</v>
      </c>
      <c r="K2229">
        <v>3766</v>
      </c>
      <c r="L2229">
        <v>3625</v>
      </c>
      <c r="M2229">
        <v>141</v>
      </c>
      <c r="N2229">
        <v>0.378</v>
      </c>
      <c r="O2229">
        <v>0.53800000000000003</v>
      </c>
      <c r="P2229">
        <v>2.5999999999999999E-2</v>
      </c>
      <c r="Q2229">
        <v>0.82499999999999996</v>
      </c>
      <c r="R2229">
        <v>0.92700000000000005</v>
      </c>
      <c r="S2229">
        <v>0.41299999999999998</v>
      </c>
      <c r="T2229">
        <v>0.97199999999999998</v>
      </c>
      <c r="U2229">
        <v>170.90899999999999</v>
      </c>
      <c r="V2229" t="s">
        <v>58</v>
      </c>
      <c r="W2229">
        <v>0.97799999999999998</v>
      </c>
      <c r="X2229">
        <v>0.97799999999999998</v>
      </c>
      <c r="Y2229">
        <v>0.97399999999999998</v>
      </c>
      <c r="Z2229">
        <v>0.98399999999999999</v>
      </c>
      <c r="AA2229" s="19">
        <v>45733.913231817132</v>
      </c>
      <c r="AB2229" t="s">
        <v>1428</v>
      </c>
    </row>
    <row r="2230" spans="1:28" hidden="1" x14ac:dyDescent="0.35">
      <c r="A2230" t="s">
        <v>156</v>
      </c>
      <c r="B2230" t="s">
        <v>314</v>
      </c>
      <c r="C2230">
        <v>99</v>
      </c>
      <c r="D2230" s="9">
        <v>44466.417731481481</v>
      </c>
      <c r="E2230" s="9">
        <v>44565.574050925927</v>
      </c>
      <c r="F2230" t="s">
        <v>874</v>
      </c>
      <c r="G2230" t="s">
        <v>874</v>
      </c>
      <c r="H2230">
        <v>6</v>
      </c>
      <c r="I2230">
        <v>12</v>
      </c>
      <c r="J2230">
        <v>1</v>
      </c>
      <c r="K2230" t="s">
        <v>875</v>
      </c>
      <c r="L2230">
        <v>11</v>
      </c>
      <c r="M2230">
        <v>5</v>
      </c>
      <c r="N2230">
        <v>4.2000000000000003E-2</v>
      </c>
      <c r="O2230">
        <v>9.2999999999999999E-2</v>
      </c>
      <c r="P2230" t="s">
        <v>877</v>
      </c>
      <c r="Q2230">
        <v>0.10299999999999999</v>
      </c>
      <c r="R2230" t="s">
        <v>877</v>
      </c>
      <c r="S2230" t="s">
        <v>877</v>
      </c>
      <c r="T2230" t="s">
        <v>877</v>
      </c>
      <c r="U2230" t="s">
        <v>877</v>
      </c>
      <c r="V2230" t="s">
        <v>58</v>
      </c>
      <c r="W2230">
        <v>0.90100000000000002</v>
      </c>
      <c r="X2230">
        <v>0.84</v>
      </c>
      <c r="Y2230" t="s">
        <v>877</v>
      </c>
      <c r="Z2230">
        <v>0.97499999999999998</v>
      </c>
      <c r="AA2230" s="19">
        <v>45733.913231886574</v>
      </c>
      <c r="AB2230" t="s">
        <v>1428</v>
      </c>
    </row>
    <row r="2231" spans="1:28" x14ac:dyDescent="0.35">
      <c r="A2231" t="s">
        <v>155</v>
      </c>
      <c r="B2231" t="s">
        <v>313</v>
      </c>
      <c r="C2231">
        <v>2498</v>
      </c>
      <c r="D2231" s="9">
        <v>42052.691400462965</v>
      </c>
      <c r="E2231" s="9">
        <v>44551.663738425923</v>
      </c>
      <c r="F2231">
        <v>524</v>
      </c>
      <c r="G2231">
        <v>524</v>
      </c>
      <c r="H2231">
        <v>40</v>
      </c>
      <c r="I2231">
        <v>484</v>
      </c>
      <c r="J2231">
        <v>8</v>
      </c>
      <c r="K2231">
        <v>516</v>
      </c>
      <c r="L2231">
        <v>464</v>
      </c>
      <c r="M2231">
        <v>52</v>
      </c>
      <c r="N2231">
        <v>1.7000000000000001E-2</v>
      </c>
      <c r="O2231">
        <v>0.24</v>
      </c>
      <c r="P2231">
        <v>3.0000000000000001E-3</v>
      </c>
      <c r="Q2231">
        <v>0.23</v>
      </c>
      <c r="R2231">
        <v>0.90600000000000003</v>
      </c>
      <c r="S2231">
        <v>6.6000000000000003E-2</v>
      </c>
      <c r="T2231">
        <v>0.98799999999999999</v>
      </c>
      <c r="U2231">
        <v>226.08699999999999</v>
      </c>
      <c r="V2231" t="s">
        <v>58</v>
      </c>
      <c r="W2231">
        <v>0.58499999999999996</v>
      </c>
      <c r="X2231">
        <v>0.92600000000000005</v>
      </c>
      <c r="Y2231">
        <v>0.93200000000000005</v>
      </c>
      <c r="Z2231">
        <v>0.98399999999999999</v>
      </c>
      <c r="AA2231" s="19">
        <v>45733.913304791669</v>
      </c>
      <c r="AB2231" t="s">
        <v>1428</v>
      </c>
    </row>
    <row r="2232" spans="1:28" hidden="1" x14ac:dyDescent="0.35">
      <c r="A2232" t="s">
        <v>155</v>
      </c>
      <c r="B2232" t="s">
        <v>314</v>
      </c>
      <c r="C2232">
        <v>99</v>
      </c>
      <c r="D2232" s="9">
        <v>44452.443402777775</v>
      </c>
      <c r="E2232" s="9">
        <v>44551.663738425923</v>
      </c>
      <c r="F2232" t="s">
        <v>874</v>
      </c>
      <c r="G2232" t="s">
        <v>874</v>
      </c>
      <c r="H2232">
        <v>15</v>
      </c>
      <c r="I2232">
        <v>4</v>
      </c>
      <c r="J2232">
        <v>1</v>
      </c>
      <c r="K2232" t="s">
        <v>875</v>
      </c>
      <c r="L2232">
        <v>22</v>
      </c>
      <c r="M2232">
        <v>-3</v>
      </c>
      <c r="N2232">
        <v>0.159</v>
      </c>
      <c r="O2232">
        <v>4.1000000000000002E-2</v>
      </c>
      <c r="P2232" t="s">
        <v>877</v>
      </c>
      <c r="Q2232">
        <v>0.217</v>
      </c>
      <c r="R2232" t="s">
        <v>877</v>
      </c>
      <c r="S2232" t="s">
        <v>877</v>
      </c>
      <c r="T2232" t="s">
        <v>877</v>
      </c>
      <c r="U2232" t="s">
        <v>877</v>
      </c>
      <c r="V2232" t="s">
        <v>58</v>
      </c>
      <c r="W2232">
        <v>0.76700000000000002</v>
      </c>
      <c r="X2232">
        <v>0.77800000000000002</v>
      </c>
      <c r="Y2232" t="s">
        <v>877</v>
      </c>
      <c r="Z2232">
        <v>0.94</v>
      </c>
      <c r="AA2232" s="19">
        <v>45733.913304872687</v>
      </c>
      <c r="AB2232" t="s">
        <v>1428</v>
      </c>
    </row>
    <row r="2233" spans="1:28" x14ac:dyDescent="0.35">
      <c r="A2233" t="s">
        <v>1407</v>
      </c>
      <c r="B2233" t="s">
        <v>313</v>
      </c>
      <c r="C2233">
        <v>5185</v>
      </c>
      <c r="D2233" s="9">
        <v>38435.659641203703</v>
      </c>
      <c r="E2233" s="9">
        <v>43621.381377314814</v>
      </c>
      <c r="F2233">
        <v>218</v>
      </c>
      <c r="G2233">
        <v>218</v>
      </c>
      <c r="H2233">
        <v>147</v>
      </c>
      <c r="I2233">
        <v>71</v>
      </c>
      <c r="J2233">
        <v>0</v>
      </c>
      <c r="K2233">
        <v>218</v>
      </c>
      <c r="L2233">
        <v>185</v>
      </c>
      <c r="M2233">
        <v>33</v>
      </c>
      <c r="N2233">
        <v>5.2999999999999999E-2</v>
      </c>
      <c r="O2233">
        <v>1.9E-2</v>
      </c>
      <c r="P2233">
        <v>0</v>
      </c>
      <c r="Q2233">
        <v>6.7000000000000004E-2</v>
      </c>
      <c r="R2233">
        <v>0.93100000000000005</v>
      </c>
      <c r="S2233">
        <v>0.73599999999999999</v>
      </c>
      <c r="T2233">
        <v>1</v>
      </c>
      <c r="U2233">
        <v>492.53699999999998</v>
      </c>
      <c r="V2233" t="s">
        <v>58</v>
      </c>
      <c r="W2233">
        <v>0.94799999999999995</v>
      </c>
      <c r="X2233">
        <v>0.88900000000000001</v>
      </c>
      <c r="Y2233">
        <v>0</v>
      </c>
      <c r="Z2233">
        <v>0.91100000000000003</v>
      </c>
      <c r="AA2233" s="19">
        <v>45733.913378321762</v>
      </c>
      <c r="AB2233" t="s">
        <v>1428</v>
      </c>
    </row>
    <row r="2234" spans="1:28" hidden="1" x14ac:dyDescent="0.35">
      <c r="A2234" t="s">
        <v>1407</v>
      </c>
      <c r="B2234" t="s">
        <v>314</v>
      </c>
      <c r="C2234">
        <v>2</v>
      </c>
      <c r="D2234" s="9">
        <v>43619.047071759262</v>
      </c>
      <c r="E2234" s="9">
        <v>43621.381377314814</v>
      </c>
      <c r="F2234" t="s">
        <v>874</v>
      </c>
      <c r="G2234" t="s">
        <v>874</v>
      </c>
      <c r="H2234">
        <v>1</v>
      </c>
      <c r="I2234">
        <v>1</v>
      </c>
      <c r="J2234">
        <v>1</v>
      </c>
      <c r="K2234" t="s">
        <v>875</v>
      </c>
      <c r="L2234">
        <v>1</v>
      </c>
      <c r="M2234">
        <v>-1</v>
      </c>
      <c r="N2234" t="s">
        <v>877</v>
      </c>
      <c r="O2234" t="s">
        <v>877</v>
      </c>
      <c r="P2234">
        <v>0</v>
      </c>
      <c r="Q2234" t="s">
        <v>877</v>
      </c>
      <c r="R2234" t="s">
        <v>877</v>
      </c>
      <c r="S2234" t="s">
        <v>877</v>
      </c>
      <c r="T2234" t="s">
        <v>877</v>
      </c>
      <c r="U2234" t="s">
        <v>877</v>
      </c>
      <c r="V2234" t="s">
        <v>58</v>
      </c>
      <c r="W2234" t="s">
        <v>877</v>
      </c>
      <c r="X2234" t="s">
        <v>877</v>
      </c>
      <c r="Y2234">
        <v>0</v>
      </c>
      <c r="Z2234" t="s">
        <v>877</v>
      </c>
      <c r="AA2234" s="19">
        <v>45733.913378391204</v>
      </c>
      <c r="AB2234" t="s">
        <v>1428</v>
      </c>
    </row>
    <row r="2235" spans="1:28" x14ac:dyDescent="0.35">
      <c r="A2235" t="s">
        <v>154</v>
      </c>
      <c r="B2235" t="s">
        <v>313</v>
      </c>
      <c r="C2235">
        <v>6926</v>
      </c>
      <c r="D2235" s="9">
        <v>36987.159375000003</v>
      </c>
      <c r="E2235" s="9">
        <v>43914.068645833337</v>
      </c>
      <c r="F2235">
        <v>6837</v>
      </c>
      <c r="G2235">
        <v>6837</v>
      </c>
      <c r="H2235">
        <v>2519</v>
      </c>
      <c r="I2235">
        <v>4318</v>
      </c>
      <c r="J2235">
        <v>67</v>
      </c>
      <c r="K2235">
        <v>6770</v>
      </c>
      <c r="L2235">
        <v>6486</v>
      </c>
      <c r="M2235">
        <v>284</v>
      </c>
      <c r="N2235">
        <v>0.91200000000000003</v>
      </c>
      <c r="O2235">
        <v>1.3009999999999999</v>
      </c>
      <c r="P2235">
        <v>2.1999999999999999E-2</v>
      </c>
      <c r="Q2235">
        <v>2.169</v>
      </c>
      <c r="R2235">
        <v>0.99</v>
      </c>
      <c r="S2235">
        <v>0.41199999999999998</v>
      </c>
      <c r="T2235">
        <v>0.99</v>
      </c>
      <c r="U2235">
        <v>130.93600000000001</v>
      </c>
      <c r="V2235" t="s">
        <v>58</v>
      </c>
      <c r="W2235">
        <v>0.94499999999999995</v>
      </c>
      <c r="X2235">
        <v>0.98</v>
      </c>
      <c r="Y2235">
        <v>0.91500000000000004</v>
      </c>
      <c r="Z2235">
        <v>0.97299999999999998</v>
      </c>
      <c r="AA2235" s="19">
        <v>45733.91346210648</v>
      </c>
      <c r="AB2235" t="s">
        <v>1428</v>
      </c>
    </row>
    <row r="2236" spans="1:28" hidden="1" x14ac:dyDescent="0.35">
      <c r="A2236" t="s">
        <v>154</v>
      </c>
      <c r="B2236" t="s">
        <v>314</v>
      </c>
      <c r="C2236">
        <v>0</v>
      </c>
      <c r="D2236" s="9">
        <v>43914.068645833337</v>
      </c>
      <c r="E2236" s="9">
        <v>43914.068645833337</v>
      </c>
      <c r="F2236" t="s">
        <v>874</v>
      </c>
      <c r="G2236" t="s">
        <v>874</v>
      </c>
      <c r="H2236">
        <v>1</v>
      </c>
      <c r="I2236">
        <v>1</v>
      </c>
      <c r="J2236">
        <v>1</v>
      </c>
      <c r="K2236" t="s">
        <v>875</v>
      </c>
      <c r="L2236">
        <v>1</v>
      </c>
      <c r="M2236">
        <v>0</v>
      </c>
      <c r="N2236" t="s">
        <v>877</v>
      </c>
      <c r="O2236" t="s">
        <v>877</v>
      </c>
      <c r="P2236" t="s">
        <v>877</v>
      </c>
      <c r="Q2236" t="s">
        <v>877</v>
      </c>
      <c r="R2236" t="s">
        <v>877</v>
      </c>
      <c r="S2236" t="s">
        <v>877</v>
      </c>
      <c r="T2236" t="s">
        <v>877</v>
      </c>
      <c r="U2236" t="s">
        <v>877</v>
      </c>
      <c r="V2236" t="s">
        <v>58</v>
      </c>
      <c r="W2236" t="s">
        <v>877</v>
      </c>
      <c r="X2236" t="s">
        <v>877</v>
      </c>
      <c r="Y2236" t="s">
        <v>877</v>
      </c>
      <c r="Z2236" t="s">
        <v>877</v>
      </c>
      <c r="AA2236" s="19">
        <v>45733.913462245371</v>
      </c>
      <c r="AB2236" t="s">
        <v>1428</v>
      </c>
    </row>
    <row r="2237" spans="1:28" x14ac:dyDescent="0.35">
      <c r="A2237" t="s">
        <v>1408</v>
      </c>
      <c r="B2237" t="s">
        <v>313</v>
      </c>
      <c r="C2237">
        <v>5778</v>
      </c>
      <c r="D2237" s="9">
        <v>38358.712847222225</v>
      </c>
      <c r="E2237" s="9">
        <v>44137.507488425923</v>
      </c>
      <c r="F2237">
        <v>105</v>
      </c>
      <c r="G2237">
        <v>105</v>
      </c>
      <c r="H2237">
        <v>66</v>
      </c>
      <c r="I2237">
        <v>39</v>
      </c>
      <c r="J2237">
        <v>1</v>
      </c>
      <c r="K2237">
        <v>104</v>
      </c>
      <c r="L2237">
        <v>49</v>
      </c>
      <c r="M2237">
        <v>55</v>
      </c>
      <c r="N2237">
        <v>1.4E-2</v>
      </c>
      <c r="O2237">
        <v>7.0000000000000001E-3</v>
      </c>
      <c r="P2237">
        <v>0</v>
      </c>
      <c r="Q2237">
        <v>1.2E-2</v>
      </c>
      <c r="R2237">
        <v>0.57099999999999995</v>
      </c>
      <c r="S2237">
        <v>0.66700000000000004</v>
      </c>
      <c r="T2237">
        <v>1</v>
      </c>
      <c r="U2237">
        <v>4583.3329999999996</v>
      </c>
      <c r="V2237" t="s">
        <v>58</v>
      </c>
      <c r="W2237">
        <v>0.52600000000000002</v>
      </c>
      <c r="X2237">
        <v>0.61</v>
      </c>
      <c r="Y2237">
        <v>0</v>
      </c>
      <c r="Z2237">
        <v>0.45100000000000001</v>
      </c>
      <c r="AA2237" s="19">
        <v>45733.913528854166</v>
      </c>
      <c r="AB2237" t="s">
        <v>1428</v>
      </c>
    </row>
    <row r="2238" spans="1:28" hidden="1" x14ac:dyDescent="0.35">
      <c r="A2238" t="s">
        <v>1408</v>
      </c>
      <c r="B2238" t="s">
        <v>314</v>
      </c>
      <c r="C2238">
        <v>0</v>
      </c>
      <c r="D2238" s="9">
        <v>44137.507488425923</v>
      </c>
      <c r="E2238" s="9">
        <v>44137.507488425923</v>
      </c>
      <c r="F2238" t="s">
        <v>874</v>
      </c>
      <c r="G2238" t="s">
        <v>874</v>
      </c>
      <c r="H2238">
        <v>1</v>
      </c>
      <c r="I2238">
        <v>1</v>
      </c>
      <c r="J2238">
        <v>1</v>
      </c>
      <c r="K2238" t="s">
        <v>875</v>
      </c>
      <c r="L2238">
        <v>1</v>
      </c>
      <c r="M2238">
        <v>0</v>
      </c>
      <c r="N2238" t="s">
        <v>877</v>
      </c>
      <c r="O2238" t="s">
        <v>877</v>
      </c>
      <c r="P2238" t="s">
        <v>877</v>
      </c>
      <c r="Q2238" t="s">
        <v>877</v>
      </c>
      <c r="R2238" t="s">
        <v>877</v>
      </c>
      <c r="S2238" t="s">
        <v>877</v>
      </c>
      <c r="T2238" t="s">
        <v>877</v>
      </c>
      <c r="U2238" t="s">
        <v>877</v>
      </c>
      <c r="V2238" t="s">
        <v>58</v>
      </c>
      <c r="W2238" t="s">
        <v>877</v>
      </c>
      <c r="X2238" t="s">
        <v>877</v>
      </c>
      <c r="Y2238" t="s">
        <v>877</v>
      </c>
      <c r="Z2238" t="s">
        <v>877</v>
      </c>
      <c r="AA2238" s="19">
        <v>45733.913529027777</v>
      </c>
      <c r="AB2238" t="s">
        <v>1428</v>
      </c>
    </row>
    <row r="2239" spans="1:28" x14ac:dyDescent="0.35">
      <c r="A2239" t="s">
        <v>153</v>
      </c>
      <c r="B2239" t="s">
        <v>313</v>
      </c>
      <c r="C2239">
        <v>2877</v>
      </c>
      <c r="D2239" s="9">
        <v>40640.609710648147</v>
      </c>
      <c r="E2239" s="9">
        <v>43517.966053240743</v>
      </c>
      <c r="F2239">
        <v>48</v>
      </c>
      <c r="G2239">
        <v>48</v>
      </c>
      <c r="H2239">
        <v>22</v>
      </c>
      <c r="I2239">
        <v>26</v>
      </c>
      <c r="J2239">
        <v>0</v>
      </c>
      <c r="K2239">
        <v>48</v>
      </c>
      <c r="L2239">
        <v>42</v>
      </c>
      <c r="M2239">
        <v>6</v>
      </c>
      <c r="N2239">
        <v>7.0000000000000001E-3</v>
      </c>
      <c r="O2239">
        <v>8.9999999999999993E-3</v>
      </c>
      <c r="P2239">
        <v>0</v>
      </c>
      <c r="Q2239">
        <v>1.4E-2</v>
      </c>
      <c r="R2239">
        <v>0.875</v>
      </c>
      <c r="S2239">
        <v>0.438</v>
      </c>
      <c r="T2239">
        <v>1</v>
      </c>
      <c r="U2239">
        <v>428.57100000000003</v>
      </c>
      <c r="V2239" t="s">
        <v>58</v>
      </c>
      <c r="W2239">
        <v>0.94399999999999995</v>
      </c>
      <c r="X2239">
        <v>0.98199999999999998</v>
      </c>
      <c r="Y2239">
        <v>0</v>
      </c>
      <c r="Z2239">
        <v>0.94699999999999995</v>
      </c>
      <c r="AA2239" s="19">
        <v>45733.913592395831</v>
      </c>
      <c r="AB2239" t="s">
        <v>1428</v>
      </c>
    </row>
    <row r="2240" spans="1:28" hidden="1" x14ac:dyDescent="0.35">
      <c r="A2240" t="s">
        <v>153</v>
      </c>
      <c r="B2240" t="s">
        <v>314</v>
      </c>
      <c r="C2240">
        <v>6</v>
      </c>
      <c r="D2240" s="9">
        <v>43511.196446759262</v>
      </c>
      <c r="E2240" s="9">
        <v>43517.966053240743</v>
      </c>
      <c r="F2240" t="s">
        <v>874</v>
      </c>
      <c r="G2240" t="s">
        <v>874</v>
      </c>
      <c r="H2240">
        <v>1</v>
      </c>
      <c r="I2240">
        <v>1</v>
      </c>
      <c r="J2240">
        <v>1</v>
      </c>
      <c r="K2240" t="s">
        <v>875</v>
      </c>
      <c r="L2240">
        <v>4</v>
      </c>
      <c r="M2240">
        <v>-4</v>
      </c>
      <c r="N2240" t="s">
        <v>877</v>
      </c>
      <c r="O2240" t="s">
        <v>877</v>
      </c>
      <c r="P2240">
        <v>0</v>
      </c>
      <c r="Q2240">
        <v>0.66700000000000004</v>
      </c>
      <c r="R2240" t="s">
        <v>877</v>
      </c>
      <c r="S2240" t="s">
        <v>877</v>
      </c>
      <c r="T2240" t="s">
        <v>877</v>
      </c>
      <c r="U2240" t="s">
        <v>877</v>
      </c>
      <c r="V2240" t="s">
        <v>58</v>
      </c>
      <c r="W2240" t="s">
        <v>877</v>
      </c>
      <c r="X2240" t="s">
        <v>877</v>
      </c>
      <c r="Y2240">
        <v>0</v>
      </c>
      <c r="Z2240">
        <v>0.6</v>
      </c>
      <c r="AA2240" s="19">
        <v>45733.913592453704</v>
      </c>
      <c r="AB2240" t="s">
        <v>1428</v>
      </c>
    </row>
    <row r="2241" spans="1:28" x14ac:dyDescent="0.35">
      <c r="A2241" t="s">
        <v>152</v>
      </c>
      <c r="B2241" t="s">
        <v>313</v>
      </c>
      <c r="C2241">
        <v>4690</v>
      </c>
      <c r="D2241" s="9">
        <v>39875.455694444441</v>
      </c>
      <c r="E2241" s="9">
        <v>44565.724780092591</v>
      </c>
      <c r="F2241">
        <v>12284</v>
      </c>
      <c r="G2241">
        <v>12284</v>
      </c>
      <c r="H2241">
        <v>5872</v>
      </c>
      <c r="I2241">
        <v>6412</v>
      </c>
      <c r="J2241">
        <v>156</v>
      </c>
      <c r="K2241">
        <v>12128</v>
      </c>
      <c r="L2241">
        <v>10384</v>
      </c>
      <c r="M2241">
        <v>1744</v>
      </c>
      <c r="N2241">
        <v>1.296</v>
      </c>
      <c r="O2241">
        <v>1.583</v>
      </c>
      <c r="P2241">
        <v>3.5000000000000003E-2</v>
      </c>
      <c r="Q2241">
        <v>2.4119999999999999</v>
      </c>
      <c r="R2241">
        <v>0.84799999999999998</v>
      </c>
      <c r="S2241">
        <v>0.45</v>
      </c>
      <c r="T2241">
        <v>0.98799999999999999</v>
      </c>
      <c r="U2241">
        <v>723.05100000000004</v>
      </c>
      <c r="V2241" t="s">
        <v>58</v>
      </c>
      <c r="W2241">
        <v>0.99299999999999999</v>
      </c>
      <c r="X2241">
        <v>0.996</v>
      </c>
      <c r="Y2241">
        <v>0.97399999999999998</v>
      </c>
      <c r="Z2241">
        <v>0.996</v>
      </c>
      <c r="AA2241" s="19">
        <v>45733.913686967593</v>
      </c>
      <c r="AB2241" t="s">
        <v>1428</v>
      </c>
    </row>
    <row r="2242" spans="1:28" hidden="1" x14ac:dyDescent="0.35">
      <c r="A2242" t="s">
        <v>152</v>
      </c>
      <c r="B2242" t="s">
        <v>314</v>
      </c>
      <c r="C2242">
        <v>99</v>
      </c>
      <c r="D2242" s="9">
        <v>44466.582025462965</v>
      </c>
      <c r="E2242" s="9">
        <v>44565.724780092591</v>
      </c>
      <c r="F2242" t="s">
        <v>874</v>
      </c>
      <c r="G2242" t="s">
        <v>874</v>
      </c>
      <c r="H2242">
        <v>130</v>
      </c>
      <c r="I2242">
        <v>125</v>
      </c>
      <c r="J2242">
        <v>3</v>
      </c>
      <c r="K2242" t="s">
        <v>875</v>
      </c>
      <c r="L2242">
        <v>203</v>
      </c>
      <c r="M2242">
        <v>48</v>
      </c>
      <c r="N2242">
        <v>1.4339999999999999</v>
      </c>
      <c r="O2242">
        <v>1.3839999999999999</v>
      </c>
      <c r="P2242">
        <v>3.2000000000000001E-2</v>
      </c>
      <c r="Q2242">
        <v>2.0339999999999998</v>
      </c>
      <c r="R2242">
        <v>0.73</v>
      </c>
      <c r="S2242">
        <v>0.50900000000000001</v>
      </c>
      <c r="T2242">
        <v>0.98899999999999999</v>
      </c>
      <c r="U2242">
        <v>857.42399999999998</v>
      </c>
      <c r="V2242" t="s">
        <v>58</v>
      </c>
      <c r="W2242">
        <v>0.98299999999999998</v>
      </c>
      <c r="X2242">
        <v>0.99099999999999999</v>
      </c>
      <c r="Y2242">
        <v>0.85799999999999998</v>
      </c>
      <c r="Z2242">
        <v>0.95899999999999996</v>
      </c>
      <c r="AA2242" s="19">
        <v>45733.913701076388</v>
      </c>
      <c r="AB2242" t="s">
        <v>1428</v>
      </c>
    </row>
    <row r="2243" spans="1:28" x14ac:dyDescent="0.35">
      <c r="A2243" t="s">
        <v>151</v>
      </c>
      <c r="B2243" t="s">
        <v>313</v>
      </c>
      <c r="C2243">
        <v>944</v>
      </c>
      <c r="D2243" s="9">
        <v>43620.668912037036</v>
      </c>
      <c r="E2243" s="9">
        <v>44565.450648148151</v>
      </c>
      <c r="F2243">
        <v>63</v>
      </c>
      <c r="G2243">
        <v>63</v>
      </c>
      <c r="H2243">
        <v>60</v>
      </c>
      <c r="I2243">
        <v>3</v>
      </c>
      <c r="J2243">
        <v>0</v>
      </c>
      <c r="K2243">
        <v>63</v>
      </c>
      <c r="L2243">
        <v>18</v>
      </c>
      <c r="M2243">
        <v>45</v>
      </c>
      <c r="N2243">
        <v>7.6999999999999999E-2</v>
      </c>
      <c r="O2243">
        <v>6.0000000000000001E-3</v>
      </c>
      <c r="P2243">
        <v>0</v>
      </c>
      <c r="Q2243">
        <v>3.3000000000000002E-2</v>
      </c>
      <c r="R2243">
        <v>0.39800000000000002</v>
      </c>
      <c r="S2243">
        <v>0.92800000000000005</v>
      </c>
      <c r="T2243">
        <v>1</v>
      </c>
      <c r="U2243">
        <v>1363.636</v>
      </c>
      <c r="V2243" t="s">
        <v>58</v>
      </c>
      <c r="W2243">
        <v>0.91200000000000003</v>
      </c>
      <c r="X2243">
        <v>0.995</v>
      </c>
      <c r="Y2243">
        <v>0</v>
      </c>
      <c r="Z2243">
        <v>0.90600000000000003</v>
      </c>
      <c r="AA2243" s="19">
        <v>45733.913764594909</v>
      </c>
      <c r="AB2243" t="s">
        <v>1428</v>
      </c>
    </row>
    <row r="2244" spans="1:28" hidden="1" x14ac:dyDescent="0.35">
      <c r="A2244" t="s">
        <v>151</v>
      </c>
      <c r="B2244" t="s">
        <v>314</v>
      </c>
      <c r="C2244">
        <v>98</v>
      </c>
      <c r="D2244" s="9">
        <v>44466.596724537034</v>
      </c>
      <c r="E2244" s="9">
        <v>44565.450648148151</v>
      </c>
      <c r="F2244" t="s">
        <v>874</v>
      </c>
      <c r="G2244" t="s">
        <v>874</v>
      </c>
      <c r="H2244">
        <v>11</v>
      </c>
      <c r="I2244">
        <v>1</v>
      </c>
      <c r="J2244">
        <v>1</v>
      </c>
      <c r="K2244" t="s">
        <v>875</v>
      </c>
      <c r="L2244">
        <v>3</v>
      </c>
      <c r="M2244">
        <v>7</v>
      </c>
      <c r="N2244">
        <v>0.106</v>
      </c>
      <c r="O2244" t="s">
        <v>877</v>
      </c>
      <c r="P2244">
        <v>0</v>
      </c>
      <c r="Q2244">
        <v>3.5999999999999997E-2</v>
      </c>
      <c r="R2244" t="s">
        <v>877</v>
      </c>
      <c r="S2244" t="s">
        <v>877</v>
      </c>
      <c r="T2244" t="s">
        <v>877</v>
      </c>
      <c r="U2244" t="s">
        <v>877</v>
      </c>
      <c r="V2244" t="s">
        <v>58</v>
      </c>
      <c r="W2244">
        <v>0.83799999999999997</v>
      </c>
      <c r="X2244" t="s">
        <v>877</v>
      </c>
      <c r="Y2244">
        <v>0</v>
      </c>
      <c r="Z2244">
        <v>0.75</v>
      </c>
      <c r="AA2244" s="19">
        <v>45733.91376466435</v>
      </c>
      <c r="AB2244" t="s">
        <v>1428</v>
      </c>
    </row>
    <row r="2245" spans="1:28" x14ac:dyDescent="0.35">
      <c r="A2245" t="s">
        <v>1409</v>
      </c>
      <c r="B2245" t="s">
        <v>313</v>
      </c>
      <c r="C2245">
        <v>2105</v>
      </c>
      <c r="D2245" s="9">
        <v>42432.43240740741</v>
      </c>
      <c r="E2245" s="9">
        <v>44537.63045138889</v>
      </c>
      <c r="F2245">
        <v>217</v>
      </c>
      <c r="G2245">
        <v>217</v>
      </c>
      <c r="H2245">
        <v>110</v>
      </c>
      <c r="I2245">
        <v>107</v>
      </c>
      <c r="J2245">
        <v>2</v>
      </c>
      <c r="K2245">
        <v>215</v>
      </c>
      <c r="L2245">
        <v>132</v>
      </c>
      <c r="M2245">
        <v>83</v>
      </c>
      <c r="N2245">
        <v>5.8000000000000003E-2</v>
      </c>
      <c r="O2245">
        <v>5.1999999999999998E-2</v>
      </c>
      <c r="P2245">
        <v>2.3E-2</v>
      </c>
      <c r="Q2245">
        <v>7.8E-2</v>
      </c>
      <c r="R2245">
        <v>0.89700000000000002</v>
      </c>
      <c r="S2245">
        <v>0.52700000000000002</v>
      </c>
      <c r="T2245">
        <v>0.79100000000000004</v>
      </c>
      <c r="U2245">
        <v>1064.1030000000001</v>
      </c>
      <c r="V2245" t="s">
        <v>58</v>
      </c>
      <c r="W2245">
        <v>0.97899999999999998</v>
      </c>
      <c r="X2245">
        <v>0.93500000000000005</v>
      </c>
      <c r="Y2245">
        <v>1</v>
      </c>
      <c r="Z2245">
        <v>0.95</v>
      </c>
      <c r="AA2245" s="19">
        <v>45733.913831168982</v>
      </c>
      <c r="AB2245" t="s">
        <v>1428</v>
      </c>
    </row>
    <row r="2246" spans="1:28" hidden="1" x14ac:dyDescent="0.35">
      <c r="A2246" t="s">
        <v>1409</v>
      </c>
      <c r="B2246" t="s">
        <v>314</v>
      </c>
      <c r="C2246">
        <v>77</v>
      </c>
      <c r="D2246" s="9">
        <v>44459.807337962964</v>
      </c>
      <c r="E2246" s="9">
        <v>44537.63045138889</v>
      </c>
      <c r="F2246" t="s">
        <v>874</v>
      </c>
      <c r="G2246" t="s">
        <v>874</v>
      </c>
      <c r="H2246">
        <v>1</v>
      </c>
      <c r="I2246">
        <v>5</v>
      </c>
      <c r="J2246">
        <v>1</v>
      </c>
      <c r="K2246" t="s">
        <v>875</v>
      </c>
      <c r="L2246">
        <v>1</v>
      </c>
      <c r="M2246">
        <v>3</v>
      </c>
      <c r="N2246" t="s">
        <v>877</v>
      </c>
      <c r="O2246">
        <v>3.6999999999999998E-2</v>
      </c>
      <c r="P2246" t="s">
        <v>877</v>
      </c>
      <c r="Q2246" t="s">
        <v>877</v>
      </c>
      <c r="R2246" t="s">
        <v>877</v>
      </c>
      <c r="S2246" t="s">
        <v>877</v>
      </c>
      <c r="T2246" t="s">
        <v>877</v>
      </c>
      <c r="U2246" t="s">
        <v>877</v>
      </c>
      <c r="V2246" t="s">
        <v>58</v>
      </c>
      <c r="W2246" t="s">
        <v>877</v>
      </c>
      <c r="X2246">
        <v>0.84499999999999997</v>
      </c>
      <c r="Y2246" t="s">
        <v>877</v>
      </c>
      <c r="Z2246" t="s">
        <v>877</v>
      </c>
      <c r="AA2246" s="19">
        <v>45733.913831273145</v>
      </c>
      <c r="AB2246" t="s">
        <v>1428</v>
      </c>
    </row>
    <row r="2247" spans="1:28" x14ac:dyDescent="0.35">
      <c r="A2247" t="s">
        <v>1410</v>
      </c>
      <c r="B2247" t="s">
        <v>313</v>
      </c>
      <c r="C2247">
        <v>2001</v>
      </c>
      <c r="D2247" s="9">
        <v>42480.418171296296</v>
      </c>
      <c r="E2247" s="9">
        <v>44481.662395833337</v>
      </c>
      <c r="F2247">
        <v>85</v>
      </c>
      <c r="G2247">
        <v>85</v>
      </c>
      <c r="H2247">
        <v>52</v>
      </c>
      <c r="I2247">
        <v>33</v>
      </c>
      <c r="J2247">
        <v>2</v>
      </c>
      <c r="K2247">
        <v>83</v>
      </c>
      <c r="L2247">
        <v>61</v>
      </c>
      <c r="M2247">
        <v>22</v>
      </c>
      <c r="N2247">
        <v>2.9000000000000001E-2</v>
      </c>
      <c r="O2247">
        <v>2.1999999999999999E-2</v>
      </c>
      <c r="P2247">
        <v>1E-3</v>
      </c>
      <c r="Q2247">
        <v>3.9E-2</v>
      </c>
      <c r="R2247">
        <v>0.78</v>
      </c>
      <c r="S2247">
        <v>0.56899999999999995</v>
      </c>
      <c r="T2247">
        <v>0.98</v>
      </c>
      <c r="U2247">
        <v>564.10299999999995</v>
      </c>
      <c r="V2247" t="s">
        <v>58</v>
      </c>
      <c r="W2247">
        <v>0.86</v>
      </c>
      <c r="X2247">
        <v>0.88500000000000001</v>
      </c>
      <c r="Y2247">
        <v>1</v>
      </c>
      <c r="Z2247">
        <v>0.91200000000000003</v>
      </c>
      <c r="AA2247" s="19">
        <v>45733.913893090277</v>
      </c>
      <c r="AB2247" t="s">
        <v>1428</v>
      </c>
    </row>
    <row r="2248" spans="1:28" hidden="1" x14ac:dyDescent="0.35">
      <c r="A2248" t="s">
        <v>1410</v>
      </c>
      <c r="B2248" t="s">
        <v>314</v>
      </c>
      <c r="C2248">
        <v>0</v>
      </c>
      <c r="D2248" s="9">
        <v>44481.662395833337</v>
      </c>
      <c r="E2248" s="9">
        <v>44481.662395833337</v>
      </c>
      <c r="F2248" t="s">
        <v>874</v>
      </c>
      <c r="G2248" t="s">
        <v>874</v>
      </c>
      <c r="H2248">
        <v>1</v>
      </c>
      <c r="I2248">
        <v>1</v>
      </c>
      <c r="J2248">
        <v>1</v>
      </c>
      <c r="K2248" t="s">
        <v>875</v>
      </c>
      <c r="L2248">
        <v>1</v>
      </c>
      <c r="M2248">
        <v>0</v>
      </c>
      <c r="N2248" t="s">
        <v>877</v>
      </c>
      <c r="O2248" t="s">
        <v>877</v>
      </c>
      <c r="P2248" t="s">
        <v>877</v>
      </c>
      <c r="Q2248" t="s">
        <v>877</v>
      </c>
      <c r="R2248" t="s">
        <v>877</v>
      </c>
      <c r="S2248" t="s">
        <v>877</v>
      </c>
      <c r="T2248" t="s">
        <v>877</v>
      </c>
      <c r="U2248" t="s">
        <v>877</v>
      </c>
      <c r="V2248" t="s">
        <v>58</v>
      </c>
      <c r="W2248" t="s">
        <v>877</v>
      </c>
      <c r="X2248" t="s">
        <v>877</v>
      </c>
      <c r="Y2248" t="s">
        <v>877</v>
      </c>
      <c r="Z2248" t="s">
        <v>877</v>
      </c>
      <c r="AA2248" s="19">
        <v>45733.913893217592</v>
      </c>
      <c r="AB2248" t="s">
        <v>1428</v>
      </c>
    </row>
    <row r="2249" spans="1:28" x14ac:dyDescent="0.35">
      <c r="A2249" t="s">
        <v>149</v>
      </c>
      <c r="B2249" t="s">
        <v>313</v>
      </c>
      <c r="C2249">
        <v>2948</v>
      </c>
      <c r="D2249" s="9">
        <v>41501.090821759259</v>
      </c>
      <c r="E2249" s="9">
        <v>44449.332708333335</v>
      </c>
      <c r="F2249">
        <v>478</v>
      </c>
      <c r="G2249">
        <v>478</v>
      </c>
      <c r="H2249">
        <v>258</v>
      </c>
      <c r="I2249">
        <v>220</v>
      </c>
      <c r="J2249">
        <v>0</v>
      </c>
      <c r="K2249">
        <v>478</v>
      </c>
      <c r="L2249">
        <v>431</v>
      </c>
      <c r="M2249">
        <v>47</v>
      </c>
      <c r="N2249">
        <v>0.11899999999999999</v>
      </c>
      <c r="O2249">
        <v>9.4E-2</v>
      </c>
      <c r="P2249">
        <v>0</v>
      </c>
      <c r="Q2249">
        <v>0.184</v>
      </c>
      <c r="R2249">
        <v>0.86399999999999999</v>
      </c>
      <c r="S2249">
        <v>0.55900000000000005</v>
      </c>
      <c r="T2249">
        <v>1</v>
      </c>
      <c r="U2249">
        <v>255.435</v>
      </c>
      <c r="V2249" t="s">
        <v>58</v>
      </c>
      <c r="W2249">
        <v>0.97</v>
      </c>
      <c r="X2249">
        <v>0.93600000000000005</v>
      </c>
      <c r="Y2249">
        <v>0</v>
      </c>
      <c r="Z2249">
        <v>0.95499999999999996</v>
      </c>
      <c r="AA2249" s="19">
        <v>45733.913957129633</v>
      </c>
      <c r="AB2249" t="s">
        <v>1428</v>
      </c>
    </row>
    <row r="2250" spans="1:28" hidden="1" x14ac:dyDescent="0.35">
      <c r="A2250" t="s">
        <v>149</v>
      </c>
      <c r="B2250" t="s">
        <v>314</v>
      </c>
      <c r="C2250">
        <v>50</v>
      </c>
      <c r="D2250" s="9">
        <v>44398.398576388892</v>
      </c>
      <c r="E2250" s="9">
        <v>44449.332708333335</v>
      </c>
      <c r="F2250" t="s">
        <v>874</v>
      </c>
      <c r="G2250" t="s">
        <v>874</v>
      </c>
      <c r="H2250">
        <v>1</v>
      </c>
      <c r="I2250">
        <v>1</v>
      </c>
      <c r="J2250">
        <v>1</v>
      </c>
      <c r="K2250" t="s">
        <v>875</v>
      </c>
      <c r="L2250">
        <v>2</v>
      </c>
      <c r="M2250">
        <v>0</v>
      </c>
      <c r="N2250" t="s">
        <v>877</v>
      </c>
      <c r="O2250" t="s">
        <v>877</v>
      </c>
      <c r="P2250">
        <v>0</v>
      </c>
      <c r="Q2250" t="s">
        <v>877</v>
      </c>
      <c r="R2250" t="s">
        <v>877</v>
      </c>
      <c r="S2250" t="s">
        <v>877</v>
      </c>
      <c r="T2250" t="s">
        <v>877</v>
      </c>
      <c r="U2250" t="s">
        <v>877</v>
      </c>
      <c r="V2250" t="s">
        <v>58</v>
      </c>
      <c r="W2250" t="s">
        <v>877</v>
      </c>
      <c r="X2250" t="s">
        <v>877</v>
      </c>
      <c r="Y2250">
        <v>0</v>
      </c>
      <c r="Z2250" t="s">
        <v>877</v>
      </c>
      <c r="AA2250" s="19">
        <v>45733.913957326389</v>
      </c>
      <c r="AB2250" t="s">
        <v>1428</v>
      </c>
    </row>
    <row r="2251" spans="1:28" x14ac:dyDescent="0.35">
      <c r="A2251" t="s">
        <v>148</v>
      </c>
      <c r="B2251" t="s">
        <v>313</v>
      </c>
      <c r="C2251">
        <v>697</v>
      </c>
      <c r="D2251" s="9">
        <v>43854.401192129626</v>
      </c>
      <c r="E2251" s="9">
        <v>44551.596261574072</v>
      </c>
      <c r="F2251">
        <v>214</v>
      </c>
      <c r="G2251">
        <v>214</v>
      </c>
      <c r="H2251">
        <v>200</v>
      </c>
      <c r="I2251">
        <v>14</v>
      </c>
      <c r="J2251">
        <v>0</v>
      </c>
      <c r="K2251">
        <v>214</v>
      </c>
      <c r="L2251">
        <v>122</v>
      </c>
      <c r="M2251">
        <v>92</v>
      </c>
      <c r="N2251">
        <v>0.247</v>
      </c>
      <c r="O2251">
        <v>1.4E-2</v>
      </c>
      <c r="P2251">
        <v>0</v>
      </c>
      <c r="Q2251">
        <v>0.14299999999999999</v>
      </c>
      <c r="R2251">
        <v>0.54800000000000004</v>
      </c>
      <c r="S2251">
        <v>0.94599999999999995</v>
      </c>
      <c r="T2251">
        <v>1</v>
      </c>
      <c r="U2251">
        <v>643.35699999999997</v>
      </c>
      <c r="V2251" t="s">
        <v>58</v>
      </c>
      <c r="W2251">
        <v>0.92900000000000005</v>
      </c>
      <c r="X2251">
        <v>0.44800000000000001</v>
      </c>
      <c r="Y2251">
        <v>0</v>
      </c>
      <c r="Z2251">
        <v>0.84299999999999997</v>
      </c>
      <c r="AA2251" s="19">
        <v>45733.914020543983</v>
      </c>
      <c r="AB2251" t="s">
        <v>1428</v>
      </c>
    </row>
    <row r="2252" spans="1:28" hidden="1" x14ac:dyDescent="0.35">
      <c r="A2252" t="s">
        <v>148</v>
      </c>
      <c r="B2252" t="s">
        <v>314</v>
      </c>
      <c r="C2252">
        <v>85</v>
      </c>
      <c r="D2252" s="9">
        <v>44466.57271990741</v>
      </c>
      <c r="E2252" s="9">
        <v>44551.596261574072</v>
      </c>
      <c r="F2252" t="s">
        <v>874</v>
      </c>
      <c r="G2252" t="s">
        <v>874</v>
      </c>
      <c r="H2252">
        <v>44</v>
      </c>
      <c r="I2252">
        <v>1</v>
      </c>
      <c r="J2252">
        <v>1</v>
      </c>
      <c r="K2252" t="s">
        <v>875</v>
      </c>
      <c r="L2252">
        <v>37</v>
      </c>
      <c r="M2252">
        <v>8</v>
      </c>
      <c r="N2252">
        <v>0.503</v>
      </c>
      <c r="O2252" t="s">
        <v>877</v>
      </c>
      <c r="P2252">
        <v>0</v>
      </c>
      <c r="Q2252">
        <v>0.38700000000000001</v>
      </c>
      <c r="R2252" t="s">
        <v>877</v>
      </c>
      <c r="S2252" t="s">
        <v>877</v>
      </c>
      <c r="T2252" t="s">
        <v>877</v>
      </c>
      <c r="U2252" t="s">
        <v>877</v>
      </c>
      <c r="V2252" t="s">
        <v>58</v>
      </c>
      <c r="W2252">
        <v>0.94899999999999995</v>
      </c>
      <c r="X2252" t="s">
        <v>877</v>
      </c>
      <c r="Y2252">
        <v>0</v>
      </c>
      <c r="Z2252">
        <v>0.97599999999999998</v>
      </c>
      <c r="AA2252" s="19">
        <v>45733.914020659722</v>
      </c>
      <c r="AB2252" t="s">
        <v>1428</v>
      </c>
    </row>
    <row r="2253" spans="1:28" x14ac:dyDescent="0.35">
      <c r="A2253" t="s">
        <v>1411</v>
      </c>
      <c r="B2253" t="s">
        <v>313</v>
      </c>
      <c r="C2253">
        <v>52</v>
      </c>
      <c r="D2253" s="9">
        <v>44512.997696759259</v>
      </c>
      <c r="E2253" s="9">
        <v>44565.614305555559</v>
      </c>
      <c r="F2253">
        <v>59</v>
      </c>
      <c r="G2253">
        <v>59</v>
      </c>
      <c r="H2253">
        <v>59</v>
      </c>
      <c r="I2253">
        <v>0</v>
      </c>
      <c r="J2253">
        <v>0</v>
      </c>
      <c r="K2253">
        <v>59</v>
      </c>
      <c r="L2253">
        <v>31</v>
      </c>
      <c r="M2253">
        <v>28</v>
      </c>
      <c r="N2253">
        <v>0.998</v>
      </c>
      <c r="O2253">
        <v>0</v>
      </c>
      <c r="P2253">
        <v>0</v>
      </c>
      <c r="Q2253">
        <v>0.81699999999999995</v>
      </c>
      <c r="R2253">
        <v>0.81899999999999995</v>
      </c>
      <c r="S2253">
        <v>1</v>
      </c>
      <c r="T2253">
        <v>1</v>
      </c>
      <c r="U2253">
        <v>34.271999999999998</v>
      </c>
      <c r="V2253" t="s">
        <v>58</v>
      </c>
      <c r="W2253">
        <v>0.503</v>
      </c>
      <c r="X2253">
        <v>0</v>
      </c>
      <c r="Y2253">
        <v>0</v>
      </c>
      <c r="Z2253">
        <v>0.89300000000000002</v>
      </c>
      <c r="AA2253" s="19">
        <v>45733.914081608797</v>
      </c>
      <c r="AB2253" t="s">
        <v>1428</v>
      </c>
    </row>
    <row r="2254" spans="1:28" hidden="1" x14ac:dyDescent="0.35">
      <c r="A2254" t="s">
        <v>1411</v>
      </c>
      <c r="B2254" t="s">
        <v>314</v>
      </c>
      <c r="C2254">
        <v>52</v>
      </c>
      <c r="D2254" s="9">
        <v>44512.997696759259</v>
      </c>
      <c r="E2254" s="9">
        <v>44565.614305555559</v>
      </c>
      <c r="F2254" t="s">
        <v>874</v>
      </c>
      <c r="G2254" t="s">
        <v>874</v>
      </c>
      <c r="H2254">
        <v>59</v>
      </c>
      <c r="I2254">
        <v>1</v>
      </c>
      <c r="J2254">
        <v>1</v>
      </c>
      <c r="K2254" t="s">
        <v>875</v>
      </c>
      <c r="L2254">
        <v>31</v>
      </c>
      <c r="M2254">
        <v>27</v>
      </c>
      <c r="N2254">
        <v>0.97</v>
      </c>
      <c r="O2254">
        <v>0</v>
      </c>
      <c r="P2254">
        <v>0</v>
      </c>
      <c r="Q2254">
        <v>0.81100000000000005</v>
      </c>
      <c r="R2254">
        <v>0.83599999999999997</v>
      </c>
      <c r="S2254">
        <v>1</v>
      </c>
      <c r="T2254">
        <v>1</v>
      </c>
      <c r="U2254">
        <v>34.524999999999999</v>
      </c>
      <c r="V2254" t="s">
        <v>58</v>
      </c>
      <c r="W2254">
        <v>0.50600000000000001</v>
      </c>
      <c r="X2254">
        <v>0</v>
      </c>
      <c r="Y2254">
        <v>0</v>
      </c>
      <c r="Z2254">
        <v>0.89600000000000002</v>
      </c>
      <c r="AA2254" s="19">
        <v>45733.914090937498</v>
      </c>
      <c r="AB2254" t="s">
        <v>1428</v>
      </c>
    </row>
    <row r="2255" spans="1:28" x14ac:dyDescent="0.35">
      <c r="A2255" t="s">
        <v>146</v>
      </c>
      <c r="B2255" t="s">
        <v>313</v>
      </c>
      <c r="C2255">
        <v>1257</v>
      </c>
      <c r="D2255" s="9">
        <v>43307.845578703702</v>
      </c>
      <c r="E2255" s="9">
        <v>44565.827824074076</v>
      </c>
      <c r="F2255">
        <v>301</v>
      </c>
      <c r="G2255">
        <v>301</v>
      </c>
      <c r="H2255">
        <v>240</v>
      </c>
      <c r="I2255">
        <v>61</v>
      </c>
      <c r="J2255">
        <v>0</v>
      </c>
      <c r="K2255">
        <v>301</v>
      </c>
      <c r="L2255">
        <v>171</v>
      </c>
      <c r="M2255">
        <v>130</v>
      </c>
      <c r="N2255">
        <v>0.503</v>
      </c>
      <c r="O2255">
        <v>0.17599999999999999</v>
      </c>
      <c r="P2255">
        <v>0</v>
      </c>
      <c r="Q2255">
        <v>0.52500000000000002</v>
      </c>
      <c r="R2255">
        <v>0.77300000000000002</v>
      </c>
      <c r="S2255">
        <v>0.74099999999999999</v>
      </c>
      <c r="T2255">
        <v>1</v>
      </c>
      <c r="U2255">
        <v>247.619</v>
      </c>
      <c r="V2255" t="s">
        <v>58</v>
      </c>
      <c r="W2255">
        <v>0.77300000000000002</v>
      </c>
      <c r="X2255">
        <v>0.98399999999999999</v>
      </c>
      <c r="Y2255">
        <v>0</v>
      </c>
      <c r="Z2255">
        <v>0.98799999999999999</v>
      </c>
      <c r="AA2255" s="19">
        <v>45733.914154432867</v>
      </c>
      <c r="AB2255" t="s">
        <v>1428</v>
      </c>
    </row>
    <row r="2256" spans="1:28" hidden="1" x14ac:dyDescent="0.35">
      <c r="A2256" t="s">
        <v>146</v>
      </c>
      <c r="B2256" t="s">
        <v>314</v>
      </c>
      <c r="C2256">
        <v>97</v>
      </c>
      <c r="D2256" s="9">
        <v>44467.87232638889</v>
      </c>
      <c r="E2256" s="9">
        <v>44565.827824074076</v>
      </c>
      <c r="F2256" t="s">
        <v>874</v>
      </c>
      <c r="G2256" t="s">
        <v>874</v>
      </c>
      <c r="H2256">
        <v>45</v>
      </c>
      <c r="I2256">
        <v>13</v>
      </c>
      <c r="J2256">
        <v>1</v>
      </c>
      <c r="K2256" t="s">
        <v>875</v>
      </c>
      <c r="L2256">
        <v>35</v>
      </c>
      <c r="M2256">
        <v>22</v>
      </c>
      <c r="N2256">
        <v>0.53900000000000003</v>
      </c>
      <c r="O2256">
        <v>0.114</v>
      </c>
      <c r="P2256">
        <v>0</v>
      </c>
      <c r="Q2256">
        <v>0.40200000000000002</v>
      </c>
      <c r="R2256">
        <v>0.61599999999999999</v>
      </c>
      <c r="S2256">
        <v>0.82499999999999996</v>
      </c>
      <c r="T2256">
        <v>1</v>
      </c>
      <c r="U2256">
        <v>323.38299999999998</v>
      </c>
      <c r="V2256" t="s">
        <v>58</v>
      </c>
      <c r="W2256">
        <v>0.97099999999999997</v>
      </c>
      <c r="X2256">
        <v>0.94299999999999995</v>
      </c>
      <c r="Y2256">
        <v>0</v>
      </c>
      <c r="Z2256">
        <v>0.92</v>
      </c>
      <c r="AA2256" s="19">
        <v>45733.914165833332</v>
      </c>
      <c r="AB2256" t="s">
        <v>1428</v>
      </c>
    </row>
    <row r="2257" spans="1:28" x14ac:dyDescent="0.35">
      <c r="A2257" t="s">
        <v>145</v>
      </c>
      <c r="B2257" t="s">
        <v>313</v>
      </c>
      <c r="C2257">
        <v>749</v>
      </c>
      <c r="D2257" s="9">
        <v>43803.866863425923</v>
      </c>
      <c r="E2257" s="9">
        <v>44553.57707175926</v>
      </c>
      <c r="F2257">
        <v>208</v>
      </c>
      <c r="G2257">
        <v>208</v>
      </c>
      <c r="H2257">
        <v>173</v>
      </c>
      <c r="I2257">
        <v>35</v>
      </c>
      <c r="J2257">
        <v>5</v>
      </c>
      <c r="K2257">
        <v>203</v>
      </c>
      <c r="L2257">
        <v>136</v>
      </c>
      <c r="M2257">
        <v>67</v>
      </c>
      <c r="N2257">
        <v>0.30299999999999999</v>
      </c>
      <c r="O2257">
        <v>9.2999999999999999E-2</v>
      </c>
      <c r="P2257">
        <v>1.2999999999999999E-2</v>
      </c>
      <c r="Q2257">
        <v>0.33500000000000002</v>
      </c>
      <c r="R2257">
        <v>0.875</v>
      </c>
      <c r="S2257">
        <v>0.76500000000000001</v>
      </c>
      <c r="T2257">
        <v>0.96699999999999997</v>
      </c>
      <c r="U2257">
        <v>200</v>
      </c>
      <c r="V2257" t="s">
        <v>58</v>
      </c>
      <c r="W2257">
        <v>0.90400000000000003</v>
      </c>
      <c r="X2257">
        <v>0.88900000000000001</v>
      </c>
      <c r="Y2257">
        <v>0.82899999999999996</v>
      </c>
      <c r="Z2257">
        <v>0.97399999999999998</v>
      </c>
      <c r="AA2257" s="19">
        <v>45733.914231122682</v>
      </c>
      <c r="AB2257" t="s">
        <v>1428</v>
      </c>
    </row>
    <row r="2258" spans="1:28" hidden="1" x14ac:dyDescent="0.35">
      <c r="A2258" t="s">
        <v>145</v>
      </c>
      <c r="B2258" t="s">
        <v>314</v>
      </c>
      <c r="C2258">
        <v>99</v>
      </c>
      <c r="D2258" s="9">
        <v>44453.722638888888</v>
      </c>
      <c r="E2258" s="9">
        <v>44553.57707175926</v>
      </c>
      <c r="F2258" t="s">
        <v>874</v>
      </c>
      <c r="G2258" t="s">
        <v>874</v>
      </c>
      <c r="H2258">
        <v>35</v>
      </c>
      <c r="I2258">
        <v>12</v>
      </c>
      <c r="J2258">
        <v>1</v>
      </c>
      <c r="K2258" t="s">
        <v>875</v>
      </c>
      <c r="L2258">
        <v>37</v>
      </c>
      <c r="M2258">
        <v>10</v>
      </c>
      <c r="N2258">
        <v>0.39100000000000001</v>
      </c>
      <c r="O2258">
        <v>0.106</v>
      </c>
      <c r="P2258" t="s">
        <v>877</v>
      </c>
      <c r="Q2258">
        <v>0.36699999999999999</v>
      </c>
      <c r="R2258" t="s">
        <v>877</v>
      </c>
      <c r="S2258" t="s">
        <v>877</v>
      </c>
      <c r="T2258" t="s">
        <v>877</v>
      </c>
      <c r="U2258" t="s">
        <v>877</v>
      </c>
      <c r="V2258" t="s">
        <v>58</v>
      </c>
      <c r="W2258">
        <v>0.95899999999999996</v>
      </c>
      <c r="X2258">
        <v>0.93799999999999994</v>
      </c>
      <c r="Y2258" t="s">
        <v>877</v>
      </c>
      <c r="Z2258">
        <v>0.94199999999999995</v>
      </c>
      <c r="AA2258" s="19">
        <v>45733.914231122682</v>
      </c>
      <c r="AB2258" t="s">
        <v>1428</v>
      </c>
    </row>
    <row r="2259" spans="1:28" x14ac:dyDescent="0.35">
      <c r="A2259" t="s">
        <v>141</v>
      </c>
      <c r="B2259" t="s">
        <v>313</v>
      </c>
      <c r="C2259">
        <v>1958</v>
      </c>
      <c r="D2259" s="9">
        <v>42019.836562500001</v>
      </c>
      <c r="E2259" s="9">
        <v>43978.383483796293</v>
      </c>
      <c r="F2259">
        <v>1105</v>
      </c>
      <c r="G2259">
        <v>1105</v>
      </c>
      <c r="H2259">
        <v>542</v>
      </c>
      <c r="I2259">
        <v>563</v>
      </c>
      <c r="J2259">
        <v>22</v>
      </c>
      <c r="K2259">
        <v>1083</v>
      </c>
      <c r="L2259">
        <v>1037</v>
      </c>
      <c r="M2259">
        <v>46</v>
      </c>
      <c r="N2259">
        <v>0.52300000000000002</v>
      </c>
      <c r="O2259">
        <v>0.70199999999999996</v>
      </c>
      <c r="P2259">
        <v>1.9E-2</v>
      </c>
      <c r="Q2259">
        <v>1.0129999999999999</v>
      </c>
      <c r="R2259">
        <v>0.84</v>
      </c>
      <c r="S2259">
        <v>0.42699999999999999</v>
      </c>
      <c r="T2259">
        <v>0.98399999999999999</v>
      </c>
      <c r="U2259">
        <v>45.41</v>
      </c>
      <c r="V2259" t="s">
        <v>58</v>
      </c>
      <c r="W2259">
        <v>0.76800000000000002</v>
      </c>
      <c r="X2259">
        <v>0.751</v>
      </c>
      <c r="Y2259">
        <v>0.73499999999999999</v>
      </c>
      <c r="Z2259">
        <v>0.85</v>
      </c>
      <c r="AA2259" s="19">
        <v>45733.914296319446</v>
      </c>
      <c r="AB2259" t="s">
        <v>1428</v>
      </c>
    </row>
    <row r="2260" spans="1:28" hidden="1" x14ac:dyDescent="0.35">
      <c r="A2260" t="s">
        <v>141</v>
      </c>
      <c r="B2260" t="s">
        <v>314</v>
      </c>
      <c r="C2260">
        <v>0</v>
      </c>
      <c r="D2260" s="9">
        <v>43978.383483796293</v>
      </c>
      <c r="E2260" s="9">
        <v>43978.383483796293</v>
      </c>
      <c r="F2260" t="s">
        <v>874</v>
      </c>
      <c r="G2260" t="s">
        <v>874</v>
      </c>
      <c r="H2260">
        <v>1</v>
      </c>
      <c r="I2260">
        <v>1</v>
      </c>
      <c r="J2260">
        <v>1</v>
      </c>
      <c r="K2260" t="s">
        <v>875</v>
      </c>
      <c r="L2260">
        <v>1</v>
      </c>
      <c r="M2260">
        <v>0</v>
      </c>
      <c r="N2260" t="s">
        <v>877</v>
      </c>
      <c r="O2260" t="s">
        <v>877</v>
      </c>
      <c r="P2260" t="s">
        <v>877</v>
      </c>
      <c r="Q2260" t="s">
        <v>877</v>
      </c>
      <c r="R2260" t="s">
        <v>877</v>
      </c>
      <c r="S2260" t="s">
        <v>877</v>
      </c>
      <c r="T2260" t="s">
        <v>877</v>
      </c>
      <c r="U2260" t="s">
        <v>877</v>
      </c>
      <c r="V2260" t="s">
        <v>58</v>
      </c>
      <c r="W2260" t="s">
        <v>877</v>
      </c>
      <c r="X2260" t="s">
        <v>877</v>
      </c>
      <c r="Y2260" t="s">
        <v>877</v>
      </c>
      <c r="Z2260" t="s">
        <v>877</v>
      </c>
      <c r="AA2260" s="19">
        <v>45733.914296400464</v>
      </c>
      <c r="AB2260" t="s">
        <v>1428</v>
      </c>
    </row>
    <row r="2261" spans="1:28" x14ac:dyDescent="0.35">
      <c r="A2261" t="s">
        <v>140</v>
      </c>
      <c r="B2261" t="s">
        <v>313</v>
      </c>
      <c r="C2261">
        <v>3787</v>
      </c>
      <c r="D2261" s="9">
        <v>40742.260983796295</v>
      </c>
      <c r="E2261" s="9">
        <v>44529.482314814813</v>
      </c>
      <c r="F2261">
        <v>1519</v>
      </c>
      <c r="G2261">
        <v>1519</v>
      </c>
      <c r="H2261">
        <v>592</v>
      </c>
      <c r="I2261">
        <v>927</v>
      </c>
      <c r="J2261">
        <v>58</v>
      </c>
      <c r="K2261">
        <v>1461</v>
      </c>
      <c r="L2261">
        <v>1362</v>
      </c>
      <c r="M2261">
        <v>99</v>
      </c>
      <c r="N2261">
        <v>0.219</v>
      </c>
      <c r="O2261">
        <v>0.34899999999999998</v>
      </c>
      <c r="P2261">
        <v>2.3E-2</v>
      </c>
      <c r="Q2261">
        <v>0.52700000000000002</v>
      </c>
      <c r="R2261">
        <v>0.96699999999999997</v>
      </c>
      <c r="S2261">
        <v>0.38600000000000001</v>
      </c>
      <c r="T2261">
        <v>0.96</v>
      </c>
      <c r="U2261">
        <v>187.85599999999999</v>
      </c>
      <c r="V2261" t="s">
        <v>58</v>
      </c>
      <c r="W2261">
        <v>0.95799999999999996</v>
      </c>
      <c r="X2261">
        <v>0.91900000000000004</v>
      </c>
      <c r="Y2261">
        <v>0.88200000000000001</v>
      </c>
      <c r="Z2261">
        <v>0.94899999999999995</v>
      </c>
      <c r="AA2261" s="19">
        <v>45733.914367037039</v>
      </c>
      <c r="AB2261" t="s">
        <v>1428</v>
      </c>
    </row>
    <row r="2262" spans="1:28" hidden="1" x14ac:dyDescent="0.35">
      <c r="A2262" t="s">
        <v>140</v>
      </c>
      <c r="B2262" t="s">
        <v>314</v>
      </c>
      <c r="C2262">
        <v>75</v>
      </c>
      <c r="D2262" s="9">
        <v>44453.523888888885</v>
      </c>
      <c r="E2262" s="9">
        <v>44529.482314814813</v>
      </c>
      <c r="F2262" t="s">
        <v>874</v>
      </c>
      <c r="G2262" t="s">
        <v>874</v>
      </c>
      <c r="H2262">
        <v>2</v>
      </c>
      <c r="I2262">
        <v>6</v>
      </c>
      <c r="J2262">
        <v>2</v>
      </c>
      <c r="K2262" t="s">
        <v>875</v>
      </c>
      <c r="L2262">
        <v>10</v>
      </c>
      <c r="M2262">
        <v>-3</v>
      </c>
      <c r="N2262">
        <v>2.4E-2</v>
      </c>
      <c r="O2262">
        <v>5.7000000000000002E-2</v>
      </c>
      <c r="P2262">
        <v>5.6000000000000001E-2</v>
      </c>
      <c r="Q2262">
        <v>0.1</v>
      </c>
      <c r="R2262">
        <v>4</v>
      </c>
      <c r="S2262">
        <v>0.29599999999999999</v>
      </c>
      <c r="T2262">
        <v>0.309</v>
      </c>
      <c r="U2262">
        <v>990</v>
      </c>
      <c r="V2262" t="s">
        <v>64</v>
      </c>
      <c r="W2262">
        <v>1</v>
      </c>
      <c r="X2262">
        <v>0.86299999999999999</v>
      </c>
      <c r="Y2262">
        <v>1</v>
      </c>
      <c r="Z2262">
        <v>0.90400000000000003</v>
      </c>
      <c r="AA2262" s="19">
        <v>45733.914380405091</v>
      </c>
      <c r="AB2262" t="s">
        <v>1428</v>
      </c>
    </row>
    <row r="2263" spans="1:28" x14ac:dyDescent="0.35">
      <c r="A2263" t="s">
        <v>1412</v>
      </c>
      <c r="B2263" t="s">
        <v>313</v>
      </c>
      <c r="C2263">
        <v>1043</v>
      </c>
      <c r="D2263" s="9">
        <v>43522.306134259263</v>
      </c>
      <c r="E2263" s="9">
        <v>44565.625509259262</v>
      </c>
      <c r="F2263">
        <v>318</v>
      </c>
      <c r="G2263">
        <v>318</v>
      </c>
      <c r="H2263">
        <v>226</v>
      </c>
      <c r="I2263">
        <v>92</v>
      </c>
      <c r="J2263">
        <v>21</v>
      </c>
      <c r="K2263">
        <v>297</v>
      </c>
      <c r="L2263">
        <v>87</v>
      </c>
      <c r="M2263">
        <v>210</v>
      </c>
      <c r="N2263">
        <v>0.315</v>
      </c>
      <c r="O2263">
        <v>0.10100000000000001</v>
      </c>
      <c r="P2263">
        <v>0.33700000000000002</v>
      </c>
      <c r="Q2263">
        <v>1.228</v>
      </c>
      <c r="R2263">
        <v>15.544</v>
      </c>
      <c r="S2263">
        <v>0.75700000000000001</v>
      </c>
      <c r="T2263">
        <v>0.19</v>
      </c>
      <c r="U2263">
        <v>171.01</v>
      </c>
      <c r="V2263" t="s">
        <v>64</v>
      </c>
      <c r="W2263">
        <v>0.5</v>
      </c>
      <c r="X2263">
        <v>0.84199999999999997</v>
      </c>
      <c r="Y2263">
        <v>0.98099999999999998</v>
      </c>
      <c r="Z2263">
        <v>0.98099999999999998</v>
      </c>
      <c r="AA2263" s="19">
        <v>45733.914446354167</v>
      </c>
      <c r="AB2263" t="s">
        <v>1428</v>
      </c>
    </row>
    <row r="2264" spans="1:28" hidden="1" x14ac:dyDescent="0.35">
      <c r="A2264" t="s">
        <v>1412</v>
      </c>
      <c r="B2264" t="s">
        <v>314</v>
      </c>
      <c r="C2264">
        <v>97</v>
      </c>
      <c r="D2264" s="9">
        <v>44468.573958333334</v>
      </c>
      <c r="E2264" s="9">
        <v>44565.625509259262</v>
      </c>
      <c r="F2264" t="s">
        <v>874</v>
      </c>
      <c r="G2264" t="s">
        <v>874</v>
      </c>
      <c r="H2264">
        <v>181</v>
      </c>
      <c r="I2264">
        <v>35</v>
      </c>
      <c r="J2264">
        <v>21</v>
      </c>
      <c r="K2264" t="s">
        <v>875</v>
      </c>
      <c r="L2264">
        <v>87</v>
      </c>
      <c r="M2264">
        <v>107</v>
      </c>
      <c r="N2264">
        <v>1.962</v>
      </c>
      <c r="O2264">
        <v>0.42</v>
      </c>
      <c r="P2264">
        <v>0.33600000000000002</v>
      </c>
      <c r="Q2264">
        <v>1.2270000000000001</v>
      </c>
      <c r="R2264">
        <v>0.6</v>
      </c>
      <c r="S2264">
        <v>0.82399999999999995</v>
      </c>
      <c r="T2264">
        <v>0.85899999999999999</v>
      </c>
      <c r="U2264">
        <v>171.149</v>
      </c>
      <c r="V2264" t="s">
        <v>58</v>
      </c>
      <c r="W2264">
        <v>0.98799999999999999</v>
      </c>
      <c r="X2264">
        <v>0.95599999999999996</v>
      </c>
      <c r="Y2264">
        <v>0.98</v>
      </c>
      <c r="Z2264">
        <v>0.97899999999999998</v>
      </c>
      <c r="AA2264" s="19">
        <v>45733.914460428241</v>
      </c>
      <c r="AB2264" t="s">
        <v>1428</v>
      </c>
    </row>
    <row r="2265" spans="1:28" x14ac:dyDescent="0.35">
      <c r="A2265" t="s">
        <v>139</v>
      </c>
      <c r="B2265" t="s">
        <v>313</v>
      </c>
      <c r="C2265">
        <v>315</v>
      </c>
      <c r="D2265" s="9">
        <v>44231.238576388889</v>
      </c>
      <c r="E2265" s="9">
        <v>44546.774085648147</v>
      </c>
      <c r="F2265">
        <v>191</v>
      </c>
      <c r="G2265">
        <v>191</v>
      </c>
      <c r="H2265">
        <v>185</v>
      </c>
      <c r="I2265">
        <v>6</v>
      </c>
      <c r="J2265">
        <v>0</v>
      </c>
      <c r="K2265">
        <v>191</v>
      </c>
      <c r="L2265">
        <v>149</v>
      </c>
      <c r="M2265">
        <v>42</v>
      </c>
      <c r="N2265">
        <v>0.63900000000000001</v>
      </c>
      <c r="O2265">
        <v>0.02</v>
      </c>
      <c r="P2265">
        <v>0</v>
      </c>
      <c r="Q2265">
        <v>0.53400000000000003</v>
      </c>
      <c r="R2265">
        <v>0.81</v>
      </c>
      <c r="S2265">
        <v>0.97</v>
      </c>
      <c r="T2265">
        <v>1</v>
      </c>
      <c r="U2265">
        <v>78.652000000000001</v>
      </c>
      <c r="V2265" t="s">
        <v>58</v>
      </c>
      <c r="W2265">
        <v>0.98799999999999999</v>
      </c>
      <c r="X2265">
        <v>0.88100000000000001</v>
      </c>
      <c r="Y2265">
        <v>0</v>
      </c>
      <c r="Z2265">
        <v>0.99299999999999999</v>
      </c>
      <c r="AA2265" s="19">
        <v>45733.914523599538</v>
      </c>
      <c r="AB2265" t="s">
        <v>1428</v>
      </c>
    </row>
    <row r="2266" spans="1:28" hidden="1" x14ac:dyDescent="0.35">
      <c r="A2266" t="s">
        <v>139</v>
      </c>
      <c r="B2266" t="s">
        <v>314</v>
      </c>
      <c r="C2266">
        <v>99</v>
      </c>
      <c r="D2266" s="9">
        <v>44447.691030092596</v>
      </c>
      <c r="E2266" s="9">
        <v>44546.774085648147</v>
      </c>
      <c r="F2266" t="s">
        <v>874</v>
      </c>
      <c r="G2266" t="s">
        <v>874</v>
      </c>
      <c r="H2266">
        <v>42</v>
      </c>
      <c r="I2266">
        <v>2</v>
      </c>
      <c r="J2266">
        <v>1</v>
      </c>
      <c r="K2266" t="s">
        <v>875</v>
      </c>
      <c r="L2266">
        <v>50</v>
      </c>
      <c r="M2266">
        <v>-7</v>
      </c>
      <c r="N2266">
        <v>0.436</v>
      </c>
      <c r="O2266">
        <v>1.6E-2</v>
      </c>
      <c r="P2266">
        <v>0</v>
      </c>
      <c r="Q2266">
        <v>0.56999999999999995</v>
      </c>
      <c r="R2266">
        <v>1.2609999999999999</v>
      </c>
      <c r="S2266">
        <v>0.96499999999999997</v>
      </c>
      <c r="T2266">
        <v>1</v>
      </c>
      <c r="U2266">
        <v>73.683999999999997</v>
      </c>
      <c r="V2266" t="s">
        <v>64</v>
      </c>
      <c r="W2266">
        <v>0.96099999999999997</v>
      </c>
      <c r="X2266">
        <v>1</v>
      </c>
      <c r="Y2266">
        <v>0</v>
      </c>
      <c r="Z2266">
        <v>0.98799999999999999</v>
      </c>
      <c r="AA2266" s="19">
        <v>45733.914534953707</v>
      </c>
      <c r="AB2266" t="s">
        <v>1428</v>
      </c>
    </row>
    <row r="2267" spans="1:28" x14ac:dyDescent="0.35">
      <c r="A2267" t="s">
        <v>138</v>
      </c>
      <c r="B2267" t="s">
        <v>313</v>
      </c>
      <c r="C2267">
        <v>283</v>
      </c>
      <c r="D2267" s="9">
        <v>44277.436527777776</v>
      </c>
      <c r="E2267" s="9">
        <v>44561.417650462965</v>
      </c>
      <c r="F2267">
        <v>481</v>
      </c>
      <c r="G2267">
        <v>481</v>
      </c>
      <c r="H2267">
        <v>373</v>
      </c>
      <c r="I2267">
        <v>108</v>
      </c>
      <c r="J2267">
        <v>0</v>
      </c>
      <c r="K2267">
        <v>481</v>
      </c>
      <c r="L2267">
        <v>243</v>
      </c>
      <c r="M2267">
        <v>238</v>
      </c>
      <c r="N2267">
        <v>1.2849999999999999</v>
      </c>
      <c r="O2267">
        <v>0.36899999999999999</v>
      </c>
      <c r="P2267">
        <v>0</v>
      </c>
      <c r="Q2267">
        <v>0.92</v>
      </c>
      <c r="R2267">
        <v>0.55600000000000005</v>
      </c>
      <c r="S2267">
        <v>0.77700000000000002</v>
      </c>
      <c r="T2267">
        <v>1</v>
      </c>
      <c r="U2267">
        <v>258.69600000000003</v>
      </c>
      <c r="V2267" t="s">
        <v>58</v>
      </c>
      <c r="W2267">
        <v>0.99399999999999999</v>
      </c>
      <c r="X2267">
        <v>0.98899999999999999</v>
      </c>
      <c r="Y2267">
        <v>0</v>
      </c>
      <c r="Z2267">
        <v>0.96299999999999997</v>
      </c>
      <c r="AA2267" s="19">
        <v>45733.914600324075</v>
      </c>
      <c r="AB2267" t="s">
        <v>1428</v>
      </c>
    </row>
    <row r="2268" spans="1:28" hidden="1" x14ac:dyDescent="0.35">
      <c r="A2268" t="s">
        <v>138</v>
      </c>
      <c r="B2268" t="s">
        <v>314</v>
      </c>
      <c r="C2268">
        <v>99</v>
      </c>
      <c r="D2268" s="9">
        <v>44461.589641203704</v>
      </c>
      <c r="E2268" s="9">
        <v>44561.417650462965</v>
      </c>
      <c r="F2268" t="s">
        <v>874</v>
      </c>
      <c r="G2268" t="s">
        <v>874</v>
      </c>
      <c r="H2268">
        <v>127</v>
      </c>
      <c r="I2268">
        <v>36</v>
      </c>
      <c r="J2268">
        <v>1</v>
      </c>
      <c r="K2268" t="s">
        <v>875</v>
      </c>
      <c r="L2268">
        <v>121</v>
      </c>
      <c r="M2268">
        <v>43</v>
      </c>
      <c r="N2268">
        <v>1.17</v>
      </c>
      <c r="O2268">
        <v>0.35399999999999998</v>
      </c>
      <c r="P2268">
        <v>0</v>
      </c>
      <c r="Q2268">
        <v>1.2689999999999999</v>
      </c>
      <c r="R2268">
        <v>0.83299999999999996</v>
      </c>
      <c r="S2268">
        <v>0.76800000000000002</v>
      </c>
      <c r="T2268">
        <v>1</v>
      </c>
      <c r="U2268">
        <v>187.54900000000001</v>
      </c>
      <c r="V2268" t="s">
        <v>58</v>
      </c>
      <c r="W2268">
        <v>0.97399999999999998</v>
      </c>
      <c r="X2268">
        <v>0.95599999999999996</v>
      </c>
      <c r="Y2268">
        <v>0</v>
      </c>
      <c r="Z2268">
        <v>0.98899999999999999</v>
      </c>
      <c r="AA2268" s="19">
        <v>45733.914612581022</v>
      </c>
      <c r="AB2268" t="s">
        <v>1428</v>
      </c>
    </row>
    <row r="2269" spans="1:28" x14ac:dyDescent="0.35">
      <c r="A2269" t="s">
        <v>137</v>
      </c>
      <c r="B2269" t="s">
        <v>313</v>
      </c>
      <c r="C2269">
        <v>4016</v>
      </c>
      <c r="D2269" s="9">
        <v>40548.678449074076</v>
      </c>
      <c r="E2269" s="9">
        <v>44565.552974537037</v>
      </c>
      <c r="F2269">
        <v>2942</v>
      </c>
      <c r="G2269">
        <v>2942</v>
      </c>
      <c r="H2269">
        <v>1567</v>
      </c>
      <c r="I2269">
        <v>1375</v>
      </c>
      <c r="J2269">
        <v>140</v>
      </c>
      <c r="K2269">
        <v>2802</v>
      </c>
      <c r="L2269">
        <v>2289</v>
      </c>
      <c r="M2269">
        <v>513</v>
      </c>
      <c r="N2269">
        <v>0.40699999999999997</v>
      </c>
      <c r="O2269">
        <v>0.41199999999999998</v>
      </c>
      <c r="P2269">
        <v>4.4999999999999998E-2</v>
      </c>
      <c r="Q2269">
        <v>0.63300000000000001</v>
      </c>
      <c r="R2269">
        <v>0.81799999999999995</v>
      </c>
      <c r="S2269">
        <v>0.497</v>
      </c>
      <c r="T2269">
        <v>0.94499999999999995</v>
      </c>
      <c r="U2269">
        <v>810.42700000000002</v>
      </c>
      <c r="V2269" t="s">
        <v>58</v>
      </c>
      <c r="W2269">
        <v>0.95599999999999996</v>
      </c>
      <c r="X2269">
        <v>0.96399999999999997</v>
      </c>
      <c r="Y2269">
        <v>0.92500000000000004</v>
      </c>
      <c r="Z2269">
        <v>0.97499999999999998</v>
      </c>
      <c r="AA2269" s="19">
        <v>45733.914686921293</v>
      </c>
      <c r="AB2269" t="s">
        <v>1428</v>
      </c>
    </row>
    <row r="2270" spans="1:28" hidden="1" x14ac:dyDescent="0.35">
      <c r="A2270" t="s">
        <v>137</v>
      </c>
      <c r="B2270" t="s">
        <v>314</v>
      </c>
      <c r="C2270">
        <v>94</v>
      </c>
      <c r="D2270" s="9">
        <v>44470.635324074072</v>
      </c>
      <c r="E2270" s="9">
        <v>44565.552974537037</v>
      </c>
      <c r="F2270" t="s">
        <v>874</v>
      </c>
      <c r="G2270" t="s">
        <v>874</v>
      </c>
      <c r="H2270">
        <v>34</v>
      </c>
      <c r="I2270">
        <v>9</v>
      </c>
      <c r="J2270">
        <v>1</v>
      </c>
      <c r="K2270" t="s">
        <v>875</v>
      </c>
      <c r="L2270">
        <v>45</v>
      </c>
      <c r="M2270">
        <v>-2</v>
      </c>
      <c r="N2270">
        <v>0.30599999999999999</v>
      </c>
      <c r="O2270">
        <v>0.23799999999999999</v>
      </c>
      <c r="P2270" t="s">
        <v>877</v>
      </c>
      <c r="Q2270">
        <v>0.46800000000000003</v>
      </c>
      <c r="R2270" t="s">
        <v>877</v>
      </c>
      <c r="S2270" t="s">
        <v>877</v>
      </c>
      <c r="T2270" t="s">
        <v>877</v>
      </c>
      <c r="U2270" t="s">
        <v>877</v>
      </c>
      <c r="V2270" t="s">
        <v>58</v>
      </c>
      <c r="W2270">
        <v>0.96699999999999997</v>
      </c>
      <c r="X2270">
        <v>0.871</v>
      </c>
      <c r="Y2270" t="s">
        <v>877</v>
      </c>
      <c r="Z2270">
        <v>0.96699999999999997</v>
      </c>
      <c r="AA2270" s="19">
        <v>45733.914687025463</v>
      </c>
      <c r="AB2270" t="s">
        <v>1428</v>
      </c>
    </row>
    <row r="2271" spans="1:28" x14ac:dyDescent="0.35">
      <c r="A2271" t="s">
        <v>1413</v>
      </c>
      <c r="B2271" t="s">
        <v>313</v>
      </c>
      <c r="C2271">
        <v>3440</v>
      </c>
      <c r="D2271" s="9">
        <v>41004.618645833332</v>
      </c>
      <c r="E2271" s="9">
        <v>44445.286620370367</v>
      </c>
      <c r="F2271">
        <v>139</v>
      </c>
      <c r="G2271">
        <v>139</v>
      </c>
      <c r="H2271">
        <v>55</v>
      </c>
      <c r="I2271">
        <v>84</v>
      </c>
      <c r="J2271">
        <v>3</v>
      </c>
      <c r="K2271">
        <v>136</v>
      </c>
      <c r="L2271">
        <v>129</v>
      </c>
      <c r="M2271">
        <v>7</v>
      </c>
      <c r="N2271">
        <v>2.9000000000000001E-2</v>
      </c>
      <c r="O2271">
        <v>3.6999999999999998E-2</v>
      </c>
      <c r="P2271">
        <v>1E-3</v>
      </c>
      <c r="Q2271">
        <v>3.9E-2</v>
      </c>
      <c r="R2271">
        <v>0.6</v>
      </c>
      <c r="S2271">
        <v>0.439</v>
      </c>
      <c r="T2271">
        <v>0.98499999999999999</v>
      </c>
      <c r="U2271">
        <v>179.48699999999999</v>
      </c>
      <c r="V2271" t="s">
        <v>58</v>
      </c>
      <c r="W2271">
        <v>0.79100000000000004</v>
      </c>
      <c r="X2271">
        <v>0.82</v>
      </c>
      <c r="Y2271">
        <v>0.92100000000000004</v>
      </c>
      <c r="Z2271">
        <v>0.625</v>
      </c>
      <c r="AA2271" s="19">
        <v>45733.914749641204</v>
      </c>
      <c r="AB2271" t="s">
        <v>1428</v>
      </c>
    </row>
    <row r="2272" spans="1:28" hidden="1" x14ac:dyDescent="0.35">
      <c r="A2272" t="s">
        <v>1413</v>
      </c>
      <c r="B2272" t="s">
        <v>314</v>
      </c>
      <c r="C2272">
        <v>0</v>
      </c>
      <c r="D2272" s="9">
        <v>44445.285983796297</v>
      </c>
      <c r="E2272" s="9">
        <v>44445.286620370367</v>
      </c>
      <c r="F2272" t="s">
        <v>874</v>
      </c>
      <c r="G2272" t="s">
        <v>874</v>
      </c>
      <c r="H2272">
        <v>1</v>
      </c>
      <c r="I2272">
        <v>1</v>
      </c>
      <c r="J2272">
        <v>1</v>
      </c>
      <c r="K2272" t="s">
        <v>875</v>
      </c>
      <c r="L2272">
        <v>5</v>
      </c>
      <c r="M2272">
        <v>-4</v>
      </c>
      <c r="N2272" t="s">
        <v>877</v>
      </c>
      <c r="O2272" t="s">
        <v>877</v>
      </c>
      <c r="P2272" t="s">
        <v>877</v>
      </c>
      <c r="Q2272">
        <v>2.5</v>
      </c>
      <c r="R2272" t="s">
        <v>877</v>
      </c>
      <c r="S2272" t="s">
        <v>877</v>
      </c>
      <c r="T2272" t="s">
        <v>877</v>
      </c>
      <c r="U2272" t="s">
        <v>877</v>
      </c>
      <c r="V2272" t="s">
        <v>58</v>
      </c>
      <c r="W2272" t="s">
        <v>877</v>
      </c>
      <c r="X2272" t="s">
        <v>877</v>
      </c>
      <c r="Y2272" t="s">
        <v>877</v>
      </c>
      <c r="Z2272">
        <v>0.5</v>
      </c>
      <c r="AA2272" s="19">
        <v>45733.914749641204</v>
      </c>
      <c r="AB2272" t="s">
        <v>1428</v>
      </c>
    </row>
    <row r="2273" spans="1:28" x14ac:dyDescent="0.35">
      <c r="A2273" t="s">
        <v>136</v>
      </c>
      <c r="B2273" t="s">
        <v>313</v>
      </c>
      <c r="C2273">
        <v>4772</v>
      </c>
      <c r="D2273" s="9">
        <v>39778.596273148149</v>
      </c>
      <c r="E2273" s="9">
        <v>44551.3440625</v>
      </c>
      <c r="F2273">
        <v>200</v>
      </c>
      <c r="G2273">
        <v>200</v>
      </c>
      <c r="H2273">
        <v>79</v>
      </c>
      <c r="I2273">
        <v>121</v>
      </c>
      <c r="J2273">
        <v>8</v>
      </c>
      <c r="K2273">
        <v>192</v>
      </c>
      <c r="L2273">
        <v>178</v>
      </c>
      <c r="M2273">
        <v>14</v>
      </c>
      <c r="N2273">
        <v>2.1999999999999999E-2</v>
      </c>
      <c r="O2273">
        <v>3.9E-2</v>
      </c>
      <c r="P2273">
        <v>1.2E-2</v>
      </c>
      <c r="Q2273">
        <v>5.8999999999999997E-2</v>
      </c>
      <c r="R2273">
        <v>1.204</v>
      </c>
      <c r="S2273">
        <v>0.36099999999999999</v>
      </c>
      <c r="T2273">
        <v>0.80300000000000005</v>
      </c>
      <c r="U2273">
        <v>237.28800000000001</v>
      </c>
      <c r="V2273" t="s">
        <v>64</v>
      </c>
      <c r="W2273">
        <v>0.872</v>
      </c>
      <c r="X2273">
        <v>0.86799999999999999</v>
      </c>
      <c r="Y2273">
        <v>0.9</v>
      </c>
      <c r="Z2273">
        <v>0.94799999999999995</v>
      </c>
      <c r="AA2273" s="19">
        <v>45733.914817199075</v>
      </c>
      <c r="AB2273" t="s">
        <v>1428</v>
      </c>
    </row>
    <row r="2274" spans="1:28" hidden="1" x14ac:dyDescent="0.35">
      <c r="A2274" t="s">
        <v>136</v>
      </c>
      <c r="B2274" t="s">
        <v>314</v>
      </c>
      <c r="C2274">
        <v>98</v>
      </c>
      <c r="D2274" s="9">
        <v>44453.275324074071</v>
      </c>
      <c r="E2274" s="9">
        <v>44551.3440625</v>
      </c>
      <c r="F2274" t="s">
        <v>874</v>
      </c>
      <c r="G2274" t="s">
        <v>874</v>
      </c>
      <c r="H2274">
        <v>14</v>
      </c>
      <c r="I2274">
        <v>16</v>
      </c>
      <c r="J2274">
        <v>2</v>
      </c>
      <c r="K2274" t="s">
        <v>875</v>
      </c>
      <c r="L2274">
        <v>18</v>
      </c>
      <c r="M2274">
        <v>9</v>
      </c>
      <c r="N2274">
        <v>0.13100000000000001</v>
      </c>
      <c r="O2274">
        <v>0.25</v>
      </c>
      <c r="P2274">
        <v>1.7999999999999999E-2</v>
      </c>
      <c r="Q2274">
        <v>0.255</v>
      </c>
      <c r="R2274">
        <v>0.70199999999999996</v>
      </c>
      <c r="S2274">
        <v>0.34399999999999997</v>
      </c>
      <c r="T2274">
        <v>0.95299999999999996</v>
      </c>
      <c r="U2274">
        <v>54.902000000000001</v>
      </c>
      <c r="V2274" t="s">
        <v>58</v>
      </c>
      <c r="W2274">
        <v>0.91800000000000004</v>
      </c>
      <c r="X2274">
        <v>0.91800000000000004</v>
      </c>
      <c r="Y2274">
        <v>1</v>
      </c>
      <c r="Z2274">
        <v>0.78700000000000003</v>
      </c>
      <c r="AA2274" s="19">
        <v>45733.914831215276</v>
      </c>
      <c r="AB2274" t="s">
        <v>1428</v>
      </c>
    </row>
    <row r="2275" spans="1:28" x14ac:dyDescent="0.35">
      <c r="A2275" t="s">
        <v>135</v>
      </c>
      <c r="B2275" t="s">
        <v>313</v>
      </c>
      <c r="C2275">
        <v>4031</v>
      </c>
      <c r="D2275" s="9">
        <v>40473.482245370367</v>
      </c>
      <c r="E2275" s="9">
        <v>44504.798530092594</v>
      </c>
      <c r="F2275">
        <v>2298</v>
      </c>
      <c r="G2275">
        <v>2298</v>
      </c>
      <c r="H2275">
        <v>1451</v>
      </c>
      <c r="I2275">
        <v>847</v>
      </c>
      <c r="J2275">
        <v>73</v>
      </c>
      <c r="K2275">
        <v>2225</v>
      </c>
      <c r="L2275">
        <v>1983</v>
      </c>
      <c r="M2275">
        <v>242</v>
      </c>
      <c r="N2275">
        <v>0.65</v>
      </c>
      <c r="O2275">
        <v>0.39200000000000002</v>
      </c>
      <c r="P2275">
        <v>2.9000000000000001E-2</v>
      </c>
      <c r="Q2275">
        <v>0.82199999999999995</v>
      </c>
      <c r="R2275">
        <v>0.81100000000000005</v>
      </c>
      <c r="S2275">
        <v>0.624</v>
      </c>
      <c r="T2275">
        <v>0.97199999999999998</v>
      </c>
      <c r="U2275">
        <v>294.404</v>
      </c>
      <c r="V2275" t="s">
        <v>58</v>
      </c>
      <c r="W2275">
        <v>0.92</v>
      </c>
      <c r="X2275">
        <v>0.92100000000000004</v>
      </c>
      <c r="Y2275">
        <v>0.94099999999999995</v>
      </c>
      <c r="Z2275">
        <v>0.88800000000000001</v>
      </c>
      <c r="AA2275" s="19">
        <v>45733.914904189813</v>
      </c>
      <c r="AB2275" t="s">
        <v>1428</v>
      </c>
    </row>
    <row r="2276" spans="1:28" hidden="1" x14ac:dyDescent="0.35">
      <c r="A2276" t="s">
        <v>135</v>
      </c>
      <c r="B2276" t="s">
        <v>314</v>
      </c>
      <c r="C2276">
        <v>61</v>
      </c>
      <c r="D2276" s="9">
        <v>44443.638136574074</v>
      </c>
      <c r="E2276" s="9">
        <v>44504.798530092594</v>
      </c>
      <c r="F2276" t="s">
        <v>874</v>
      </c>
      <c r="G2276" t="s">
        <v>874</v>
      </c>
      <c r="H2276">
        <v>1</v>
      </c>
      <c r="I2276">
        <v>1</v>
      </c>
      <c r="J2276">
        <v>1</v>
      </c>
      <c r="K2276" t="s">
        <v>875</v>
      </c>
      <c r="L2276">
        <v>1</v>
      </c>
      <c r="M2276">
        <v>0</v>
      </c>
      <c r="N2276" t="s">
        <v>877</v>
      </c>
      <c r="O2276" t="s">
        <v>877</v>
      </c>
      <c r="P2276" t="s">
        <v>877</v>
      </c>
      <c r="Q2276" t="s">
        <v>877</v>
      </c>
      <c r="R2276" t="s">
        <v>877</v>
      </c>
      <c r="S2276" t="s">
        <v>877</v>
      </c>
      <c r="T2276" t="s">
        <v>877</v>
      </c>
      <c r="U2276" t="s">
        <v>877</v>
      </c>
      <c r="V2276" t="s">
        <v>58</v>
      </c>
      <c r="W2276" t="s">
        <v>877</v>
      </c>
      <c r="X2276" t="s">
        <v>877</v>
      </c>
      <c r="Y2276" t="s">
        <v>877</v>
      </c>
      <c r="Z2276" t="s">
        <v>877</v>
      </c>
      <c r="AA2276" s="19">
        <v>45733.91490427083</v>
      </c>
      <c r="AB2276" t="s">
        <v>1428</v>
      </c>
    </row>
    <row r="2277" spans="1:28" x14ac:dyDescent="0.35">
      <c r="A2277" t="s">
        <v>999</v>
      </c>
      <c r="B2277" t="s">
        <v>313</v>
      </c>
      <c r="C2277">
        <v>1961</v>
      </c>
      <c r="D2277" s="9">
        <v>42046.486851851849</v>
      </c>
      <c r="E2277" s="9">
        <v>44008.205439814818</v>
      </c>
      <c r="F2277">
        <v>1808</v>
      </c>
      <c r="G2277">
        <v>1808</v>
      </c>
      <c r="H2277">
        <v>1590</v>
      </c>
      <c r="I2277">
        <v>218</v>
      </c>
      <c r="J2277">
        <v>328</v>
      </c>
      <c r="K2277">
        <v>1480</v>
      </c>
      <c r="L2277">
        <v>1449</v>
      </c>
      <c r="M2277">
        <v>31</v>
      </c>
      <c r="N2277">
        <v>1.8</v>
      </c>
      <c r="O2277">
        <v>0.20300000000000001</v>
      </c>
      <c r="P2277">
        <v>0.379</v>
      </c>
      <c r="Q2277">
        <v>1.5660000000000001</v>
      </c>
      <c r="R2277">
        <v>0.96399999999999997</v>
      </c>
      <c r="S2277">
        <v>0.89900000000000002</v>
      </c>
      <c r="T2277">
        <v>0.81100000000000005</v>
      </c>
      <c r="U2277">
        <v>19.795999999999999</v>
      </c>
      <c r="V2277" t="s">
        <v>82</v>
      </c>
      <c r="W2277">
        <v>0.9</v>
      </c>
      <c r="X2277">
        <v>0.98399999999999999</v>
      </c>
      <c r="Y2277">
        <v>0.54500000000000004</v>
      </c>
      <c r="Z2277">
        <v>0.93700000000000006</v>
      </c>
      <c r="AA2277" s="19">
        <v>45733.914975844906</v>
      </c>
      <c r="AB2277" t="s">
        <v>1428</v>
      </c>
    </row>
    <row r="2278" spans="1:28" hidden="1" x14ac:dyDescent="0.35">
      <c r="A2278" t="s">
        <v>999</v>
      </c>
      <c r="B2278" t="s">
        <v>314</v>
      </c>
      <c r="C2278">
        <v>31</v>
      </c>
      <c r="D2278" s="9">
        <v>43976.32471064815</v>
      </c>
      <c r="E2278" s="9">
        <v>44008.205439814818</v>
      </c>
      <c r="F2278" t="s">
        <v>874</v>
      </c>
      <c r="G2278" t="s">
        <v>874</v>
      </c>
      <c r="H2278">
        <v>1</v>
      </c>
      <c r="I2278">
        <v>1</v>
      </c>
      <c r="J2278">
        <v>1</v>
      </c>
      <c r="K2278" t="s">
        <v>875</v>
      </c>
      <c r="L2278">
        <v>2</v>
      </c>
      <c r="M2278">
        <v>-1</v>
      </c>
      <c r="N2278" t="s">
        <v>877</v>
      </c>
      <c r="O2278" t="s">
        <v>877</v>
      </c>
      <c r="P2278" t="s">
        <v>877</v>
      </c>
      <c r="Q2278">
        <v>3.1E-2</v>
      </c>
      <c r="R2278" t="s">
        <v>877</v>
      </c>
      <c r="S2278" t="s">
        <v>877</v>
      </c>
      <c r="T2278" t="s">
        <v>877</v>
      </c>
      <c r="U2278" t="s">
        <v>877</v>
      </c>
      <c r="V2278" t="s">
        <v>82</v>
      </c>
      <c r="W2278" t="s">
        <v>877</v>
      </c>
      <c r="X2278" t="s">
        <v>877</v>
      </c>
      <c r="Y2278" t="s">
        <v>877</v>
      </c>
      <c r="Z2278">
        <v>1</v>
      </c>
      <c r="AA2278" s="19">
        <v>45733.914975995373</v>
      </c>
      <c r="AB2278" t="s">
        <v>1428</v>
      </c>
    </row>
    <row r="2279" spans="1:28" x14ac:dyDescent="0.35">
      <c r="A2279" t="s">
        <v>132</v>
      </c>
      <c r="B2279" t="s">
        <v>313</v>
      </c>
      <c r="C2279">
        <v>948</v>
      </c>
      <c r="D2279" s="9">
        <v>43616.219317129631</v>
      </c>
      <c r="E2279" s="9">
        <v>44564.331793981481</v>
      </c>
      <c r="F2279">
        <v>487</v>
      </c>
      <c r="G2279">
        <v>487</v>
      </c>
      <c r="H2279">
        <v>415</v>
      </c>
      <c r="I2279">
        <v>72</v>
      </c>
      <c r="J2279">
        <v>0</v>
      </c>
      <c r="K2279">
        <v>487</v>
      </c>
      <c r="L2279">
        <v>324</v>
      </c>
      <c r="M2279">
        <v>163</v>
      </c>
      <c r="N2279">
        <v>0.54100000000000004</v>
      </c>
      <c r="O2279">
        <v>0.16900000000000001</v>
      </c>
      <c r="P2279">
        <v>0</v>
      </c>
      <c r="Q2279">
        <v>0.42699999999999999</v>
      </c>
      <c r="R2279">
        <v>0.60099999999999998</v>
      </c>
      <c r="S2279">
        <v>0.76200000000000001</v>
      </c>
      <c r="T2279">
        <v>1</v>
      </c>
      <c r="U2279">
        <v>381.733</v>
      </c>
      <c r="V2279" t="s">
        <v>58</v>
      </c>
      <c r="W2279">
        <v>0.96499999999999997</v>
      </c>
      <c r="X2279">
        <v>0.92800000000000005</v>
      </c>
      <c r="Y2279">
        <v>0</v>
      </c>
      <c r="Z2279">
        <v>0.95</v>
      </c>
      <c r="AA2279" s="19">
        <v>45733.915044108799</v>
      </c>
      <c r="AB2279" t="s">
        <v>1428</v>
      </c>
    </row>
    <row r="2280" spans="1:28" hidden="1" x14ac:dyDescent="0.35">
      <c r="A2280" t="s">
        <v>132</v>
      </c>
      <c r="B2280" t="s">
        <v>314</v>
      </c>
      <c r="C2280">
        <v>97</v>
      </c>
      <c r="D2280" s="9">
        <v>44466.572881944441</v>
      </c>
      <c r="E2280" s="9">
        <v>44564.331793981481</v>
      </c>
      <c r="F2280" t="s">
        <v>874</v>
      </c>
      <c r="G2280" t="s">
        <v>874</v>
      </c>
      <c r="H2280">
        <v>51</v>
      </c>
      <c r="I2280">
        <v>28</v>
      </c>
      <c r="J2280">
        <v>1</v>
      </c>
      <c r="K2280" t="s">
        <v>875</v>
      </c>
      <c r="L2280">
        <v>63</v>
      </c>
      <c r="M2280">
        <v>17</v>
      </c>
      <c r="N2280">
        <v>0.59599999999999997</v>
      </c>
      <c r="O2280">
        <v>0.436</v>
      </c>
      <c r="P2280">
        <v>0</v>
      </c>
      <c r="Q2280">
        <v>0.85099999999999998</v>
      </c>
      <c r="R2280">
        <v>0.82499999999999996</v>
      </c>
      <c r="S2280">
        <v>0.57799999999999996</v>
      </c>
      <c r="T2280">
        <v>1</v>
      </c>
      <c r="U2280">
        <v>191.53899999999999</v>
      </c>
      <c r="V2280" t="s">
        <v>58</v>
      </c>
      <c r="W2280">
        <v>0.89</v>
      </c>
      <c r="X2280">
        <v>0.92800000000000005</v>
      </c>
      <c r="Y2280">
        <v>0</v>
      </c>
      <c r="Z2280">
        <v>0.97699999999999998</v>
      </c>
      <c r="AA2280" s="19">
        <v>45733.915057615741</v>
      </c>
      <c r="AB2280" t="s">
        <v>1428</v>
      </c>
    </row>
    <row r="2281" spans="1:28" x14ac:dyDescent="0.35">
      <c r="A2281" t="s">
        <v>1197</v>
      </c>
      <c r="B2281" t="s">
        <v>313</v>
      </c>
      <c r="C2281">
        <v>3373</v>
      </c>
      <c r="D2281" s="9">
        <v>40739.578865740739</v>
      </c>
      <c r="E2281" s="9">
        <v>44113.571458333332</v>
      </c>
      <c r="F2281">
        <v>60</v>
      </c>
      <c r="G2281">
        <v>60</v>
      </c>
      <c r="H2281">
        <v>30</v>
      </c>
      <c r="I2281">
        <v>30</v>
      </c>
      <c r="J2281">
        <v>0</v>
      </c>
      <c r="K2281">
        <v>60</v>
      </c>
      <c r="L2281">
        <v>40</v>
      </c>
      <c r="M2281">
        <v>20</v>
      </c>
      <c r="N2281">
        <v>4.4999999999999998E-2</v>
      </c>
      <c r="O2281">
        <v>8.0000000000000002E-3</v>
      </c>
      <c r="P2281">
        <v>0</v>
      </c>
      <c r="Q2281">
        <v>2.5000000000000001E-2</v>
      </c>
      <c r="R2281">
        <v>0.47199999999999998</v>
      </c>
      <c r="S2281">
        <v>0.84899999999999998</v>
      </c>
      <c r="T2281">
        <v>1</v>
      </c>
      <c r="U2281">
        <v>800</v>
      </c>
      <c r="V2281" t="s">
        <v>58</v>
      </c>
      <c r="W2281">
        <v>0.80800000000000005</v>
      </c>
      <c r="X2281">
        <v>0.30199999999999999</v>
      </c>
      <c r="Y2281">
        <v>0</v>
      </c>
      <c r="Z2281">
        <v>0.51500000000000001</v>
      </c>
      <c r="AA2281" s="19">
        <v>45733.915118958335</v>
      </c>
      <c r="AB2281" t="s">
        <v>1428</v>
      </c>
    </row>
    <row r="2282" spans="1:28" hidden="1" x14ac:dyDescent="0.35">
      <c r="A2282" t="s">
        <v>1197</v>
      </c>
      <c r="B2282" t="s">
        <v>314</v>
      </c>
      <c r="C2282">
        <v>0</v>
      </c>
      <c r="D2282" s="9">
        <v>44113.571458333332</v>
      </c>
      <c r="E2282" s="9">
        <v>44113.571458333332</v>
      </c>
      <c r="F2282" t="s">
        <v>874</v>
      </c>
      <c r="G2282" t="s">
        <v>874</v>
      </c>
      <c r="H2282">
        <v>1</v>
      </c>
      <c r="I2282">
        <v>1</v>
      </c>
      <c r="J2282">
        <v>1</v>
      </c>
      <c r="K2282" t="s">
        <v>875</v>
      </c>
      <c r="L2282">
        <v>1</v>
      </c>
      <c r="M2282">
        <v>0</v>
      </c>
      <c r="N2282" t="s">
        <v>877</v>
      </c>
      <c r="O2282" t="s">
        <v>877</v>
      </c>
      <c r="P2282">
        <v>0</v>
      </c>
      <c r="Q2282" t="s">
        <v>877</v>
      </c>
      <c r="R2282" t="s">
        <v>877</v>
      </c>
      <c r="S2282" t="s">
        <v>877</v>
      </c>
      <c r="T2282" t="s">
        <v>877</v>
      </c>
      <c r="U2282" t="s">
        <v>877</v>
      </c>
      <c r="V2282" t="s">
        <v>58</v>
      </c>
      <c r="W2282" t="s">
        <v>877</v>
      </c>
      <c r="X2282" t="s">
        <v>877</v>
      </c>
      <c r="Y2282">
        <v>0</v>
      </c>
      <c r="Z2282" t="s">
        <v>877</v>
      </c>
      <c r="AA2282" s="19">
        <v>45733.915118958335</v>
      </c>
      <c r="AB2282" t="s">
        <v>1428</v>
      </c>
    </row>
    <row r="2283" spans="1:28" x14ac:dyDescent="0.35">
      <c r="A2283" t="s">
        <v>1414</v>
      </c>
      <c r="B2283" t="s">
        <v>313</v>
      </c>
      <c r="C2283">
        <v>1392</v>
      </c>
      <c r="D2283" s="9">
        <v>42396.713553240741</v>
      </c>
      <c r="E2283" s="9">
        <v>43789.690462962964</v>
      </c>
      <c r="F2283">
        <v>681</v>
      </c>
      <c r="G2283">
        <v>681</v>
      </c>
      <c r="H2283">
        <v>636</v>
      </c>
      <c r="I2283">
        <v>45</v>
      </c>
      <c r="J2283">
        <v>5</v>
      </c>
      <c r="K2283">
        <v>676</v>
      </c>
      <c r="L2283">
        <v>526</v>
      </c>
      <c r="M2283">
        <v>150</v>
      </c>
      <c r="N2283">
        <v>0.41599999999999998</v>
      </c>
      <c r="O2283">
        <v>4.2000000000000003E-2</v>
      </c>
      <c r="P2283">
        <v>4.0000000000000001E-3</v>
      </c>
      <c r="Q2283">
        <v>0.34599999999999997</v>
      </c>
      <c r="R2283">
        <v>0.76200000000000001</v>
      </c>
      <c r="S2283">
        <v>0.90800000000000003</v>
      </c>
      <c r="T2283">
        <v>0.99099999999999999</v>
      </c>
      <c r="U2283">
        <v>433.52600000000001</v>
      </c>
      <c r="V2283" t="s">
        <v>58</v>
      </c>
      <c r="W2283">
        <v>0.89200000000000002</v>
      </c>
      <c r="X2283">
        <v>0.81399999999999995</v>
      </c>
      <c r="Y2283">
        <v>0.85799999999999998</v>
      </c>
      <c r="Z2283">
        <v>0.90400000000000003</v>
      </c>
      <c r="AA2283" s="19">
        <v>45733.915188194442</v>
      </c>
      <c r="AB2283" t="s">
        <v>1428</v>
      </c>
    </row>
    <row r="2284" spans="1:28" hidden="1" x14ac:dyDescent="0.35">
      <c r="A2284" t="s">
        <v>1414</v>
      </c>
      <c r="B2284" t="s">
        <v>314</v>
      </c>
      <c r="C2284">
        <v>98</v>
      </c>
      <c r="D2284" s="9">
        <v>43691.601157407407</v>
      </c>
      <c r="E2284" s="9">
        <v>43789.690462962964</v>
      </c>
      <c r="F2284" t="s">
        <v>874</v>
      </c>
      <c r="G2284" t="s">
        <v>874</v>
      </c>
      <c r="H2284">
        <v>22</v>
      </c>
      <c r="I2284">
        <v>1</v>
      </c>
      <c r="J2284">
        <v>1</v>
      </c>
      <c r="K2284" t="s">
        <v>875</v>
      </c>
      <c r="L2284">
        <v>20</v>
      </c>
      <c r="M2284">
        <v>1</v>
      </c>
      <c r="N2284">
        <v>0.217</v>
      </c>
      <c r="O2284" t="s">
        <v>877</v>
      </c>
      <c r="P2284" t="s">
        <v>877</v>
      </c>
      <c r="Q2284">
        <v>0.224</v>
      </c>
      <c r="R2284" t="s">
        <v>877</v>
      </c>
      <c r="S2284" t="s">
        <v>877</v>
      </c>
      <c r="T2284" t="s">
        <v>877</v>
      </c>
      <c r="U2284" t="s">
        <v>877</v>
      </c>
      <c r="V2284" t="s">
        <v>58</v>
      </c>
      <c r="W2284">
        <v>0.95799999999999996</v>
      </c>
      <c r="X2284" t="s">
        <v>877</v>
      </c>
      <c r="Y2284" t="s">
        <v>877</v>
      </c>
      <c r="Z2284">
        <v>0.94299999999999995</v>
      </c>
      <c r="AA2284" s="19">
        <v>45733.91518827546</v>
      </c>
      <c r="AB2284" t="s">
        <v>1428</v>
      </c>
    </row>
    <row r="2285" spans="1:28" x14ac:dyDescent="0.35">
      <c r="A2285" t="s">
        <v>1415</v>
      </c>
      <c r="B2285" t="s">
        <v>313</v>
      </c>
      <c r="C2285">
        <v>4437</v>
      </c>
      <c r="D2285" s="9">
        <v>40086.512928240743</v>
      </c>
      <c r="E2285" s="9">
        <v>44524.329525462963</v>
      </c>
      <c r="F2285">
        <v>1102</v>
      </c>
      <c r="G2285">
        <v>1102</v>
      </c>
      <c r="H2285">
        <v>562</v>
      </c>
      <c r="I2285">
        <v>540</v>
      </c>
      <c r="J2285">
        <v>15</v>
      </c>
      <c r="K2285">
        <v>1087</v>
      </c>
      <c r="L2285">
        <v>946</v>
      </c>
      <c r="M2285">
        <v>141</v>
      </c>
      <c r="N2285">
        <v>0.19500000000000001</v>
      </c>
      <c r="O2285">
        <v>0.19800000000000001</v>
      </c>
      <c r="P2285">
        <v>7.0000000000000001E-3</v>
      </c>
      <c r="Q2285">
        <v>0.36599999999999999</v>
      </c>
      <c r="R2285">
        <v>0.94799999999999995</v>
      </c>
      <c r="S2285">
        <v>0.496</v>
      </c>
      <c r="T2285">
        <v>0.98199999999999998</v>
      </c>
      <c r="U2285">
        <v>385.24599999999998</v>
      </c>
      <c r="V2285" t="s">
        <v>58</v>
      </c>
      <c r="W2285">
        <v>0.95399999999999996</v>
      </c>
      <c r="X2285">
        <v>0.94</v>
      </c>
      <c r="Y2285">
        <v>0.96099999999999997</v>
      </c>
      <c r="Z2285">
        <v>0.94199999999999995</v>
      </c>
      <c r="AA2285" s="19">
        <v>45733.915255127315</v>
      </c>
      <c r="AB2285" t="s">
        <v>1428</v>
      </c>
    </row>
    <row r="2286" spans="1:28" hidden="1" x14ac:dyDescent="0.35">
      <c r="A2286" t="s">
        <v>1415</v>
      </c>
      <c r="B2286" t="s">
        <v>314</v>
      </c>
      <c r="C2286">
        <v>0</v>
      </c>
      <c r="D2286" s="9">
        <v>44524.329525462963</v>
      </c>
      <c r="E2286" s="9">
        <v>44524.329525462963</v>
      </c>
      <c r="F2286" t="s">
        <v>874</v>
      </c>
      <c r="G2286" t="s">
        <v>874</v>
      </c>
      <c r="H2286">
        <v>1</v>
      </c>
      <c r="I2286">
        <v>1</v>
      </c>
      <c r="J2286">
        <v>1</v>
      </c>
      <c r="K2286" t="s">
        <v>875</v>
      </c>
      <c r="L2286">
        <v>1</v>
      </c>
      <c r="M2286">
        <v>0</v>
      </c>
      <c r="N2286" t="s">
        <v>877</v>
      </c>
      <c r="O2286" t="s">
        <v>877</v>
      </c>
      <c r="P2286" t="s">
        <v>877</v>
      </c>
      <c r="Q2286" t="s">
        <v>877</v>
      </c>
      <c r="R2286" t="s">
        <v>877</v>
      </c>
      <c r="S2286" t="s">
        <v>877</v>
      </c>
      <c r="T2286" t="s">
        <v>877</v>
      </c>
      <c r="U2286" t="s">
        <v>877</v>
      </c>
      <c r="V2286" t="s">
        <v>58</v>
      </c>
      <c r="W2286" t="s">
        <v>877</v>
      </c>
      <c r="X2286" t="s">
        <v>877</v>
      </c>
      <c r="Y2286" t="s">
        <v>877</v>
      </c>
      <c r="Z2286" t="s">
        <v>877</v>
      </c>
      <c r="AA2286" s="19">
        <v>45733.915255370368</v>
      </c>
      <c r="AB2286" t="s">
        <v>1428</v>
      </c>
    </row>
    <row r="2287" spans="1:28" x14ac:dyDescent="0.35">
      <c r="A2287" t="s">
        <v>1416</v>
      </c>
      <c r="B2287" t="s">
        <v>313</v>
      </c>
      <c r="C2287">
        <v>406</v>
      </c>
      <c r="D2287" s="9">
        <v>43998.630682870367</v>
      </c>
      <c r="E2287" s="9">
        <v>44404.657233796293</v>
      </c>
      <c r="F2287">
        <v>90</v>
      </c>
      <c r="G2287">
        <v>90</v>
      </c>
      <c r="H2287">
        <v>81</v>
      </c>
      <c r="I2287">
        <v>9</v>
      </c>
      <c r="J2287">
        <v>1</v>
      </c>
      <c r="K2287">
        <v>89</v>
      </c>
      <c r="L2287">
        <v>37</v>
      </c>
      <c r="M2287">
        <v>52</v>
      </c>
      <c r="N2287">
        <v>0.27</v>
      </c>
      <c r="O2287">
        <v>1.7999999999999999E-2</v>
      </c>
      <c r="P2287">
        <v>0</v>
      </c>
      <c r="Q2287">
        <v>0.125</v>
      </c>
      <c r="R2287">
        <v>0.434</v>
      </c>
      <c r="S2287">
        <v>0.93799999999999994</v>
      </c>
      <c r="T2287">
        <v>1</v>
      </c>
      <c r="U2287">
        <v>416</v>
      </c>
      <c r="V2287" t="s">
        <v>58</v>
      </c>
      <c r="W2287">
        <v>0.84599999999999997</v>
      </c>
      <c r="X2287">
        <v>0.879</v>
      </c>
      <c r="Y2287">
        <v>0</v>
      </c>
      <c r="Z2287">
        <v>0.88300000000000001</v>
      </c>
      <c r="AA2287" s="19">
        <v>45733.915319976855</v>
      </c>
      <c r="AB2287" t="s">
        <v>1428</v>
      </c>
    </row>
    <row r="2288" spans="1:28" hidden="1" x14ac:dyDescent="0.35">
      <c r="A2288" t="s">
        <v>1416</v>
      </c>
      <c r="B2288" t="s">
        <v>314</v>
      </c>
      <c r="C2288">
        <v>97</v>
      </c>
      <c r="D2288" s="9">
        <v>44307.410370370373</v>
      </c>
      <c r="E2288" s="9">
        <v>44404.657233796293</v>
      </c>
      <c r="F2288" t="s">
        <v>874</v>
      </c>
      <c r="G2288" t="s">
        <v>874</v>
      </c>
      <c r="H2288">
        <v>2</v>
      </c>
      <c r="I2288">
        <v>1</v>
      </c>
      <c r="J2288">
        <v>1</v>
      </c>
      <c r="K2288" t="s">
        <v>875</v>
      </c>
      <c r="L2288">
        <v>3</v>
      </c>
      <c r="M2288">
        <v>-1</v>
      </c>
      <c r="N2288">
        <v>0.5</v>
      </c>
      <c r="O2288" t="s">
        <v>877</v>
      </c>
      <c r="P2288" t="s">
        <v>877</v>
      </c>
      <c r="Q2288">
        <v>2.7E-2</v>
      </c>
      <c r="R2288" t="s">
        <v>877</v>
      </c>
      <c r="S2288" t="s">
        <v>877</v>
      </c>
      <c r="T2288" t="s">
        <v>877</v>
      </c>
      <c r="U2288" t="s">
        <v>877</v>
      </c>
      <c r="V2288" t="s">
        <v>58</v>
      </c>
      <c r="W2288">
        <v>1</v>
      </c>
      <c r="X2288" t="s">
        <v>877</v>
      </c>
      <c r="Y2288" t="s">
        <v>877</v>
      </c>
      <c r="Z2288">
        <v>0.75</v>
      </c>
      <c r="AA2288" s="19">
        <v>45733.915320081018</v>
      </c>
      <c r="AB2288" t="s">
        <v>1428</v>
      </c>
    </row>
    <row r="2289" spans="1:28" x14ac:dyDescent="0.35">
      <c r="A2289" t="s">
        <v>130</v>
      </c>
      <c r="B2289" t="s">
        <v>313</v>
      </c>
      <c r="C2289">
        <v>1717</v>
      </c>
      <c r="D2289" s="9">
        <v>42781.604768518519</v>
      </c>
      <c r="E2289" s="9">
        <v>44498.903321759259</v>
      </c>
      <c r="F2289">
        <v>41</v>
      </c>
      <c r="G2289">
        <v>41</v>
      </c>
      <c r="H2289">
        <v>41</v>
      </c>
      <c r="I2289">
        <v>0</v>
      </c>
      <c r="J2289">
        <v>0</v>
      </c>
      <c r="K2289">
        <v>41</v>
      </c>
      <c r="L2289">
        <v>37</v>
      </c>
      <c r="M2289">
        <v>4</v>
      </c>
      <c r="N2289">
        <v>2.7E-2</v>
      </c>
      <c r="O2289">
        <v>0</v>
      </c>
      <c r="P2289">
        <v>0</v>
      </c>
      <c r="Q2289">
        <v>2.4E-2</v>
      </c>
      <c r="R2289">
        <v>0.88900000000000001</v>
      </c>
      <c r="S2289">
        <v>1</v>
      </c>
      <c r="T2289">
        <v>1</v>
      </c>
      <c r="U2289">
        <v>166.667</v>
      </c>
      <c r="V2289" t="s">
        <v>58</v>
      </c>
      <c r="W2289">
        <v>0.96499999999999997</v>
      </c>
      <c r="X2289">
        <v>0</v>
      </c>
      <c r="Y2289">
        <v>0</v>
      </c>
      <c r="Z2289">
        <v>0.97199999999999998</v>
      </c>
      <c r="AA2289" s="19">
        <v>45733.915379305552</v>
      </c>
      <c r="AB2289" t="s">
        <v>1428</v>
      </c>
    </row>
    <row r="2290" spans="1:28" hidden="1" x14ac:dyDescent="0.35">
      <c r="A2290" t="s">
        <v>130</v>
      </c>
      <c r="B2290" t="s">
        <v>314</v>
      </c>
      <c r="C2290">
        <v>21</v>
      </c>
      <c r="D2290" s="9">
        <v>44477.78769675926</v>
      </c>
      <c r="E2290" s="9">
        <v>44498.903321759259</v>
      </c>
      <c r="F2290" t="s">
        <v>874</v>
      </c>
      <c r="G2290" t="s">
        <v>874</v>
      </c>
      <c r="H2290">
        <v>1</v>
      </c>
      <c r="I2290">
        <v>1</v>
      </c>
      <c r="J2290">
        <v>1</v>
      </c>
      <c r="K2290" t="s">
        <v>875</v>
      </c>
      <c r="L2290">
        <v>3</v>
      </c>
      <c r="M2290">
        <v>-2</v>
      </c>
      <c r="N2290" t="s">
        <v>877</v>
      </c>
      <c r="O2290">
        <v>0</v>
      </c>
      <c r="P2290">
        <v>0</v>
      </c>
      <c r="Q2290">
        <v>6.8000000000000005E-2</v>
      </c>
      <c r="R2290" t="s">
        <v>877</v>
      </c>
      <c r="S2290" t="s">
        <v>877</v>
      </c>
      <c r="T2290" t="s">
        <v>877</v>
      </c>
      <c r="U2290" t="s">
        <v>877</v>
      </c>
      <c r="V2290" t="s">
        <v>58</v>
      </c>
      <c r="W2290" t="s">
        <v>877</v>
      </c>
      <c r="X2290">
        <v>0</v>
      </c>
      <c r="Y2290">
        <v>0</v>
      </c>
      <c r="Z2290">
        <v>0.75</v>
      </c>
      <c r="AA2290" s="19">
        <v>45733.915379363425</v>
      </c>
      <c r="AB2290" t="s">
        <v>1428</v>
      </c>
    </row>
    <row r="2291" spans="1:28" x14ac:dyDescent="0.35">
      <c r="A2291" t="s">
        <v>129</v>
      </c>
      <c r="B2291" t="s">
        <v>313</v>
      </c>
      <c r="C2291">
        <v>1461</v>
      </c>
      <c r="D2291" s="9">
        <v>43104.343553240738</v>
      </c>
      <c r="E2291" s="9">
        <v>44565.446747685186</v>
      </c>
      <c r="F2291">
        <v>156</v>
      </c>
      <c r="G2291">
        <v>156</v>
      </c>
      <c r="H2291">
        <v>92</v>
      </c>
      <c r="I2291">
        <v>64</v>
      </c>
      <c r="J2291">
        <v>8</v>
      </c>
      <c r="K2291">
        <v>148</v>
      </c>
      <c r="L2291">
        <v>112</v>
      </c>
      <c r="M2291">
        <v>36</v>
      </c>
      <c r="N2291">
        <v>8.5000000000000006E-2</v>
      </c>
      <c r="O2291">
        <v>0.06</v>
      </c>
      <c r="P2291">
        <v>0.01</v>
      </c>
      <c r="Q2291">
        <v>0.112</v>
      </c>
      <c r="R2291">
        <v>0.83</v>
      </c>
      <c r="S2291">
        <v>0.58599999999999997</v>
      </c>
      <c r="T2291">
        <v>0.93100000000000005</v>
      </c>
      <c r="U2291">
        <v>321.42899999999997</v>
      </c>
      <c r="V2291" t="s">
        <v>58</v>
      </c>
      <c r="W2291">
        <v>0.96699999999999997</v>
      </c>
      <c r="X2291">
        <v>0.97199999999999998</v>
      </c>
      <c r="Y2291">
        <v>0.97299999999999998</v>
      </c>
      <c r="Z2291">
        <v>0.94399999999999995</v>
      </c>
      <c r="AA2291" s="19">
        <v>45733.915448148146</v>
      </c>
      <c r="AB2291" t="s">
        <v>1428</v>
      </c>
    </row>
    <row r="2292" spans="1:28" hidden="1" x14ac:dyDescent="0.35">
      <c r="A2292" t="s">
        <v>129</v>
      </c>
      <c r="B2292" t="s">
        <v>314</v>
      </c>
      <c r="C2292">
        <v>97</v>
      </c>
      <c r="D2292" s="9">
        <v>44468.329108796293</v>
      </c>
      <c r="E2292" s="9">
        <v>44565.446747685186</v>
      </c>
      <c r="F2292" t="s">
        <v>874</v>
      </c>
      <c r="G2292" t="s">
        <v>874</v>
      </c>
      <c r="H2292">
        <v>4</v>
      </c>
      <c r="I2292">
        <v>10</v>
      </c>
      <c r="J2292">
        <v>1</v>
      </c>
      <c r="K2292" t="s">
        <v>875</v>
      </c>
      <c r="L2292">
        <v>7</v>
      </c>
      <c r="M2292">
        <v>6</v>
      </c>
      <c r="N2292">
        <v>3.5999999999999997E-2</v>
      </c>
      <c r="O2292">
        <v>8.2000000000000003E-2</v>
      </c>
      <c r="P2292" t="s">
        <v>877</v>
      </c>
      <c r="Q2292">
        <v>6.2E-2</v>
      </c>
      <c r="R2292" t="s">
        <v>877</v>
      </c>
      <c r="S2292" t="s">
        <v>877</v>
      </c>
      <c r="T2292" t="s">
        <v>877</v>
      </c>
      <c r="U2292" t="s">
        <v>877</v>
      </c>
      <c r="V2292" t="s">
        <v>58</v>
      </c>
      <c r="W2292">
        <v>0.90800000000000003</v>
      </c>
      <c r="X2292">
        <v>0.81699999999999995</v>
      </c>
      <c r="Y2292" t="s">
        <v>877</v>
      </c>
      <c r="Z2292">
        <v>0.90500000000000003</v>
      </c>
      <c r="AA2292" s="19">
        <v>45733.915448148146</v>
      </c>
      <c r="AB2292" t="s">
        <v>1428</v>
      </c>
    </row>
    <row r="2293" spans="1:28" x14ac:dyDescent="0.35">
      <c r="A2293" t="s">
        <v>127</v>
      </c>
      <c r="B2293" t="s">
        <v>313</v>
      </c>
      <c r="C2293">
        <v>1461</v>
      </c>
      <c r="D2293" s="9">
        <v>43104.180949074071</v>
      </c>
      <c r="E2293" s="9">
        <v>44565.729259259257</v>
      </c>
      <c r="F2293">
        <v>2304</v>
      </c>
      <c r="G2293">
        <v>2304</v>
      </c>
      <c r="H2293">
        <v>1839</v>
      </c>
      <c r="I2293">
        <v>465</v>
      </c>
      <c r="J2293">
        <v>114</v>
      </c>
      <c r="K2293">
        <v>2190</v>
      </c>
      <c r="L2293">
        <v>1931</v>
      </c>
      <c r="M2293">
        <v>259</v>
      </c>
      <c r="N2293">
        <v>1.2689999999999999</v>
      </c>
      <c r="O2293">
        <v>0.35799999999999998</v>
      </c>
      <c r="P2293">
        <v>9.1999999999999998E-2</v>
      </c>
      <c r="Q2293">
        <v>1.4810000000000001</v>
      </c>
      <c r="R2293">
        <v>0.96499999999999997</v>
      </c>
      <c r="S2293">
        <v>0.78</v>
      </c>
      <c r="T2293">
        <v>0.94299999999999995</v>
      </c>
      <c r="U2293">
        <v>174.88200000000001</v>
      </c>
      <c r="V2293" t="s">
        <v>58</v>
      </c>
      <c r="W2293">
        <v>0.995</v>
      </c>
      <c r="X2293">
        <v>0.98199999999999998</v>
      </c>
      <c r="Y2293">
        <v>0.9</v>
      </c>
      <c r="Z2293">
        <v>0.99099999999999999</v>
      </c>
      <c r="AA2293" s="19">
        <v>45733.915523067131</v>
      </c>
      <c r="AB2293" t="s">
        <v>1428</v>
      </c>
    </row>
    <row r="2294" spans="1:28" hidden="1" x14ac:dyDescent="0.35">
      <c r="A2294" t="s">
        <v>127</v>
      </c>
      <c r="B2294" t="s">
        <v>314</v>
      </c>
      <c r="C2294">
        <v>99</v>
      </c>
      <c r="D2294" s="9">
        <v>44466.416539351849</v>
      </c>
      <c r="E2294" s="9">
        <v>44565.729259259257</v>
      </c>
      <c r="F2294" t="s">
        <v>874</v>
      </c>
      <c r="G2294" t="s">
        <v>874</v>
      </c>
      <c r="H2294">
        <v>145</v>
      </c>
      <c r="I2294">
        <v>28</v>
      </c>
      <c r="J2294">
        <v>11</v>
      </c>
      <c r="K2294" t="s">
        <v>875</v>
      </c>
      <c r="L2294">
        <v>115</v>
      </c>
      <c r="M2294">
        <v>48</v>
      </c>
      <c r="N2294">
        <v>1.462</v>
      </c>
      <c r="O2294">
        <v>0.26900000000000002</v>
      </c>
      <c r="P2294">
        <v>0.08</v>
      </c>
      <c r="Q2294">
        <v>1.0820000000000001</v>
      </c>
      <c r="R2294">
        <v>0.65500000000000003</v>
      </c>
      <c r="S2294">
        <v>0.84499999999999997</v>
      </c>
      <c r="T2294">
        <v>0.95399999999999996</v>
      </c>
      <c r="U2294">
        <v>239.37200000000001</v>
      </c>
      <c r="V2294" t="s">
        <v>58</v>
      </c>
      <c r="W2294">
        <v>0.96499999999999997</v>
      </c>
      <c r="X2294">
        <v>0.97899999999999998</v>
      </c>
      <c r="Y2294">
        <v>0.621</v>
      </c>
      <c r="Z2294">
        <v>0.98299999999999998</v>
      </c>
      <c r="AA2294" s="19">
        <v>45733.915537118053</v>
      </c>
      <c r="AB2294" t="s">
        <v>1428</v>
      </c>
    </row>
    <row r="2295" spans="1:28" x14ac:dyDescent="0.35">
      <c r="A2295" t="s">
        <v>126</v>
      </c>
      <c r="B2295" t="s">
        <v>313</v>
      </c>
      <c r="C2295">
        <v>1870</v>
      </c>
      <c r="D2295" s="9">
        <v>42695.454641203702</v>
      </c>
      <c r="E2295" s="9">
        <v>44565.458715277775</v>
      </c>
      <c r="F2295">
        <v>1906</v>
      </c>
      <c r="G2295">
        <v>1906</v>
      </c>
      <c r="H2295">
        <v>1587</v>
      </c>
      <c r="I2295">
        <v>319</v>
      </c>
      <c r="J2295">
        <v>40</v>
      </c>
      <c r="K2295">
        <v>1866</v>
      </c>
      <c r="L2295">
        <v>1648</v>
      </c>
      <c r="M2295">
        <v>218</v>
      </c>
      <c r="N2295">
        <v>1.1220000000000001</v>
      </c>
      <c r="O2295">
        <v>0.30599999999999999</v>
      </c>
      <c r="P2295">
        <v>3.3000000000000002E-2</v>
      </c>
      <c r="Q2295">
        <v>1.306</v>
      </c>
      <c r="R2295">
        <v>0.93600000000000005</v>
      </c>
      <c r="S2295">
        <v>0.78600000000000003</v>
      </c>
      <c r="T2295">
        <v>0.97699999999999998</v>
      </c>
      <c r="U2295">
        <v>166.922</v>
      </c>
      <c r="V2295" t="s">
        <v>58</v>
      </c>
      <c r="W2295">
        <v>0.95399999999999996</v>
      </c>
      <c r="X2295">
        <v>0.93300000000000005</v>
      </c>
      <c r="Y2295">
        <v>0.78100000000000003</v>
      </c>
      <c r="Z2295">
        <v>0.93500000000000005</v>
      </c>
      <c r="AA2295" s="19">
        <v>45733.91561074074</v>
      </c>
      <c r="AB2295" t="s">
        <v>1428</v>
      </c>
    </row>
    <row r="2296" spans="1:28" hidden="1" x14ac:dyDescent="0.35">
      <c r="A2296" t="s">
        <v>126</v>
      </c>
      <c r="B2296" t="s">
        <v>314</v>
      </c>
      <c r="C2296">
        <v>99</v>
      </c>
      <c r="D2296" s="9">
        <v>44466.434027777781</v>
      </c>
      <c r="E2296" s="9">
        <v>44565.458715277775</v>
      </c>
      <c r="F2296" t="s">
        <v>874</v>
      </c>
      <c r="G2296" t="s">
        <v>874</v>
      </c>
      <c r="H2296">
        <v>4</v>
      </c>
      <c r="I2296">
        <v>1</v>
      </c>
      <c r="J2296">
        <v>1</v>
      </c>
      <c r="K2296" t="s">
        <v>875</v>
      </c>
      <c r="L2296">
        <v>7</v>
      </c>
      <c r="M2296">
        <v>-1</v>
      </c>
      <c r="N2296">
        <v>9.0999999999999998E-2</v>
      </c>
      <c r="O2296" t="s">
        <v>877</v>
      </c>
      <c r="P2296" t="s">
        <v>877</v>
      </c>
      <c r="Q2296">
        <v>6.4000000000000001E-2</v>
      </c>
      <c r="R2296" t="s">
        <v>877</v>
      </c>
      <c r="S2296" t="s">
        <v>877</v>
      </c>
      <c r="T2296" t="s">
        <v>877</v>
      </c>
      <c r="U2296" t="s">
        <v>877</v>
      </c>
      <c r="V2296" t="s">
        <v>58</v>
      </c>
      <c r="W2296">
        <v>0.89100000000000001</v>
      </c>
      <c r="X2296" t="s">
        <v>877</v>
      </c>
      <c r="Y2296" t="s">
        <v>877</v>
      </c>
      <c r="Z2296">
        <v>0.89600000000000002</v>
      </c>
      <c r="AA2296" s="19">
        <v>45733.915610821758</v>
      </c>
      <c r="AB2296" t="s">
        <v>1428</v>
      </c>
    </row>
    <row r="2297" spans="1:28" x14ac:dyDescent="0.35">
      <c r="A2297" t="s">
        <v>125</v>
      </c>
      <c r="B2297" t="s">
        <v>313</v>
      </c>
      <c r="C2297">
        <v>2423</v>
      </c>
      <c r="D2297" s="9">
        <v>42124.430983796294</v>
      </c>
      <c r="E2297" s="9">
        <v>44547.558194444442</v>
      </c>
      <c r="F2297">
        <v>696</v>
      </c>
      <c r="G2297">
        <v>696</v>
      </c>
      <c r="H2297">
        <v>489</v>
      </c>
      <c r="I2297">
        <v>207</v>
      </c>
      <c r="J2297">
        <v>20</v>
      </c>
      <c r="K2297">
        <v>676</v>
      </c>
      <c r="L2297">
        <v>540</v>
      </c>
      <c r="M2297">
        <v>136</v>
      </c>
      <c r="N2297">
        <v>0.32100000000000001</v>
      </c>
      <c r="O2297">
        <v>9.1999999999999998E-2</v>
      </c>
      <c r="P2297">
        <v>1.0999999999999999E-2</v>
      </c>
      <c r="Q2297">
        <v>0.29699999999999999</v>
      </c>
      <c r="R2297">
        <v>0.73899999999999999</v>
      </c>
      <c r="S2297">
        <v>0.77700000000000002</v>
      </c>
      <c r="T2297">
        <v>0.97299999999999998</v>
      </c>
      <c r="U2297">
        <v>457.91199999999998</v>
      </c>
      <c r="V2297" t="s">
        <v>58</v>
      </c>
      <c r="W2297">
        <v>0.94199999999999995</v>
      </c>
      <c r="X2297">
        <v>0.98299999999999998</v>
      </c>
      <c r="Y2297">
        <v>0.77100000000000002</v>
      </c>
      <c r="Z2297">
        <v>0.91400000000000003</v>
      </c>
      <c r="AA2297" s="19">
        <v>45733.915680358798</v>
      </c>
      <c r="AB2297" t="s">
        <v>1428</v>
      </c>
    </row>
    <row r="2298" spans="1:28" hidden="1" x14ac:dyDescent="0.35">
      <c r="A2298" t="s">
        <v>125</v>
      </c>
      <c r="B2298" t="s">
        <v>314</v>
      </c>
      <c r="C2298">
        <v>99</v>
      </c>
      <c r="D2298" s="9">
        <v>44447.584340277775</v>
      </c>
      <c r="E2298" s="9">
        <v>44547.558194444442</v>
      </c>
      <c r="F2298" t="s">
        <v>874</v>
      </c>
      <c r="G2298" t="s">
        <v>874</v>
      </c>
      <c r="H2298">
        <v>9</v>
      </c>
      <c r="I2298">
        <v>21</v>
      </c>
      <c r="J2298">
        <v>1</v>
      </c>
      <c r="K2298" t="s">
        <v>875</v>
      </c>
      <c r="L2298">
        <v>83</v>
      </c>
      <c r="M2298">
        <v>-54</v>
      </c>
      <c r="N2298">
        <v>7.3999999999999996E-2</v>
      </c>
      <c r="O2298">
        <v>0.22500000000000001</v>
      </c>
      <c r="P2298" t="s">
        <v>877</v>
      </c>
      <c r="Q2298">
        <v>0.68400000000000005</v>
      </c>
      <c r="R2298" t="s">
        <v>877</v>
      </c>
      <c r="S2298" t="s">
        <v>877</v>
      </c>
      <c r="T2298" t="s">
        <v>877</v>
      </c>
      <c r="U2298" t="s">
        <v>877</v>
      </c>
      <c r="V2298" t="s">
        <v>58</v>
      </c>
      <c r="W2298">
        <v>0.95</v>
      </c>
      <c r="X2298">
        <v>0.86399999999999999</v>
      </c>
      <c r="Y2298" t="s">
        <v>877</v>
      </c>
      <c r="Z2298">
        <v>0.8</v>
      </c>
      <c r="AA2298" s="19">
        <v>45733.915680358798</v>
      </c>
      <c r="AB2298" t="s">
        <v>1428</v>
      </c>
    </row>
    <row r="2299" spans="1:28" x14ac:dyDescent="0.35">
      <c r="A2299" t="s">
        <v>124</v>
      </c>
      <c r="B2299" t="s">
        <v>313</v>
      </c>
      <c r="C2299">
        <v>2532</v>
      </c>
      <c r="D2299" s="9">
        <v>42033.000601851854</v>
      </c>
      <c r="E2299" s="9">
        <v>44565.45853009259</v>
      </c>
      <c r="F2299">
        <v>427</v>
      </c>
      <c r="G2299">
        <v>427</v>
      </c>
      <c r="H2299">
        <v>178</v>
      </c>
      <c r="I2299">
        <v>249</v>
      </c>
      <c r="J2299">
        <v>20</v>
      </c>
      <c r="K2299">
        <v>407</v>
      </c>
      <c r="L2299">
        <v>329</v>
      </c>
      <c r="M2299">
        <v>78</v>
      </c>
      <c r="N2299">
        <v>0.08</v>
      </c>
      <c r="O2299">
        <v>0.112</v>
      </c>
      <c r="P2299">
        <v>8.9999999999999993E-3</v>
      </c>
      <c r="Q2299">
        <v>0.151</v>
      </c>
      <c r="R2299">
        <v>0.82499999999999996</v>
      </c>
      <c r="S2299">
        <v>0.41699999999999998</v>
      </c>
      <c r="T2299">
        <v>0.95299999999999996</v>
      </c>
      <c r="U2299">
        <v>516.55600000000004</v>
      </c>
      <c r="V2299" t="s">
        <v>58</v>
      </c>
      <c r="W2299">
        <v>0.97899999999999998</v>
      </c>
      <c r="X2299">
        <v>0.99299999999999999</v>
      </c>
      <c r="Y2299">
        <v>0.94099999999999995</v>
      </c>
      <c r="Z2299">
        <v>0.98399999999999999</v>
      </c>
      <c r="AA2299" s="19">
        <v>45733.915748680556</v>
      </c>
      <c r="AB2299" t="s">
        <v>1428</v>
      </c>
    </row>
    <row r="2300" spans="1:28" hidden="1" x14ac:dyDescent="0.35">
      <c r="A2300" t="s">
        <v>124</v>
      </c>
      <c r="B2300" t="s">
        <v>314</v>
      </c>
      <c r="C2300">
        <v>95</v>
      </c>
      <c r="D2300" s="9">
        <v>44469.661423611113</v>
      </c>
      <c r="E2300" s="9">
        <v>44565.45853009259</v>
      </c>
      <c r="F2300" t="s">
        <v>874</v>
      </c>
      <c r="G2300" t="s">
        <v>874</v>
      </c>
      <c r="H2300">
        <v>3</v>
      </c>
      <c r="I2300">
        <v>4</v>
      </c>
      <c r="J2300">
        <v>2</v>
      </c>
      <c r="K2300" t="s">
        <v>875</v>
      </c>
      <c r="L2300">
        <v>5</v>
      </c>
      <c r="M2300">
        <v>-1</v>
      </c>
      <c r="N2300">
        <v>0.04</v>
      </c>
      <c r="O2300">
        <v>4.3999999999999997E-2</v>
      </c>
      <c r="P2300" t="s">
        <v>877</v>
      </c>
      <c r="Q2300">
        <v>4.3999999999999997E-2</v>
      </c>
      <c r="R2300" t="s">
        <v>877</v>
      </c>
      <c r="S2300" t="s">
        <v>877</v>
      </c>
      <c r="T2300" t="s">
        <v>877</v>
      </c>
      <c r="U2300" t="s">
        <v>877</v>
      </c>
      <c r="V2300" t="s">
        <v>58</v>
      </c>
      <c r="W2300">
        <v>0.98299999999999998</v>
      </c>
      <c r="X2300">
        <v>0.93799999999999994</v>
      </c>
      <c r="Y2300" t="s">
        <v>877</v>
      </c>
      <c r="Z2300">
        <v>0.88300000000000001</v>
      </c>
      <c r="AA2300" s="19">
        <v>45733.915748923609</v>
      </c>
      <c r="AB2300" t="s">
        <v>1428</v>
      </c>
    </row>
    <row r="2301" spans="1:28" x14ac:dyDescent="0.35">
      <c r="A2301" t="s">
        <v>123</v>
      </c>
      <c r="B2301" t="s">
        <v>313</v>
      </c>
      <c r="C2301">
        <v>3990</v>
      </c>
      <c r="D2301" s="9">
        <v>40575.627847222226</v>
      </c>
      <c r="E2301" s="9">
        <v>44565.70516203704</v>
      </c>
      <c r="F2301">
        <v>3602</v>
      </c>
      <c r="G2301">
        <v>3602</v>
      </c>
      <c r="H2301">
        <v>1691</v>
      </c>
      <c r="I2301">
        <v>1911</v>
      </c>
      <c r="J2301">
        <v>98</v>
      </c>
      <c r="K2301">
        <v>3504</v>
      </c>
      <c r="L2301">
        <v>2693</v>
      </c>
      <c r="M2301">
        <v>811</v>
      </c>
      <c r="N2301">
        <v>0.83499999999999996</v>
      </c>
      <c r="O2301">
        <v>0.86799999999999999</v>
      </c>
      <c r="P2301">
        <v>5.2999999999999999E-2</v>
      </c>
      <c r="Q2301">
        <v>1.4039999999999999</v>
      </c>
      <c r="R2301">
        <v>0.85099999999999998</v>
      </c>
      <c r="S2301">
        <v>0.49</v>
      </c>
      <c r="T2301">
        <v>0.96899999999999997</v>
      </c>
      <c r="U2301">
        <v>577.63499999999999</v>
      </c>
      <c r="V2301" t="s">
        <v>58</v>
      </c>
      <c r="W2301">
        <v>0.91700000000000004</v>
      </c>
      <c r="X2301">
        <v>0.97199999999999998</v>
      </c>
      <c r="Y2301">
        <v>0.86499999999999999</v>
      </c>
      <c r="Z2301">
        <v>0.97899999999999998</v>
      </c>
      <c r="AA2301" s="19">
        <v>45733.915826562501</v>
      </c>
      <c r="AB2301" t="s">
        <v>1428</v>
      </c>
    </row>
    <row r="2302" spans="1:28" hidden="1" x14ac:dyDescent="0.35">
      <c r="A2302" t="s">
        <v>123</v>
      </c>
      <c r="B2302" t="s">
        <v>314</v>
      </c>
      <c r="C2302">
        <v>99</v>
      </c>
      <c r="D2302" s="9">
        <v>44466.470625000002</v>
      </c>
      <c r="E2302" s="9">
        <v>44565.70516203704</v>
      </c>
      <c r="F2302" t="s">
        <v>874</v>
      </c>
      <c r="G2302" t="s">
        <v>874</v>
      </c>
      <c r="H2302">
        <v>91</v>
      </c>
      <c r="I2302">
        <v>104</v>
      </c>
      <c r="J2302">
        <v>7</v>
      </c>
      <c r="K2302" t="s">
        <v>875</v>
      </c>
      <c r="L2302">
        <v>115</v>
      </c>
      <c r="M2302">
        <v>74</v>
      </c>
      <c r="N2302">
        <v>0.93700000000000006</v>
      </c>
      <c r="O2302">
        <v>0.99099999999999999</v>
      </c>
      <c r="P2302">
        <v>0.13</v>
      </c>
      <c r="Q2302">
        <v>1.528</v>
      </c>
      <c r="R2302">
        <v>0.85</v>
      </c>
      <c r="S2302">
        <v>0.48599999999999999</v>
      </c>
      <c r="T2302">
        <v>0.93300000000000005</v>
      </c>
      <c r="U2302">
        <v>530.75900000000001</v>
      </c>
      <c r="V2302" t="s">
        <v>58</v>
      </c>
      <c r="W2302">
        <v>0.98699999999999999</v>
      </c>
      <c r="X2302">
        <v>0.98899999999999999</v>
      </c>
      <c r="Y2302">
        <v>0.90200000000000002</v>
      </c>
      <c r="Z2302">
        <v>0.93700000000000006</v>
      </c>
      <c r="AA2302" s="19">
        <v>45733.915841550923</v>
      </c>
      <c r="AB2302" t="s">
        <v>1428</v>
      </c>
    </row>
    <row r="2303" spans="1:28" x14ac:dyDescent="0.35">
      <c r="A2303" t="s">
        <v>128</v>
      </c>
      <c r="B2303" t="s">
        <v>313</v>
      </c>
      <c r="C2303">
        <v>3753</v>
      </c>
      <c r="D2303" s="9">
        <v>40779.863645833335</v>
      </c>
      <c r="E2303" s="9">
        <v>44533.656875000001</v>
      </c>
      <c r="F2303">
        <v>1442</v>
      </c>
      <c r="G2303">
        <v>1442</v>
      </c>
      <c r="H2303">
        <v>312</v>
      </c>
      <c r="I2303">
        <v>1130</v>
      </c>
      <c r="J2303">
        <v>37</v>
      </c>
      <c r="K2303">
        <v>1405</v>
      </c>
      <c r="L2303">
        <v>1401</v>
      </c>
      <c r="M2303">
        <v>4</v>
      </c>
      <c r="N2303">
        <v>0.114</v>
      </c>
      <c r="O2303">
        <v>0.436</v>
      </c>
      <c r="P2303">
        <v>1.4E-2</v>
      </c>
      <c r="Q2303">
        <v>0.51</v>
      </c>
      <c r="R2303">
        <v>0.95099999999999996</v>
      </c>
      <c r="S2303">
        <v>0.20699999999999999</v>
      </c>
      <c r="T2303">
        <v>0.97499999999999998</v>
      </c>
      <c r="U2303">
        <v>7.843</v>
      </c>
      <c r="V2303" t="s">
        <v>82</v>
      </c>
      <c r="W2303">
        <v>0.876</v>
      </c>
      <c r="X2303">
        <v>0.93600000000000005</v>
      </c>
      <c r="Y2303">
        <v>0.96099999999999997</v>
      </c>
      <c r="Z2303">
        <v>0.93600000000000005</v>
      </c>
      <c r="AA2303" s="19">
        <v>45733.915913356483</v>
      </c>
      <c r="AB2303" t="s">
        <v>1428</v>
      </c>
    </row>
    <row r="2304" spans="1:28" hidden="1" x14ac:dyDescent="0.35">
      <c r="A2304" t="s">
        <v>128</v>
      </c>
      <c r="B2304" t="s">
        <v>314</v>
      </c>
      <c r="C2304">
        <v>87</v>
      </c>
      <c r="D2304" s="9">
        <v>44446.350636574076</v>
      </c>
      <c r="E2304" s="9">
        <v>44533.656875000001</v>
      </c>
      <c r="F2304" t="s">
        <v>874</v>
      </c>
      <c r="G2304" t="s">
        <v>874</v>
      </c>
      <c r="H2304">
        <v>1</v>
      </c>
      <c r="I2304">
        <v>1</v>
      </c>
      <c r="J2304">
        <v>1</v>
      </c>
      <c r="K2304" t="s">
        <v>875</v>
      </c>
      <c r="L2304">
        <v>3</v>
      </c>
      <c r="M2304">
        <v>-1</v>
      </c>
      <c r="N2304" t="s">
        <v>877</v>
      </c>
      <c r="O2304" t="s">
        <v>877</v>
      </c>
      <c r="P2304" t="s">
        <v>877</v>
      </c>
      <c r="Q2304">
        <v>2.3E-2</v>
      </c>
      <c r="R2304" t="s">
        <v>877</v>
      </c>
      <c r="S2304" t="s">
        <v>877</v>
      </c>
      <c r="T2304" t="s">
        <v>877</v>
      </c>
      <c r="U2304" t="s">
        <v>877</v>
      </c>
      <c r="V2304" t="s">
        <v>82</v>
      </c>
      <c r="W2304" t="s">
        <v>877</v>
      </c>
      <c r="X2304" t="s">
        <v>877</v>
      </c>
      <c r="Y2304" t="s">
        <v>877</v>
      </c>
      <c r="Z2304">
        <v>0.99399999999999999</v>
      </c>
      <c r="AA2304" s="19">
        <v>45733.915913541663</v>
      </c>
      <c r="AB2304" t="s">
        <v>1428</v>
      </c>
    </row>
    <row r="2305" spans="1:28" x14ac:dyDescent="0.35">
      <c r="A2305" t="s">
        <v>122</v>
      </c>
      <c r="B2305" t="s">
        <v>313</v>
      </c>
      <c r="C2305">
        <v>4000</v>
      </c>
      <c r="D2305" s="9">
        <v>40564.917025462964</v>
      </c>
      <c r="E2305" s="9">
        <v>44565.728125000001</v>
      </c>
      <c r="F2305">
        <v>12739</v>
      </c>
      <c r="G2305">
        <v>12739</v>
      </c>
      <c r="H2305">
        <v>3810</v>
      </c>
      <c r="I2305">
        <v>8929</v>
      </c>
      <c r="J2305">
        <v>608</v>
      </c>
      <c r="K2305">
        <v>12131</v>
      </c>
      <c r="L2305">
        <v>11719</v>
      </c>
      <c r="M2305">
        <v>412</v>
      </c>
      <c r="N2305">
        <v>1.1619999999999999</v>
      </c>
      <c r="O2305">
        <v>2.9510000000000001</v>
      </c>
      <c r="P2305">
        <v>0.19900000000000001</v>
      </c>
      <c r="Q2305">
        <v>3.8420000000000001</v>
      </c>
      <c r="R2305">
        <v>0.98199999999999998</v>
      </c>
      <c r="S2305">
        <v>0.28299999999999997</v>
      </c>
      <c r="T2305">
        <v>0.95199999999999996</v>
      </c>
      <c r="U2305">
        <v>107.236</v>
      </c>
      <c r="V2305" t="s">
        <v>58</v>
      </c>
      <c r="W2305">
        <v>0.95399999999999996</v>
      </c>
      <c r="X2305">
        <v>0.97899999999999998</v>
      </c>
      <c r="Y2305">
        <v>0.92300000000000004</v>
      </c>
      <c r="Z2305">
        <v>0.99</v>
      </c>
      <c r="AA2305" s="19">
        <v>45733.916013807873</v>
      </c>
      <c r="AB2305" t="s">
        <v>1428</v>
      </c>
    </row>
    <row r="2306" spans="1:28" hidden="1" x14ac:dyDescent="0.35">
      <c r="A2306" t="s">
        <v>122</v>
      </c>
      <c r="B2306" t="s">
        <v>314</v>
      </c>
      <c r="C2306">
        <v>99</v>
      </c>
      <c r="D2306" s="9">
        <v>44466.353842592594</v>
      </c>
      <c r="E2306" s="9">
        <v>44565.728125000001</v>
      </c>
      <c r="F2306" t="s">
        <v>874</v>
      </c>
      <c r="G2306" t="s">
        <v>874</v>
      </c>
      <c r="H2306">
        <v>92</v>
      </c>
      <c r="I2306">
        <v>189</v>
      </c>
      <c r="J2306">
        <v>25</v>
      </c>
      <c r="K2306" t="s">
        <v>875</v>
      </c>
      <c r="L2306">
        <v>267</v>
      </c>
      <c r="M2306">
        <v>-12</v>
      </c>
      <c r="N2306">
        <v>0.94799999999999995</v>
      </c>
      <c r="O2306">
        <v>2.1019999999999999</v>
      </c>
      <c r="P2306">
        <v>0.25600000000000001</v>
      </c>
      <c r="Q2306">
        <v>3.3759999999999999</v>
      </c>
      <c r="R2306">
        <v>1.208</v>
      </c>
      <c r="S2306">
        <v>0.311</v>
      </c>
      <c r="T2306">
        <v>0.91600000000000004</v>
      </c>
      <c r="U2306">
        <v>122.038</v>
      </c>
      <c r="V2306" t="s">
        <v>64</v>
      </c>
      <c r="W2306">
        <v>0.94199999999999995</v>
      </c>
      <c r="X2306">
        <v>0.98899999999999999</v>
      </c>
      <c r="Y2306">
        <v>0.90600000000000003</v>
      </c>
      <c r="Z2306">
        <v>0.95</v>
      </c>
      <c r="AA2306" s="19">
        <v>45733.916028692132</v>
      </c>
      <c r="AB2306" t="s">
        <v>1428</v>
      </c>
    </row>
    <row r="2307" spans="1:28" x14ac:dyDescent="0.35">
      <c r="A2307" t="s">
        <v>1417</v>
      </c>
      <c r="B2307" t="s">
        <v>313</v>
      </c>
      <c r="C2307">
        <v>2982</v>
      </c>
      <c r="D2307" s="9">
        <v>39274.421585648146</v>
      </c>
      <c r="E2307" s="9">
        <v>42257.136678240742</v>
      </c>
      <c r="F2307">
        <v>92</v>
      </c>
      <c r="G2307">
        <v>92</v>
      </c>
      <c r="H2307">
        <v>69</v>
      </c>
      <c r="I2307">
        <v>23</v>
      </c>
      <c r="J2307">
        <v>0</v>
      </c>
      <c r="K2307">
        <v>92</v>
      </c>
      <c r="L2307">
        <v>85</v>
      </c>
      <c r="M2307">
        <v>7</v>
      </c>
      <c r="N2307">
        <v>7.5999999999999998E-2</v>
      </c>
      <c r="O2307">
        <v>1.6E-2</v>
      </c>
      <c r="P2307">
        <v>0</v>
      </c>
      <c r="Q2307">
        <v>5.6000000000000001E-2</v>
      </c>
      <c r="R2307">
        <v>0.60899999999999999</v>
      </c>
      <c r="S2307">
        <v>0.82599999999999996</v>
      </c>
      <c r="T2307">
        <v>1</v>
      </c>
      <c r="U2307">
        <v>125</v>
      </c>
      <c r="V2307" t="s">
        <v>58</v>
      </c>
      <c r="W2307">
        <v>0.73699999999999999</v>
      </c>
      <c r="X2307">
        <v>0.88600000000000001</v>
      </c>
      <c r="Y2307">
        <v>0</v>
      </c>
      <c r="Z2307">
        <v>0.44400000000000001</v>
      </c>
      <c r="AA2307" s="19">
        <v>45733.916089918981</v>
      </c>
      <c r="AB2307" t="s">
        <v>1428</v>
      </c>
    </row>
    <row r="2308" spans="1:28" hidden="1" x14ac:dyDescent="0.35">
      <c r="A2308" t="s">
        <v>1417</v>
      </c>
      <c r="B2308" t="s">
        <v>314</v>
      </c>
      <c r="C2308">
        <v>0</v>
      </c>
      <c r="D2308" s="9">
        <v>42257.136678240742</v>
      </c>
      <c r="E2308" s="9">
        <v>42257.136678240742</v>
      </c>
      <c r="F2308" t="s">
        <v>874</v>
      </c>
      <c r="G2308" t="s">
        <v>874</v>
      </c>
      <c r="H2308">
        <v>1</v>
      </c>
      <c r="I2308">
        <v>1</v>
      </c>
      <c r="J2308">
        <v>1</v>
      </c>
      <c r="K2308" t="s">
        <v>875</v>
      </c>
      <c r="L2308">
        <v>1</v>
      </c>
      <c r="M2308">
        <v>0</v>
      </c>
      <c r="N2308" t="s">
        <v>877</v>
      </c>
      <c r="O2308" t="s">
        <v>877</v>
      </c>
      <c r="P2308">
        <v>0</v>
      </c>
      <c r="Q2308" t="s">
        <v>877</v>
      </c>
      <c r="R2308" t="s">
        <v>877</v>
      </c>
      <c r="S2308" t="s">
        <v>877</v>
      </c>
      <c r="T2308" t="s">
        <v>877</v>
      </c>
      <c r="U2308" t="s">
        <v>877</v>
      </c>
      <c r="V2308" t="s">
        <v>58</v>
      </c>
      <c r="W2308" t="s">
        <v>877</v>
      </c>
      <c r="X2308" t="s">
        <v>877</v>
      </c>
      <c r="Y2308">
        <v>0</v>
      </c>
      <c r="Z2308" t="s">
        <v>877</v>
      </c>
      <c r="AA2308" s="19">
        <v>45733.916089918981</v>
      </c>
      <c r="AB2308" t="s">
        <v>1428</v>
      </c>
    </row>
    <row r="2309" spans="1:28" x14ac:dyDescent="0.35">
      <c r="A2309" t="s">
        <v>120</v>
      </c>
      <c r="B2309" t="s">
        <v>313</v>
      </c>
      <c r="C2309">
        <v>1323</v>
      </c>
      <c r="D2309" s="9">
        <v>43242.455243055556</v>
      </c>
      <c r="E2309" s="9">
        <v>44565.89334490741</v>
      </c>
      <c r="F2309">
        <v>169</v>
      </c>
      <c r="G2309">
        <v>169</v>
      </c>
      <c r="H2309">
        <v>150</v>
      </c>
      <c r="I2309">
        <v>19</v>
      </c>
      <c r="J2309">
        <v>0</v>
      </c>
      <c r="K2309">
        <v>169</v>
      </c>
      <c r="L2309">
        <v>160</v>
      </c>
      <c r="M2309">
        <v>9</v>
      </c>
      <c r="N2309">
        <v>0.106</v>
      </c>
      <c r="O2309">
        <v>1.2E-2</v>
      </c>
      <c r="P2309">
        <v>0</v>
      </c>
      <c r="Q2309">
        <v>0.113</v>
      </c>
      <c r="R2309">
        <v>0.95799999999999996</v>
      </c>
      <c r="S2309">
        <v>0.89800000000000002</v>
      </c>
      <c r="T2309">
        <v>1</v>
      </c>
      <c r="U2309">
        <v>79.646000000000001</v>
      </c>
      <c r="V2309" t="s">
        <v>58</v>
      </c>
      <c r="W2309">
        <v>0.98899999999999999</v>
      </c>
      <c r="X2309">
        <v>0.88700000000000001</v>
      </c>
      <c r="Y2309">
        <v>0</v>
      </c>
      <c r="Z2309">
        <v>0.98699999999999999</v>
      </c>
      <c r="AA2309" s="19">
        <v>45733.916156458334</v>
      </c>
      <c r="AB2309" t="s">
        <v>1428</v>
      </c>
    </row>
    <row r="2310" spans="1:28" hidden="1" x14ac:dyDescent="0.35">
      <c r="A2310" t="s">
        <v>120</v>
      </c>
      <c r="B2310" t="s">
        <v>314</v>
      </c>
      <c r="C2310">
        <v>97</v>
      </c>
      <c r="D2310" s="9">
        <v>44468.605879629627</v>
      </c>
      <c r="E2310" s="9">
        <v>44565.89334490741</v>
      </c>
      <c r="F2310" t="s">
        <v>874</v>
      </c>
      <c r="G2310" t="s">
        <v>874</v>
      </c>
      <c r="H2310">
        <v>24</v>
      </c>
      <c r="I2310">
        <v>2</v>
      </c>
      <c r="J2310">
        <v>1</v>
      </c>
      <c r="K2310" t="s">
        <v>875</v>
      </c>
      <c r="L2310">
        <v>26</v>
      </c>
      <c r="M2310">
        <v>1</v>
      </c>
      <c r="N2310">
        <v>0.27100000000000002</v>
      </c>
      <c r="O2310">
        <v>3.4000000000000002E-2</v>
      </c>
      <c r="P2310">
        <v>0</v>
      </c>
      <c r="Q2310">
        <v>0.26</v>
      </c>
      <c r="R2310">
        <v>0.85199999999999998</v>
      </c>
      <c r="S2310">
        <v>0.88900000000000001</v>
      </c>
      <c r="T2310">
        <v>1</v>
      </c>
      <c r="U2310">
        <v>34.615000000000002</v>
      </c>
      <c r="V2310" t="s">
        <v>58</v>
      </c>
      <c r="W2310">
        <v>0.96899999999999997</v>
      </c>
      <c r="X2310">
        <v>1</v>
      </c>
      <c r="Y2310">
        <v>0</v>
      </c>
      <c r="Z2310">
        <v>0.91300000000000003</v>
      </c>
      <c r="AA2310" s="19">
        <v>45733.916168657408</v>
      </c>
      <c r="AB2310" t="s">
        <v>1428</v>
      </c>
    </row>
    <row r="2311" spans="1:28" x14ac:dyDescent="0.35">
      <c r="A2311" t="s">
        <v>121</v>
      </c>
      <c r="B2311" t="s">
        <v>313</v>
      </c>
      <c r="C2311">
        <v>3777</v>
      </c>
      <c r="D2311" s="9">
        <v>40788.471435185187</v>
      </c>
      <c r="E2311" s="9">
        <v>44565.888738425929</v>
      </c>
      <c r="F2311">
        <v>2037</v>
      </c>
      <c r="G2311">
        <v>2037</v>
      </c>
      <c r="H2311">
        <v>1193</v>
      </c>
      <c r="I2311">
        <v>844</v>
      </c>
      <c r="J2311">
        <v>15</v>
      </c>
      <c r="K2311">
        <v>2022</v>
      </c>
      <c r="L2311">
        <v>1784</v>
      </c>
      <c r="M2311">
        <v>238</v>
      </c>
      <c r="N2311">
        <v>0.438</v>
      </c>
      <c r="O2311">
        <v>0.38600000000000001</v>
      </c>
      <c r="P2311">
        <v>5.0000000000000001E-3</v>
      </c>
      <c r="Q2311">
        <v>0.76</v>
      </c>
      <c r="R2311">
        <v>0.92800000000000005</v>
      </c>
      <c r="S2311">
        <v>0.53200000000000003</v>
      </c>
      <c r="T2311">
        <v>0.99399999999999999</v>
      </c>
      <c r="U2311">
        <v>313.15800000000002</v>
      </c>
      <c r="V2311" t="s">
        <v>58</v>
      </c>
      <c r="W2311">
        <v>0.95899999999999996</v>
      </c>
      <c r="X2311">
        <v>0.82599999999999996</v>
      </c>
      <c r="Y2311">
        <v>0.89800000000000002</v>
      </c>
      <c r="Z2311">
        <v>0.92700000000000005</v>
      </c>
      <c r="AA2311" s="19">
        <v>45733.916243425927</v>
      </c>
      <c r="AB2311" t="s">
        <v>1428</v>
      </c>
    </row>
    <row r="2312" spans="1:28" hidden="1" x14ac:dyDescent="0.35">
      <c r="A2312" t="s">
        <v>121</v>
      </c>
      <c r="B2312" t="s">
        <v>314</v>
      </c>
      <c r="C2312">
        <v>97</v>
      </c>
      <c r="D2312" s="9">
        <v>44468.440289351849</v>
      </c>
      <c r="E2312" s="9">
        <v>44565.888738425929</v>
      </c>
      <c r="F2312" t="s">
        <v>874</v>
      </c>
      <c r="G2312" t="s">
        <v>874</v>
      </c>
      <c r="H2312">
        <v>47</v>
      </c>
      <c r="I2312">
        <v>12</v>
      </c>
      <c r="J2312">
        <v>1</v>
      </c>
      <c r="K2312" t="s">
        <v>875</v>
      </c>
      <c r="L2312">
        <v>65</v>
      </c>
      <c r="M2312">
        <v>-8</v>
      </c>
      <c r="N2312">
        <v>0.45100000000000001</v>
      </c>
      <c r="O2312">
        <v>0.13200000000000001</v>
      </c>
      <c r="P2312" t="s">
        <v>877</v>
      </c>
      <c r="Q2312">
        <v>0.61199999999999999</v>
      </c>
      <c r="R2312" t="s">
        <v>877</v>
      </c>
      <c r="S2312" t="s">
        <v>877</v>
      </c>
      <c r="T2312" t="s">
        <v>877</v>
      </c>
      <c r="U2312" t="s">
        <v>877</v>
      </c>
      <c r="V2312" t="s">
        <v>58</v>
      </c>
      <c r="W2312">
        <v>0.97399999999999998</v>
      </c>
      <c r="X2312">
        <v>0.97399999999999998</v>
      </c>
      <c r="Y2312" t="s">
        <v>877</v>
      </c>
      <c r="Z2312">
        <v>0.93</v>
      </c>
      <c r="AA2312" s="19">
        <v>45733.916243425927</v>
      </c>
      <c r="AB2312" t="s">
        <v>1428</v>
      </c>
    </row>
    <row r="2313" spans="1:28" x14ac:dyDescent="0.35">
      <c r="A2313" t="s">
        <v>118</v>
      </c>
      <c r="B2313" t="s">
        <v>313</v>
      </c>
      <c r="C2313">
        <v>5805</v>
      </c>
      <c r="D2313" s="9">
        <v>38334.484027777777</v>
      </c>
      <c r="E2313" s="9">
        <v>44139.488819444443</v>
      </c>
      <c r="F2313">
        <v>2068</v>
      </c>
      <c r="G2313">
        <v>2068</v>
      </c>
      <c r="H2313">
        <v>961</v>
      </c>
      <c r="I2313">
        <v>1107</v>
      </c>
      <c r="J2313">
        <v>19</v>
      </c>
      <c r="K2313">
        <v>2049</v>
      </c>
      <c r="L2313">
        <v>1636</v>
      </c>
      <c r="M2313">
        <v>413</v>
      </c>
      <c r="N2313">
        <v>0.43099999999999999</v>
      </c>
      <c r="O2313">
        <v>0.49099999999999999</v>
      </c>
      <c r="P2313">
        <v>1.2999999999999999E-2</v>
      </c>
      <c r="Q2313">
        <v>0.66300000000000003</v>
      </c>
      <c r="R2313">
        <v>0.72899999999999998</v>
      </c>
      <c r="S2313">
        <v>0.46700000000000003</v>
      </c>
      <c r="T2313">
        <v>0.98599999999999999</v>
      </c>
      <c r="U2313">
        <v>622.92600000000004</v>
      </c>
      <c r="V2313" t="s">
        <v>58</v>
      </c>
      <c r="W2313">
        <v>0.97899999999999998</v>
      </c>
      <c r="X2313">
        <v>0.95899999999999996</v>
      </c>
      <c r="Y2313">
        <v>0.96799999999999997</v>
      </c>
      <c r="Z2313">
        <v>0.94199999999999995</v>
      </c>
      <c r="AA2313" s="19">
        <v>45733.916313564812</v>
      </c>
      <c r="AB2313" t="s">
        <v>1428</v>
      </c>
    </row>
    <row r="2314" spans="1:28" hidden="1" x14ac:dyDescent="0.35">
      <c r="A2314" t="s">
        <v>118</v>
      </c>
      <c r="B2314" t="s">
        <v>314</v>
      </c>
      <c r="C2314">
        <v>0</v>
      </c>
      <c r="D2314" s="9">
        <v>44139.488819444443</v>
      </c>
      <c r="E2314" s="9">
        <v>44139.488819444443</v>
      </c>
      <c r="F2314" t="s">
        <v>874</v>
      </c>
      <c r="G2314" t="s">
        <v>874</v>
      </c>
      <c r="H2314">
        <v>1</v>
      </c>
      <c r="I2314">
        <v>1</v>
      </c>
      <c r="J2314">
        <v>1</v>
      </c>
      <c r="K2314" t="s">
        <v>875</v>
      </c>
      <c r="L2314">
        <v>1</v>
      </c>
      <c r="M2314">
        <v>0</v>
      </c>
      <c r="N2314" t="s">
        <v>877</v>
      </c>
      <c r="O2314" t="s">
        <v>877</v>
      </c>
      <c r="P2314" t="s">
        <v>877</v>
      </c>
      <c r="Q2314" t="s">
        <v>877</v>
      </c>
      <c r="R2314" t="s">
        <v>877</v>
      </c>
      <c r="S2314" t="s">
        <v>877</v>
      </c>
      <c r="T2314" t="s">
        <v>877</v>
      </c>
      <c r="U2314" t="s">
        <v>877</v>
      </c>
      <c r="V2314" t="s">
        <v>58</v>
      </c>
      <c r="W2314" t="s">
        <v>877</v>
      </c>
      <c r="X2314" t="s">
        <v>877</v>
      </c>
      <c r="Y2314" t="s">
        <v>877</v>
      </c>
      <c r="Z2314" t="s">
        <v>877</v>
      </c>
      <c r="AA2314" s="19">
        <v>45733.916313668982</v>
      </c>
      <c r="AB2314" t="s">
        <v>1428</v>
      </c>
    </row>
    <row r="2315" spans="1:28" x14ac:dyDescent="0.35">
      <c r="A2315" t="s">
        <v>117</v>
      </c>
      <c r="B2315" t="s">
        <v>313</v>
      </c>
      <c r="C2315">
        <v>3734</v>
      </c>
      <c r="D2315" s="9">
        <v>40814.472222222219</v>
      </c>
      <c r="E2315" s="9">
        <v>44548.634583333333</v>
      </c>
      <c r="F2315">
        <v>380</v>
      </c>
      <c r="G2315">
        <v>380</v>
      </c>
      <c r="H2315">
        <v>147</v>
      </c>
      <c r="I2315">
        <v>233</v>
      </c>
      <c r="J2315">
        <v>3</v>
      </c>
      <c r="K2315">
        <v>377</v>
      </c>
      <c r="L2315">
        <v>332</v>
      </c>
      <c r="M2315">
        <v>45</v>
      </c>
      <c r="N2315">
        <v>3.6999999999999998E-2</v>
      </c>
      <c r="O2315">
        <v>7.1999999999999995E-2</v>
      </c>
      <c r="P2315">
        <v>1E-3</v>
      </c>
      <c r="Q2315">
        <v>9.2999999999999999E-2</v>
      </c>
      <c r="R2315">
        <v>0.86099999999999999</v>
      </c>
      <c r="S2315">
        <v>0.33900000000000002</v>
      </c>
      <c r="T2315">
        <v>0.99099999999999999</v>
      </c>
      <c r="U2315">
        <v>483.87099999999998</v>
      </c>
      <c r="V2315" t="s">
        <v>58</v>
      </c>
      <c r="W2315">
        <v>0.98199999999999998</v>
      </c>
      <c r="X2315">
        <v>0.96299999999999997</v>
      </c>
      <c r="Y2315">
        <v>0.94799999999999995</v>
      </c>
      <c r="Z2315">
        <v>0.94699999999999995</v>
      </c>
      <c r="AA2315" s="19">
        <v>45733.916382546297</v>
      </c>
      <c r="AB2315" t="s">
        <v>1428</v>
      </c>
    </row>
    <row r="2316" spans="1:28" hidden="1" x14ac:dyDescent="0.35">
      <c r="A2316" t="s">
        <v>117</v>
      </c>
      <c r="B2316" t="s">
        <v>314</v>
      </c>
      <c r="C2316">
        <v>85</v>
      </c>
      <c r="D2316" s="9">
        <v>44462.659861111111</v>
      </c>
      <c r="E2316" s="9">
        <v>44548.634583333333</v>
      </c>
      <c r="F2316" t="s">
        <v>874</v>
      </c>
      <c r="G2316" t="s">
        <v>874</v>
      </c>
      <c r="H2316">
        <v>2</v>
      </c>
      <c r="I2316">
        <v>1</v>
      </c>
      <c r="J2316">
        <v>1</v>
      </c>
      <c r="K2316" t="s">
        <v>875</v>
      </c>
      <c r="L2316">
        <v>8</v>
      </c>
      <c r="M2316">
        <v>-5</v>
      </c>
      <c r="N2316">
        <v>1.6E-2</v>
      </c>
      <c r="O2316" t="s">
        <v>877</v>
      </c>
      <c r="P2316" t="s">
        <v>877</v>
      </c>
      <c r="Q2316">
        <v>7.3999999999999996E-2</v>
      </c>
      <c r="R2316" t="s">
        <v>877</v>
      </c>
      <c r="S2316" t="s">
        <v>877</v>
      </c>
      <c r="T2316" t="s">
        <v>877</v>
      </c>
      <c r="U2316" t="s">
        <v>877</v>
      </c>
      <c r="V2316" t="s">
        <v>58</v>
      </c>
      <c r="W2316">
        <v>1</v>
      </c>
      <c r="X2316" t="s">
        <v>877</v>
      </c>
      <c r="Y2316" t="s">
        <v>877</v>
      </c>
      <c r="Z2316">
        <v>0.81200000000000006</v>
      </c>
      <c r="AA2316" s="19">
        <v>45733.916382615738</v>
      </c>
      <c r="AB2316" t="s">
        <v>1428</v>
      </c>
    </row>
    <row r="2317" spans="1:28" x14ac:dyDescent="0.35">
      <c r="A2317" t="s">
        <v>115</v>
      </c>
      <c r="B2317" t="s">
        <v>313</v>
      </c>
      <c r="C2317">
        <v>5664</v>
      </c>
      <c r="D2317" s="9">
        <v>38901.370752314811</v>
      </c>
      <c r="E2317" s="9">
        <v>44565.63</v>
      </c>
      <c r="F2317">
        <v>5799</v>
      </c>
      <c r="G2317">
        <v>5799</v>
      </c>
      <c r="H2317">
        <v>2620</v>
      </c>
      <c r="I2317">
        <v>3179</v>
      </c>
      <c r="J2317">
        <v>287</v>
      </c>
      <c r="K2317">
        <v>5512</v>
      </c>
      <c r="L2317">
        <v>4625</v>
      </c>
      <c r="M2317">
        <v>887</v>
      </c>
      <c r="N2317">
        <v>0.81799999999999995</v>
      </c>
      <c r="O2317">
        <v>0.97299999999999998</v>
      </c>
      <c r="P2317">
        <v>0.113</v>
      </c>
      <c r="Q2317">
        <v>1.569</v>
      </c>
      <c r="R2317">
        <v>0.93500000000000005</v>
      </c>
      <c r="S2317">
        <v>0.45700000000000002</v>
      </c>
      <c r="T2317">
        <v>0.93700000000000006</v>
      </c>
      <c r="U2317">
        <v>565.32799999999997</v>
      </c>
      <c r="V2317" t="s">
        <v>58</v>
      </c>
      <c r="W2317">
        <v>0.83899999999999997</v>
      </c>
      <c r="X2317">
        <v>0.96399999999999997</v>
      </c>
      <c r="Y2317">
        <v>0.88500000000000001</v>
      </c>
      <c r="Z2317">
        <v>0.91500000000000004</v>
      </c>
      <c r="AA2317" s="19">
        <v>45733.916465625</v>
      </c>
      <c r="AB2317" t="s">
        <v>1428</v>
      </c>
    </row>
    <row r="2318" spans="1:28" hidden="1" x14ac:dyDescent="0.35">
      <c r="A2318" t="s">
        <v>115</v>
      </c>
      <c r="B2318" t="s">
        <v>314</v>
      </c>
      <c r="C2318">
        <v>99</v>
      </c>
      <c r="D2318" s="9">
        <v>44466.073761574073</v>
      </c>
      <c r="E2318" s="9">
        <v>44565.63</v>
      </c>
      <c r="F2318" t="s">
        <v>874</v>
      </c>
      <c r="G2318" t="s">
        <v>874</v>
      </c>
      <c r="H2318">
        <v>73</v>
      </c>
      <c r="I2318">
        <v>63</v>
      </c>
      <c r="J2318">
        <v>11</v>
      </c>
      <c r="K2318" t="s">
        <v>875</v>
      </c>
      <c r="L2318">
        <v>117</v>
      </c>
      <c r="M2318">
        <v>9</v>
      </c>
      <c r="N2318">
        <v>0.78300000000000003</v>
      </c>
      <c r="O2318">
        <v>0.61199999999999999</v>
      </c>
      <c r="P2318">
        <v>0.153</v>
      </c>
      <c r="Q2318">
        <v>1.27</v>
      </c>
      <c r="R2318">
        <v>1.0229999999999999</v>
      </c>
      <c r="S2318">
        <v>0.56100000000000005</v>
      </c>
      <c r="T2318">
        <v>0.89</v>
      </c>
      <c r="U2318">
        <v>698.42499999999995</v>
      </c>
      <c r="V2318" t="s">
        <v>64</v>
      </c>
      <c r="W2318">
        <v>0.95499999999999996</v>
      </c>
      <c r="X2318">
        <v>0.96699999999999997</v>
      </c>
      <c r="Y2318">
        <v>0.85</v>
      </c>
      <c r="Z2318">
        <v>0.98299999999999998</v>
      </c>
      <c r="AA2318" s="19">
        <v>45733.916480115739</v>
      </c>
      <c r="AB2318" t="s">
        <v>1428</v>
      </c>
    </row>
    <row r="2319" spans="1:28" x14ac:dyDescent="0.35">
      <c r="A2319" t="s">
        <v>114</v>
      </c>
      <c r="B2319" t="s">
        <v>313</v>
      </c>
      <c r="C2319">
        <v>3458</v>
      </c>
      <c r="D2319" s="9">
        <v>40975.26116898148</v>
      </c>
      <c r="E2319" s="9">
        <v>44433.381956018522</v>
      </c>
      <c r="F2319">
        <v>39</v>
      </c>
      <c r="G2319">
        <v>39</v>
      </c>
      <c r="H2319">
        <v>23</v>
      </c>
      <c r="I2319">
        <v>16</v>
      </c>
      <c r="J2319">
        <v>1</v>
      </c>
      <c r="K2319">
        <v>38</v>
      </c>
      <c r="L2319">
        <v>33</v>
      </c>
      <c r="M2319">
        <v>5</v>
      </c>
      <c r="N2319">
        <v>7.0000000000000001E-3</v>
      </c>
      <c r="O2319">
        <v>5.0000000000000001E-3</v>
      </c>
      <c r="P2319">
        <v>0</v>
      </c>
      <c r="Q2319">
        <v>1.0999999999999999E-2</v>
      </c>
      <c r="R2319">
        <v>0.91700000000000004</v>
      </c>
      <c r="S2319">
        <v>0.58299999999999996</v>
      </c>
      <c r="T2319">
        <v>1</v>
      </c>
      <c r="U2319">
        <v>454.54500000000002</v>
      </c>
      <c r="V2319" t="s">
        <v>58</v>
      </c>
      <c r="W2319">
        <v>0.95499999999999996</v>
      </c>
      <c r="X2319">
        <v>0.94199999999999995</v>
      </c>
      <c r="Y2319">
        <v>0</v>
      </c>
      <c r="Z2319">
        <v>0.91300000000000003</v>
      </c>
      <c r="AA2319" s="19">
        <v>45733.916543067127</v>
      </c>
      <c r="AB2319" t="s">
        <v>1428</v>
      </c>
    </row>
    <row r="2320" spans="1:28" hidden="1" x14ac:dyDescent="0.35">
      <c r="A2320" t="s">
        <v>114</v>
      </c>
      <c r="B2320" t="s">
        <v>314</v>
      </c>
      <c r="C2320">
        <v>0</v>
      </c>
      <c r="D2320" s="9">
        <v>44433.381956018522</v>
      </c>
      <c r="E2320" s="9">
        <v>44433.381956018522</v>
      </c>
      <c r="F2320" t="s">
        <v>874</v>
      </c>
      <c r="G2320" t="s">
        <v>874</v>
      </c>
      <c r="H2320">
        <v>1</v>
      </c>
      <c r="I2320">
        <v>1</v>
      </c>
      <c r="J2320">
        <v>1</v>
      </c>
      <c r="K2320" t="s">
        <v>875</v>
      </c>
      <c r="L2320">
        <v>1</v>
      </c>
      <c r="M2320">
        <v>0</v>
      </c>
      <c r="N2320" t="s">
        <v>877</v>
      </c>
      <c r="O2320" t="s">
        <v>877</v>
      </c>
      <c r="P2320" t="s">
        <v>877</v>
      </c>
      <c r="Q2320" t="s">
        <v>877</v>
      </c>
      <c r="R2320" t="s">
        <v>877</v>
      </c>
      <c r="S2320" t="s">
        <v>877</v>
      </c>
      <c r="T2320" t="s">
        <v>877</v>
      </c>
      <c r="U2320" t="s">
        <v>877</v>
      </c>
      <c r="V2320" t="s">
        <v>58</v>
      </c>
      <c r="W2320" t="s">
        <v>877</v>
      </c>
      <c r="X2320" t="s">
        <v>877</v>
      </c>
      <c r="Y2320" t="s">
        <v>877</v>
      </c>
      <c r="Z2320" t="s">
        <v>877</v>
      </c>
      <c r="AA2320" s="19">
        <v>45733.916543171297</v>
      </c>
      <c r="AB2320" t="s">
        <v>1428</v>
      </c>
    </row>
    <row r="2321" spans="1:28" x14ac:dyDescent="0.35">
      <c r="A2321" t="s">
        <v>1418</v>
      </c>
      <c r="B2321" t="s">
        <v>313</v>
      </c>
      <c r="C2321">
        <v>1951</v>
      </c>
      <c r="D2321" s="9">
        <v>42279.635625000003</v>
      </c>
      <c r="E2321" s="9">
        <v>44230.989351851851</v>
      </c>
      <c r="F2321">
        <v>86</v>
      </c>
      <c r="G2321">
        <v>86</v>
      </c>
      <c r="H2321">
        <v>75</v>
      </c>
      <c r="I2321">
        <v>11</v>
      </c>
      <c r="J2321">
        <v>0</v>
      </c>
      <c r="K2321">
        <v>86</v>
      </c>
      <c r="L2321">
        <v>33</v>
      </c>
      <c r="M2321">
        <v>53</v>
      </c>
      <c r="N2321">
        <v>3.1E-2</v>
      </c>
      <c r="O2321">
        <v>4.0000000000000001E-3</v>
      </c>
      <c r="P2321">
        <v>0</v>
      </c>
      <c r="Q2321">
        <v>0.21199999999999999</v>
      </c>
      <c r="R2321">
        <v>6.0570000000000004</v>
      </c>
      <c r="S2321">
        <v>0.88600000000000001</v>
      </c>
      <c r="T2321">
        <v>1</v>
      </c>
      <c r="U2321">
        <v>250</v>
      </c>
      <c r="V2321" t="s">
        <v>64</v>
      </c>
      <c r="W2321">
        <v>0.1</v>
      </c>
      <c r="X2321">
        <v>0.48099999999999998</v>
      </c>
      <c r="Y2321">
        <v>0</v>
      </c>
      <c r="Z2321">
        <v>0.871</v>
      </c>
      <c r="AA2321" s="19">
        <v>45733.916602673613</v>
      </c>
      <c r="AB2321" t="s">
        <v>1428</v>
      </c>
    </row>
    <row r="2322" spans="1:28" hidden="1" x14ac:dyDescent="0.35">
      <c r="A2322" t="s">
        <v>1418</v>
      </c>
      <c r="B2322" t="s">
        <v>314</v>
      </c>
      <c r="C2322">
        <v>0</v>
      </c>
      <c r="D2322" s="9">
        <v>44230.989351851851</v>
      </c>
      <c r="E2322" s="9">
        <v>44230.989351851851</v>
      </c>
      <c r="F2322" t="s">
        <v>874</v>
      </c>
      <c r="G2322" t="s">
        <v>874</v>
      </c>
      <c r="H2322">
        <v>1</v>
      </c>
      <c r="I2322">
        <v>1</v>
      </c>
      <c r="J2322">
        <v>1</v>
      </c>
      <c r="K2322" t="s">
        <v>875</v>
      </c>
      <c r="L2322">
        <v>1</v>
      </c>
      <c r="M2322">
        <v>0</v>
      </c>
      <c r="N2322" t="s">
        <v>877</v>
      </c>
      <c r="O2322" t="s">
        <v>877</v>
      </c>
      <c r="P2322">
        <v>0</v>
      </c>
      <c r="Q2322" t="s">
        <v>877</v>
      </c>
      <c r="R2322" t="s">
        <v>877</v>
      </c>
      <c r="S2322" t="s">
        <v>877</v>
      </c>
      <c r="T2322" t="s">
        <v>877</v>
      </c>
      <c r="U2322" t="s">
        <v>877</v>
      </c>
      <c r="V2322" t="s">
        <v>64</v>
      </c>
      <c r="W2322" t="s">
        <v>877</v>
      </c>
      <c r="X2322" t="s">
        <v>877</v>
      </c>
      <c r="Y2322">
        <v>0</v>
      </c>
      <c r="Z2322" t="s">
        <v>877</v>
      </c>
      <c r="AA2322" s="19">
        <v>45733.916602673613</v>
      </c>
      <c r="AB2322" t="s">
        <v>1428</v>
      </c>
    </row>
    <row r="2323" spans="1:28" x14ac:dyDescent="0.35">
      <c r="A2323" t="s">
        <v>1419</v>
      </c>
      <c r="B2323" t="s">
        <v>313</v>
      </c>
      <c r="C2323">
        <v>3562</v>
      </c>
      <c r="D2323" s="9">
        <v>40982.656828703701</v>
      </c>
      <c r="E2323" s="9">
        <v>44545.603020833332</v>
      </c>
      <c r="F2323">
        <v>5014</v>
      </c>
      <c r="G2323">
        <v>5014</v>
      </c>
      <c r="H2323">
        <v>3071</v>
      </c>
      <c r="I2323">
        <v>1943</v>
      </c>
      <c r="J2323">
        <v>82</v>
      </c>
      <c r="K2323">
        <v>4932</v>
      </c>
      <c r="L2323">
        <v>4783</v>
      </c>
      <c r="M2323">
        <v>149</v>
      </c>
      <c r="N2323">
        <v>1.587</v>
      </c>
      <c r="O2323">
        <v>0.91100000000000003</v>
      </c>
      <c r="P2323">
        <v>4.9000000000000002E-2</v>
      </c>
      <c r="Q2323">
        <v>2.4809999999999999</v>
      </c>
      <c r="R2323">
        <v>1.0129999999999999</v>
      </c>
      <c r="S2323">
        <v>0.63500000000000001</v>
      </c>
      <c r="T2323">
        <v>0.98</v>
      </c>
      <c r="U2323">
        <v>60.055999999999997</v>
      </c>
      <c r="V2323" t="s">
        <v>64</v>
      </c>
      <c r="W2323">
        <v>0.98</v>
      </c>
      <c r="X2323">
        <v>0.95</v>
      </c>
      <c r="Y2323">
        <v>0.93600000000000005</v>
      </c>
      <c r="Z2323">
        <v>0.98099999999999998</v>
      </c>
      <c r="AA2323" s="19">
        <v>45733.916679004629</v>
      </c>
      <c r="AB2323" t="s">
        <v>1428</v>
      </c>
    </row>
    <row r="2324" spans="1:28" hidden="1" x14ac:dyDescent="0.35">
      <c r="A2324" t="s">
        <v>1419</v>
      </c>
      <c r="B2324" t="s">
        <v>314</v>
      </c>
      <c r="C2324">
        <v>8</v>
      </c>
      <c r="D2324" s="9">
        <v>44537.50372685185</v>
      </c>
      <c r="E2324" s="9">
        <v>44545.603020833332</v>
      </c>
      <c r="F2324" t="s">
        <v>874</v>
      </c>
      <c r="G2324" t="s">
        <v>874</v>
      </c>
      <c r="H2324">
        <v>1</v>
      </c>
      <c r="I2324">
        <v>2</v>
      </c>
      <c r="J2324">
        <v>1</v>
      </c>
      <c r="K2324" t="s">
        <v>875</v>
      </c>
      <c r="L2324">
        <v>1</v>
      </c>
      <c r="M2324">
        <v>1</v>
      </c>
      <c r="N2324" t="s">
        <v>877</v>
      </c>
      <c r="O2324">
        <v>0.111</v>
      </c>
      <c r="P2324" t="s">
        <v>877</v>
      </c>
      <c r="Q2324" t="s">
        <v>877</v>
      </c>
      <c r="R2324" t="s">
        <v>877</v>
      </c>
      <c r="S2324" t="s">
        <v>877</v>
      </c>
      <c r="T2324" t="s">
        <v>877</v>
      </c>
      <c r="U2324" t="s">
        <v>877</v>
      </c>
      <c r="V2324" t="s">
        <v>64</v>
      </c>
      <c r="W2324" t="s">
        <v>877</v>
      </c>
      <c r="X2324">
        <v>1</v>
      </c>
      <c r="Y2324" t="s">
        <v>877</v>
      </c>
      <c r="Z2324" t="s">
        <v>877</v>
      </c>
      <c r="AA2324" s="19">
        <v>45733.916679004629</v>
      </c>
      <c r="AB2324" t="s">
        <v>1428</v>
      </c>
    </row>
    <row r="2325" spans="1:28" x14ac:dyDescent="0.35">
      <c r="A2325" t="s">
        <v>112</v>
      </c>
      <c r="B2325" t="s">
        <v>313</v>
      </c>
      <c r="C2325">
        <v>5345</v>
      </c>
      <c r="D2325" s="9">
        <v>39220.432476851849</v>
      </c>
      <c r="E2325" s="9">
        <v>44565.817719907405</v>
      </c>
      <c r="F2325">
        <v>1479</v>
      </c>
      <c r="G2325">
        <v>1479</v>
      </c>
      <c r="H2325">
        <v>1449</v>
      </c>
      <c r="I2325">
        <v>30</v>
      </c>
      <c r="J2325">
        <v>99</v>
      </c>
      <c r="K2325">
        <v>1380</v>
      </c>
      <c r="L2325">
        <v>1296</v>
      </c>
      <c r="M2325">
        <v>84</v>
      </c>
      <c r="N2325">
        <v>0.33300000000000002</v>
      </c>
      <c r="O2325">
        <v>7.0000000000000001E-3</v>
      </c>
      <c r="P2325">
        <v>6.5000000000000002E-2</v>
      </c>
      <c r="Q2325">
        <v>0.29699999999999999</v>
      </c>
      <c r="R2325">
        <v>1.08</v>
      </c>
      <c r="S2325">
        <v>0.97899999999999998</v>
      </c>
      <c r="T2325">
        <v>0.80900000000000005</v>
      </c>
      <c r="U2325">
        <v>282.82799999999997</v>
      </c>
      <c r="V2325" t="s">
        <v>64</v>
      </c>
      <c r="W2325">
        <v>0.92400000000000004</v>
      </c>
      <c r="X2325">
        <v>0.96099999999999997</v>
      </c>
      <c r="Y2325">
        <v>0.89200000000000002</v>
      </c>
      <c r="Z2325">
        <v>0.90300000000000002</v>
      </c>
      <c r="AA2325" s="19">
        <v>45733.916751157405</v>
      </c>
      <c r="AB2325" t="s">
        <v>1428</v>
      </c>
    </row>
    <row r="2326" spans="1:28" hidden="1" x14ac:dyDescent="0.35">
      <c r="A2326" t="s">
        <v>112</v>
      </c>
      <c r="B2326" t="s">
        <v>314</v>
      </c>
      <c r="C2326">
        <v>99</v>
      </c>
      <c r="D2326" s="9">
        <v>44466.7190625</v>
      </c>
      <c r="E2326" s="9">
        <v>44565.817719907405</v>
      </c>
      <c r="F2326" t="s">
        <v>874</v>
      </c>
      <c r="G2326" t="s">
        <v>874</v>
      </c>
      <c r="H2326">
        <v>25</v>
      </c>
      <c r="I2326">
        <v>1</v>
      </c>
      <c r="J2326">
        <v>1</v>
      </c>
      <c r="K2326" t="s">
        <v>875</v>
      </c>
      <c r="L2326">
        <v>23</v>
      </c>
      <c r="M2326">
        <v>3</v>
      </c>
      <c r="N2326">
        <v>0.17199999999999999</v>
      </c>
      <c r="O2326" t="s">
        <v>877</v>
      </c>
      <c r="P2326" t="s">
        <v>877</v>
      </c>
      <c r="Q2326">
        <v>0.20899999999999999</v>
      </c>
      <c r="R2326" t="s">
        <v>877</v>
      </c>
      <c r="S2326" t="s">
        <v>877</v>
      </c>
      <c r="T2326" t="s">
        <v>877</v>
      </c>
      <c r="U2326" t="s">
        <v>877</v>
      </c>
      <c r="V2326" t="s">
        <v>64</v>
      </c>
      <c r="W2326">
        <v>0.79200000000000004</v>
      </c>
      <c r="X2326" t="s">
        <v>877</v>
      </c>
      <c r="Y2326" t="s">
        <v>877</v>
      </c>
      <c r="Z2326">
        <v>0.95699999999999996</v>
      </c>
      <c r="AA2326" s="19">
        <v>45733.916751261575</v>
      </c>
      <c r="AB2326" t="s">
        <v>1428</v>
      </c>
    </row>
    <row r="2327" spans="1:28" x14ac:dyDescent="0.35">
      <c r="A2327" t="s">
        <v>111</v>
      </c>
      <c r="B2327" t="s">
        <v>313</v>
      </c>
      <c r="C2327">
        <v>2170</v>
      </c>
      <c r="D2327" s="9">
        <v>42395.38858796296</v>
      </c>
      <c r="E2327" s="9">
        <v>44565.724953703706</v>
      </c>
      <c r="F2327">
        <v>4134</v>
      </c>
      <c r="G2327">
        <v>4134</v>
      </c>
      <c r="H2327">
        <v>2341</v>
      </c>
      <c r="I2327">
        <v>1793</v>
      </c>
      <c r="J2327">
        <v>208</v>
      </c>
      <c r="K2327">
        <v>3926</v>
      </c>
      <c r="L2327">
        <v>3205</v>
      </c>
      <c r="M2327">
        <v>721</v>
      </c>
      <c r="N2327">
        <v>1.206</v>
      </c>
      <c r="O2327">
        <v>0.91800000000000004</v>
      </c>
      <c r="P2327">
        <v>0.154</v>
      </c>
      <c r="Q2327">
        <v>1.655</v>
      </c>
      <c r="R2327">
        <v>0.84</v>
      </c>
      <c r="S2327">
        <v>0.56799999999999995</v>
      </c>
      <c r="T2327">
        <v>0.92700000000000005</v>
      </c>
      <c r="U2327">
        <v>435.65</v>
      </c>
      <c r="V2327" t="s">
        <v>58</v>
      </c>
      <c r="W2327">
        <v>0.92100000000000004</v>
      </c>
      <c r="X2327">
        <v>0.93899999999999995</v>
      </c>
      <c r="Y2327">
        <v>0.83</v>
      </c>
      <c r="Z2327">
        <v>0.92200000000000004</v>
      </c>
      <c r="AA2327" s="19">
        <v>45733.916828831017</v>
      </c>
      <c r="AB2327" t="s">
        <v>1428</v>
      </c>
    </row>
    <row r="2328" spans="1:28" hidden="1" x14ac:dyDescent="0.35">
      <c r="A2328" t="s">
        <v>111</v>
      </c>
      <c r="B2328" t="s">
        <v>314</v>
      </c>
      <c r="C2328">
        <v>99</v>
      </c>
      <c r="D2328" s="9">
        <v>44466.16920138889</v>
      </c>
      <c r="E2328" s="9">
        <v>44565.724953703706</v>
      </c>
      <c r="F2328" t="s">
        <v>874</v>
      </c>
      <c r="G2328" t="s">
        <v>874</v>
      </c>
      <c r="H2328">
        <v>240</v>
      </c>
      <c r="I2328">
        <v>188</v>
      </c>
      <c r="J2328">
        <v>25</v>
      </c>
      <c r="K2328" t="s">
        <v>875</v>
      </c>
      <c r="L2328">
        <v>358</v>
      </c>
      <c r="M2328">
        <v>46</v>
      </c>
      <c r="N2328">
        <v>2.573</v>
      </c>
      <c r="O2328">
        <v>2.0169999999999999</v>
      </c>
      <c r="P2328">
        <v>0.26800000000000002</v>
      </c>
      <c r="Q2328">
        <v>3.95</v>
      </c>
      <c r="R2328">
        <v>0.91400000000000003</v>
      </c>
      <c r="S2328">
        <v>0.56100000000000005</v>
      </c>
      <c r="T2328">
        <v>0.94199999999999995</v>
      </c>
      <c r="U2328">
        <v>182.53200000000001</v>
      </c>
      <c r="V2328" t="s">
        <v>58</v>
      </c>
      <c r="W2328">
        <v>0.99299999999999999</v>
      </c>
      <c r="X2328">
        <v>0.995</v>
      </c>
      <c r="Y2328">
        <v>0.97499999999999998</v>
      </c>
      <c r="Z2328">
        <v>0.99</v>
      </c>
      <c r="AA2328" s="19">
        <v>45733.916843703701</v>
      </c>
      <c r="AB2328" t="s">
        <v>1428</v>
      </c>
    </row>
    <row r="2329" spans="1:28" x14ac:dyDescent="0.35">
      <c r="A2329" t="s">
        <v>110</v>
      </c>
      <c r="B2329" t="s">
        <v>313</v>
      </c>
      <c r="C2329">
        <v>243</v>
      </c>
      <c r="D2329" s="9">
        <v>44309.684675925928</v>
      </c>
      <c r="E2329" s="9">
        <v>44552.992708333331</v>
      </c>
      <c r="F2329">
        <v>142</v>
      </c>
      <c r="G2329">
        <v>142</v>
      </c>
      <c r="H2329">
        <v>136</v>
      </c>
      <c r="I2329">
        <v>6</v>
      </c>
      <c r="J2329">
        <v>0</v>
      </c>
      <c r="K2329">
        <v>142</v>
      </c>
      <c r="L2329">
        <v>125</v>
      </c>
      <c r="M2329">
        <v>17</v>
      </c>
      <c r="N2329">
        <v>0.49299999999999999</v>
      </c>
      <c r="O2329">
        <v>4.7E-2</v>
      </c>
      <c r="P2329">
        <v>0</v>
      </c>
      <c r="Q2329">
        <v>0.499</v>
      </c>
      <c r="R2329">
        <v>0.92400000000000004</v>
      </c>
      <c r="S2329">
        <v>0.91300000000000003</v>
      </c>
      <c r="T2329">
        <v>1</v>
      </c>
      <c r="U2329">
        <v>34.067999999999998</v>
      </c>
      <c r="V2329" t="s">
        <v>58</v>
      </c>
      <c r="W2329">
        <v>0.86399999999999999</v>
      </c>
      <c r="X2329">
        <v>0.81799999999999995</v>
      </c>
      <c r="Y2329">
        <v>0</v>
      </c>
      <c r="Z2329">
        <v>0.96899999999999997</v>
      </c>
      <c r="AA2329" s="19">
        <v>45733.916909074076</v>
      </c>
      <c r="AB2329" t="s">
        <v>1428</v>
      </c>
    </row>
    <row r="2330" spans="1:28" hidden="1" x14ac:dyDescent="0.35">
      <c r="A2330" t="s">
        <v>110</v>
      </c>
      <c r="B2330" t="s">
        <v>314</v>
      </c>
      <c r="C2330">
        <v>99</v>
      </c>
      <c r="D2330" s="9">
        <v>44453.730925925927</v>
      </c>
      <c r="E2330" s="9">
        <v>44552.992708333331</v>
      </c>
      <c r="F2330" t="s">
        <v>874</v>
      </c>
      <c r="G2330" t="s">
        <v>874</v>
      </c>
      <c r="H2330">
        <v>26</v>
      </c>
      <c r="I2330">
        <v>5</v>
      </c>
      <c r="J2330">
        <v>1</v>
      </c>
      <c r="K2330" t="s">
        <v>875</v>
      </c>
      <c r="L2330">
        <v>39</v>
      </c>
      <c r="M2330">
        <v>-7</v>
      </c>
      <c r="N2330">
        <v>0.17799999999999999</v>
      </c>
      <c r="O2330">
        <v>8.6999999999999994E-2</v>
      </c>
      <c r="P2330">
        <v>0</v>
      </c>
      <c r="Q2330">
        <v>0.379</v>
      </c>
      <c r="R2330">
        <v>1.43</v>
      </c>
      <c r="S2330">
        <v>0.67200000000000004</v>
      </c>
      <c r="T2330">
        <v>1</v>
      </c>
      <c r="U2330">
        <v>44.854999999999997</v>
      </c>
      <c r="V2330" t="s">
        <v>64</v>
      </c>
      <c r="W2330">
        <v>0.75800000000000001</v>
      </c>
      <c r="X2330">
        <v>0.92</v>
      </c>
      <c r="Y2330">
        <v>0</v>
      </c>
      <c r="Z2330">
        <v>0.83599999999999997</v>
      </c>
      <c r="AA2330" s="19">
        <v>45733.916920243057</v>
      </c>
      <c r="AB2330" t="s">
        <v>1428</v>
      </c>
    </row>
    <row r="2331" spans="1:28" x14ac:dyDescent="0.35">
      <c r="A2331" t="s">
        <v>1420</v>
      </c>
      <c r="B2331" t="s">
        <v>313</v>
      </c>
      <c r="C2331">
        <v>2056</v>
      </c>
      <c r="D2331" s="9">
        <v>42082.256736111114</v>
      </c>
      <c r="E2331" s="9">
        <v>44138.486597222225</v>
      </c>
      <c r="F2331">
        <v>212</v>
      </c>
      <c r="G2331">
        <v>212</v>
      </c>
      <c r="H2331">
        <v>94</v>
      </c>
      <c r="I2331">
        <v>118</v>
      </c>
      <c r="J2331">
        <v>5</v>
      </c>
      <c r="K2331">
        <v>207</v>
      </c>
      <c r="L2331">
        <v>164</v>
      </c>
      <c r="M2331">
        <v>43</v>
      </c>
      <c r="N2331">
        <v>7.1999999999999995E-2</v>
      </c>
      <c r="O2331">
        <v>0.11899999999999999</v>
      </c>
      <c r="P2331">
        <v>8.0000000000000002E-3</v>
      </c>
      <c r="Q2331">
        <v>0.16</v>
      </c>
      <c r="R2331">
        <v>0.874</v>
      </c>
      <c r="S2331">
        <v>0.377</v>
      </c>
      <c r="T2331">
        <v>0.95799999999999996</v>
      </c>
      <c r="U2331">
        <v>268.75</v>
      </c>
      <c r="V2331" t="s">
        <v>58</v>
      </c>
      <c r="W2331">
        <v>0.88</v>
      </c>
      <c r="X2331">
        <v>0.96499999999999997</v>
      </c>
      <c r="Y2331">
        <v>0.82499999999999996</v>
      </c>
      <c r="Z2331">
        <v>0.96799999999999997</v>
      </c>
      <c r="AA2331" s="19">
        <v>45733.916981249997</v>
      </c>
      <c r="AB2331" t="s">
        <v>1428</v>
      </c>
    </row>
    <row r="2332" spans="1:28" hidden="1" x14ac:dyDescent="0.35">
      <c r="A2332" t="s">
        <v>1420</v>
      </c>
      <c r="B2332" t="s">
        <v>314</v>
      </c>
      <c r="C2332">
        <v>0</v>
      </c>
      <c r="D2332" s="9">
        <v>44138.486597222225</v>
      </c>
      <c r="E2332" s="9">
        <v>44138.486597222225</v>
      </c>
      <c r="F2332" t="s">
        <v>874</v>
      </c>
      <c r="G2332" t="s">
        <v>874</v>
      </c>
      <c r="H2332">
        <v>1</v>
      </c>
      <c r="I2332">
        <v>1</v>
      </c>
      <c r="J2332">
        <v>1</v>
      </c>
      <c r="K2332" t="s">
        <v>875</v>
      </c>
      <c r="L2332">
        <v>1</v>
      </c>
      <c r="M2332">
        <v>0</v>
      </c>
      <c r="N2332" t="s">
        <v>877</v>
      </c>
      <c r="O2332" t="s">
        <v>877</v>
      </c>
      <c r="P2332" t="s">
        <v>877</v>
      </c>
      <c r="Q2332" t="s">
        <v>877</v>
      </c>
      <c r="R2332" t="s">
        <v>877</v>
      </c>
      <c r="S2332" t="s">
        <v>877</v>
      </c>
      <c r="T2332" t="s">
        <v>877</v>
      </c>
      <c r="U2332" t="s">
        <v>877</v>
      </c>
      <c r="V2332" t="s">
        <v>58</v>
      </c>
      <c r="W2332" t="s">
        <v>877</v>
      </c>
      <c r="X2332" t="s">
        <v>877</v>
      </c>
      <c r="Y2332" t="s">
        <v>877</v>
      </c>
      <c r="Z2332" t="s">
        <v>877</v>
      </c>
      <c r="AA2332" s="19">
        <v>45733.916981319446</v>
      </c>
      <c r="AB2332" t="s">
        <v>1428</v>
      </c>
    </row>
    <row r="2333" spans="1:28" x14ac:dyDescent="0.35">
      <c r="A2333" t="s">
        <v>109</v>
      </c>
      <c r="B2333" t="s">
        <v>313</v>
      </c>
      <c r="C2333">
        <v>686</v>
      </c>
      <c r="D2333" s="9">
        <v>43879.42596064815</v>
      </c>
      <c r="E2333" s="9">
        <v>44565.560613425929</v>
      </c>
      <c r="F2333">
        <v>871</v>
      </c>
      <c r="G2333">
        <v>871</v>
      </c>
      <c r="H2333">
        <v>820</v>
      </c>
      <c r="I2333">
        <v>51</v>
      </c>
      <c r="J2333">
        <v>0</v>
      </c>
      <c r="K2333">
        <v>871</v>
      </c>
      <c r="L2333">
        <v>804</v>
      </c>
      <c r="M2333">
        <v>67</v>
      </c>
      <c r="N2333">
        <v>3.04</v>
      </c>
      <c r="O2333">
        <v>0.19400000000000001</v>
      </c>
      <c r="P2333">
        <v>0</v>
      </c>
      <c r="Q2333">
        <v>3.617</v>
      </c>
      <c r="R2333">
        <v>1.1180000000000001</v>
      </c>
      <c r="S2333">
        <v>0.94</v>
      </c>
      <c r="T2333">
        <v>1</v>
      </c>
      <c r="U2333">
        <v>18.524000000000001</v>
      </c>
      <c r="V2333" t="s">
        <v>94</v>
      </c>
      <c r="W2333">
        <v>0.879</v>
      </c>
      <c r="X2333">
        <v>0.96299999999999997</v>
      </c>
      <c r="Y2333">
        <v>0</v>
      </c>
      <c r="Z2333">
        <v>0.91800000000000004</v>
      </c>
      <c r="AA2333" s="19">
        <v>45733.917051446762</v>
      </c>
      <c r="AB2333" t="s">
        <v>1428</v>
      </c>
    </row>
    <row r="2334" spans="1:28" hidden="1" x14ac:dyDescent="0.35">
      <c r="A2334" t="s">
        <v>109</v>
      </c>
      <c r="B2334" t="s">
        <v>314</v>
      </c>
      <c r="C2334">
        <v>99</v>
      </c>
      <c r="D2334" s="9">
        <v>44466.549710648149</v>
      </c>
      <c r="E2334" s="9">
        <v>44565.560613425929</v>
      </c>
      <c r="F2334" t="s">
        <v>874</v>
      </c>
      <c r="G2334" t="s">
        <v>874</v>
      </c>
      <c r="H2334">
        <v>55</v>
      </c>
      <c r="I2334">
        <v>10</v>
      </c>
      <c r="J2334">
        <v>1</v>
      </c>
      <c r="K2334" t="s">
        <v>875</v>
      </c>
      <c r="L2334">
        <v>67</v>
      </c>
      <c r="M2334">
        <v>-1</v>
      </c>
      <c r="N2334">
        <v>0.61599999999999999</v>
      </c>
      <c r="O2334">
        <v>0.09</v>
      </c>
      <c r="P2334">
        <v>0</v>
      </c>
      <c r="Q2334">
        <v>0.80300000000000005</v>
      </c>
      <c r="R2334">
        <v>1.137</v>
      </c>
      <c r="S2334">
        <v>0.873</v>
      </c>
      <c r="T2334">
        <v>1</v>
      </c>
      <c r="U2334">
        <v>83.436999999999998</v>
      </c>
      <c r="V2334" t="s">
        <v>64</v>
      </c>
      <c r="W2334">
        <v>0.95299999999999996</v>
      </c>
      <c r="X2334">
        <v>0.93400000000000005</v>
      </c>
      <c r="Y2334">
        <v>0</v>
      </c>
      <c r="Z2334">
        <v>0.96599999999999997</v>
      </c>
      <c r="AA2334" s="19">
        <v>45733.917063553243</v>
      </c>
      <c r="AB2334" t="s">
        <v>1428</v>
      </c>
    </row>
    <row r="2335" spans="1:28" x14ac:dyDescent="0.35">
      <c r="A2335" t="s">
        <v>107</v>
      </c>
      <c r="B2335" t="s">
        <v>313</v>
      </c>
      <c r="C2335">
        <v>1344</v>
      </c>
      <c r="D2335" s="9">
        <v>43221.753252314818</v>
      </c>
      <c r="E2335" s="9">
        <v>44565.870694444442</v>
      </c>
      <c r="F2335">
        <v>2036</v>
      </c>
      <c r="G2335">
        <v>2036</v>
      </c>
      <c r="H2335">
        <v>1085</v>
      </c>
      <c r="I2335">
        <v>951</v>
      </c>
      <c r="J2335">
        <v>101</v>
      </c>
      <c r="K2335">
        <v>1935</v>
      </c>
      <c r="L2335">
        <v>1592</v>
      </c>
      <c r="M2335">
        <v>343</v>
      </c>
      <c r="N2335">
        <v>0.97299999999999998</v>
      </c>
      <c r="O2335">
        <v>0.86799999999999999</v>
      </c>
      <c r="P2335">
        <v>9.6000000000000002E-2</v>
      </c>
      <c r="Q2335">
        <v>1.4950000000000001</v>
      </c>
      <c r="R2335">
        <v>0.85699999999999998</v>
      </c>
      <c r="S2335">
        <v>0.52900000000000003</v>
      </c>
      <c r="T2335">
        <v>0.94799999999999995</v>
      </c>
      <c r="U2335">
        <v>229.43100000000001</v>
      </c>
      <c r="V2335" t="s">
        <v>58</v>
      </c>
      <c r="W2335">
        <v>0.94299999999999995</v>
      </c>
      <c r="X2335">
        <v>0.97899999999999998</v>
      </c>
      <c r="Y2335">
        <v>0.94199999999999995</v>
      </c>
      <c r="Z2335">
        <v>0.95699999999999996</v>
      </c>
      <c r="AA2335" s="19">
        <v>45733.91713642361</v>
      </c>
      <c r="AB2335" t="s">
        <v>1428</v>
      </c>
    </row>
    <row r="2336" spans="1:28" hidden="1" x14ac:dyDescent="0.35">
      <c r="A2336" t="s">
        <v>107</v>
      </c>
      <c r="B2336" t="s">
        <v>314</v>
      </c>
      <c r="C2336">
        <v>99</v>
      </c>
      <c r="D2336" s="9">
        <v>44466.457592592589</v>
      </c>
      <c r="E2336" s="9">
        <v>44565.870694444442</v>
      </c>
      <c r="F2336" t="s">
        <v>874</v>
      </c>
      <c r="G2336" t="s">
        <v>874</v>
      </c>
      <c r="H2336">
        <v>138</v>
      </c>
      <c r="I2336">
        <v>106</v>
      </c>
      <c r="J2336">
        <v>19</v>
      </c>
      <c r="K2336" t="s">
        <v>875</v>
      </c>
      <c r="L2336">
        <v>223</v>
      </c>
      <c r="M2336">
        <v>1</v>
      </c>
      <c r="N2336">
        <v>1.4590000000000001</v>
      </c>
      <c r="O2336">
        <v>1.1339999999999999</v>
      </c>
      <c r="P2336">
        <v>0.23200000000000001</v>
      </c>
      <c r="Q2336">
        <v>2.214</v>
      </c>
      <c r="R2336">
        <v>0.93799999999999994</v>
      </c>
      <c r="S2336">
        <v>0.56299999999999994</v>
      </c>
      <c r="T2336">
        <v>0.91100000000000003</v>
      </c>
      <c r="U2336">
        <v>154.923</v>
      </c>
      <c r="V2336" t="s">
        <v>58</v>
      </c>
      <c r="W2336">
        <v>0.96</v>
      </c>
      <c r="X2336">
        <v>0.96299999999999997</v>
      </c>
      <c r="Y2336">
        <v>0.93300000000000005</v>
      </c>
      <c r="Z2336">
        <v>0.99299999999999999</v>
      </c>
      <c r="AA2336" s="19">
        <v>45733.917151388887</v>
      </c>
      <c r="AB2336" t="s">
        <v>1428</v>
      </c>
    </row>
    <row r="2337" spans="1:28" x14ac:dyDescent="0.35">
      <c r="A2337" t="s">
        <v>1421</v>
      </c>
      <c r="B2337" t="s">
        <v>313</v>
      </c>
      <c r="C2337">
        <v>655</v>
      </c>
      <c r="D2337" s="9">
        <v>43909.371446759258</v>
      </c>
      <c r="E2337" s="9">
        <v>44564.593506944446</v>
      </c>
      <c r="F2337">
        <v>113</v>
      </c>
      <c r="G2337">
        <v>113</v>
      </c>
      <c r="H2337">
        <v>73</v>
      </c>
      <c r="I2337">
        <v>40</v>
      </c>
      <c r="J2337">
        <v>0</v>
      </c>
      <c r="K2337">
        <v>113</v>
      </c>
      <c r="L2337">
        <v>79</v>
      </c>
      <c r="M2337">
        <v>34</v>
      </c>
      <c r="N2337">
        <v>0.16800000000000001</v>
      </c>
      <c r="O2337">
        <v>9.0999999999999998E-2</v>
      </c>
      <c r="P2337">
        <v>0</v>
      </c>
      <c r="Q2337">
        <v>0.20300000000000001</v>
      </c>
      <c r="R2337">
        <v>0.78400000000000003</v>
      </c>
      <c r="S2337">
        <v>0.64900000000000002</v>
      </c>
      <c r="T2337">
        <v>1</v>
      </c>
      <c r="U2337">
        <v>167.488</v>
      </c>
      <c r="V2337" t="s">
        <v>58</v>
      </c>
      <c r="W2337">
        <v>0.92400000000000004</v>
      </c>
      <c r="X2337">
        <v>0.78500000000000003</v>
      </c>
      <c r="Y2337">
        <v>0</v>
      </c>
      <c r="Z2337">
        <v>0.99</v>
      </c>
      <c r="AA2337" s="19">
        <v>45733.917216782407</v>
      </c>
      <c r="AB2337" t="s">
        <v>1428</v>
      </c>
    </row>
    <row r="2338" spans="1:28" hidden="1" x14ac:dyDescent="0.35">
      <c r="A2338" t="s">
        <v>1421</v>
      </c>
      <c r="B2338" t="s">
        <v>314</v>
      </c>
      <c r="C2338">
        <v>98</v>
      </c>
      <c r="D2338" s="9">
        <v>44466.505879629629</v>
      </c>
      <c r="E2338" s="9">
        <v>44564.593506944446</v>
      </c>
      <c r="F2338" t="s">
        <v>874</v>
      </c>
      <c r="G2338" t="s">
        <v>874</v>
      </c>
      <c r="H2338">
        <v>11</v>
      </c>
      <c r="I2338">
        <v>25</v>
      </c>
      <c r="J2338">
        <v>1</v>
      </c>
      <c r="K2338" t="s">
        <v>875</v>
      </c>
      <c r="L2338">
        <v>23</v>
      </c>
      <c r="M2338">
        <v>14</v>
      </c>
      <c r="N2338">
        <v>0.107</v>
      </c>
      <c r="O2338">
        <v>0.3</v>
      </c>
      <c r="P2338">
        <v>0</v>
      </c>
      <c r="Q2338">
        <v>0.246</v>
      </c>
      <c r="R2338">
        <v>0.60399999999999998</v>
      </c>
      <c r="S2338">
        <v>0.26300000000000001</v>
      </c>
      <c r="T2338">
        <v>1</v>
      </c>
      <c r="U2338">
        <v>138.21100000000001</v>
      </c>
      <c r="V2338" t="s">
        <v>58</v>
      </c>
      <c r="W2338">
        <v>0.71499999999999997</v>
      </c>
      <c r="X2338">
        <v>0.89800000000000002</v>
      </c>
      <c r="Y2338">
        <v>0</v>
      </c>
      <c r="Z2338">
        <v>0.97299999999999998</v>
      </c>
      <c r="AA2338" s="19">
        <v>45733.917228460647</v>
      </c>
      <c r="AB2338" t="s">
        <v>1428</v>
      </c>
    </row>
    <row r="2339" spans="1:28" x14ac:dyDescent="0.35">
      <c r="A2339" t="s">
        <v>1422</v>
      </c>
      <c r="B2339" t="s">
        <v>313</v>
      </c>
      <c r="C2339">
        <v>122</v>
      </c>
      <c r="D2339" s="9">
        <v>44442.638206018521</v>
      </c>
      <c r="E2339" s="9">
        <v>44564.772673611114</v>
      </c>
      <c r="F2339">
        <v>312</v>
      </c>
      <c r="G2339">
        <v>312</v>
      </c>
      <c r="H2339">
        <v>165</v>
      </c>
      <c r="I2339">
        <v>147</v>
      </c>
      <c r="J2339">
        <v>68</v>
      </c>
      <c r="K2339">
        <v>244</v>
      </c>
      <c r="L2339">
        <v>220</v>
      </c>
      <c r="M2339">
        <v>24</v>
      </c>
      <c r="N2339">
        <v>1.7190000000000001</v>
      </c>
      <c r="O2339">
        <v>1.3029999999999999</v>
      </c>
      <c r="P2339">
        <v>1.42</v>
      </c>
      <c r="Q2339">
        <v>2.5409999999999999</v>
      </c>
      <c r="R2339">
        <v>1.5860000000000001</v>
      </c>
      <c r="S2339">
        <v>0.56899999999999995</v>
      </c>
      <c r="T2339">
        <v>0.53</v>
      </c>
      <c r="U2339">
        <v>9.4450000000000003</v>
      </c>
      <c r="V2339" t="s">
        <v>94</v>
      </c>
      <c r="W2339">
        <v>0.81499999999999995</v>
      </c>
      <c r="X2339">
        <v>0.43</v>
      </c>
      <c r="Y2339">
        <v>0.80300000000000005</v>
      </c>
      <c r="Z2339">
        <v>0.80800000000000005</v>
      </c>
      <c r="AA2339" s="19">
        <v>45733.917298668981</v>
      </c>
      <c r="AB2339" t="s">
        <v>1428</v>
      </c>
    </row>
    <row r="2340" spans="1:28" hidden="1" x14ac:dyDescent="0.35">
      <c r="A2340" t="s">
        <v>1422</v>
      </c>
      <c r="B2340" t="s">
        <v>314</v>
      </c>
      <c r="C2340">
        <v>98</v>
      </c>
      <c r="D2340" s="9">
        <v>44466.594837962963</v>
      </c>
      <c r="E2340" s="9">
        <v>44564.772673611114</v>
      </c>
      <c r="F2340" t="s">
        <v>874</v>
      </c>
      <c r="G2340" t="s">
        <v>874</v>
      </c>
      <c r="H2340">
        <v>63</v>
      </c>
      <c r="I2340">
        <v>19</v>
      </c>
      <c r="J2340">
        <v>67</v>
      </c>
      <c r="K2340" t="s">
        <v>875</v>
      </c>
      <c r="L2340">
        <v>99</v>
      </c>
      <c r="M2340">
        <v>-85</v>
      </c>
      <c r="N2340">
        <v>0.77700000000000002</v>
      </c>
      <c r="O2340">
        <v>0.17899999999999999</v>
      </c>
      <c r="P2340">
        <v>1.494</v>
      </c>
      <c r="Q2340">
        <v>1.206</v>
      </c>
      <c r="R2340">
        <v>-2.242</v>
      </c>
      <c r="S2340">
        <v>0.81299999999999994</v>
      </c>
      <c r="T2340">
        <v>-0.56299999999999994</v>
      </c>
      <c r="U2340">
        <v>19.899999999999999</v>
      </c>
      <c r="V2340" t="s">
        <v>82</v>
      </c>
      <c r="W2340">
        <v>0.89200000000000002</v>
      </c>
      <c r="X2340">
        <v>0.878</v>
      </c>
      <c r="Y2340">
        <v>0.80700000000000005</v>
      </c>
      <c r="Z2340">
        <v>0.69399999999999995</v>
      </c>
      <c r="AA2340" s="19">
        <v>45733.91731420139</v>
      </c>
      <c r="AB2340" t="s">
        <v>1428</v>
      </c>
    </row>
    <row r="2341" spans="1:28" x14ac:dyDescent="0.35">
      <c r="A2341" t="s">
        <v>104</v>
      </c>
      <c r="B2341" t="s">
        <v>313</v>
      </c>
      <c r="C2341">
        <v>712</v>
      </c>
      <c r="D2341" s="9">
        <v>43853.795532407406</v>
      </c>
      <c r="E2341" s="9">
        <v>44565.81517361111</v>
      </c>
      <c r="F2341">
        <v>1748</v>
      </c>
      <c r="G2341">
        <v>1748</v>
      </c>
      <c r="H2341">
        <v>1210</v>
      </c>
      <c r="I2341">
        <v>538</v>
      </c>
      <c r="J2341">
        <v>0</v>
      </c>
      <c r="K2341">
        <v>1748</v>
      </c>
      <c r="L2341">
        <v>890</v>
      </c>
      <c r="M2341">
        <v>858</v>
      </c>
      <c r="N2341">
        <v>2.0249999999999999</v>
      </c>
      <c r="O2341">
        <v>0.94399999999999995</v>
      </c>
      <c r="P2341">
        <v>0</v>
      </c>
      <c r="Q2341">
        <v>1.6719999999999999</v>
      </c>
      <c r="R2341">
        <v>0.56299999999999994</v>
      </c>
      <c r="S2341">
        <v>0.68200000000000005</v>
      </c>
      <c r="T2341">
        <v>1</v>
      </c>
      <c r="U2341">
        <v>513.15800000000002</v>
      </c>
      <c r="V2341" t="s">
        <v>58</v>
      </c>
      <c r="W2341">
        <v>0.996</v>
      </c>
      <c r="X2341">
        <v>0.99299999999999999</v>
      </c>
      <c r="Y2341">
        <v>0</v>
      </c>
      <c r="Z2341">
        <v>0.92100000000000004</v>
      </c>
      <c r="AA2341" s="19">
        <v>45733.917384907407</v>
      </c>
      <c r="AB2341" t="s">
        <v>1428</v>
      </c>
    </row>
    <row r="2342" spans="1:28" hidden="1" x14ac:dyDescent="0.35">
      <c r="A2342" t="s">
        <v>104</v>
      </c>
      <c r="B2342" t="s">
        <v>314</v>
      </c>
      <c r="C2342">
        <v>99</v>
      </c>
      <c r="D2342" s="9">
        <v>44466.557256944441</v>
      </c>
      <c r="E2342" s="9">
        <v>44565.81517361111</v>
      </c>
      <c r="F2342" t="s">
        <v>874</v>
      </c>
      <c r="G2342" t="s">
        <v>874</v>
      </c>
      <c r="H2342">
        <v>124</v>
      </c>
      <c r="I2342">
        <v>75</v>
      </c>
      <c r="J2342">
        <v>1</v>
      </c>
      <c r="K2342" t="s">
        <v>875</v>
      </c>
      <c r="L2342">
        <v>163</v>
      </c>
      <c r="M2342">
        <v>37</v>
      </c>
      <c r="N2342">
        <v>1.452</v>
      </c>
      <c r="O2342">
        <v>0.80900000000000005</v>
      </c>
      <c r="P2342">
        <v>0</v>
      </c>
      <c r="Q2342">
        <v>1.819</v>
      </c>
      <c r="R2342">
        <v>0.80500000000000005</v>
      </c>
      <c r="S2342">
        <v>0.64200000000000002</v>
      </c>
      <c r="T2342">
        <v>1</v>
      </c>
      <c r="U2342">
        <v>471.68799999999999</v>
      </c>
      <c r="V2342" t="s">
        <v>58</v>
      </c>
      <c r="W2342">
        <v>0.98399999999999999</v>
      </c>
      <c r="X2342">
        <v>0.98099999999999998</v>
      </c>
      <c r="Y2342">
        <v>0</v>
      </c>
      <c r="Z2342">
        <v>0.98699999999999999</v>
      </c>
      <c r="AA2342" s="19">
        <v>45733.91739736111</v>
      </c>
      <c r="AB2342" t="s">
        <v>1428</v>
      </c>
    </row>
    <row r="2343" spans="1:28" x14ac:dyDescent="0.35">
      <c r="A2343" t="s">
        <v>103</v>
      </c>
      <c r="B2343" t="s">
        <v>313</v>
      </c>
      <c r="C2343">
        <v>687</v>
      </c>
      <c r="D2343" s="9">
        <v>43865.758356481485</v>
      </c>
      <c r="E2343" s="9">
        <v>44553.516377314816</v>
      </c>
      <c r="F2343">
        <v>129</v>
      </c>
      <c r="G2343">
        <v>129</v>
      </c>
      <c r="H2343">
        <v>124</v>
      </c>
      <c r="I2343">
        <v>5</v>
      </c>
      <c r="J2343">
        <v>0</v>
      </c>
      <c r="K2343">
        <v>129</v>
      </c>
      <c r="L2343">
        <v>69</v>
      </c>
      <c r="M2343">
        <v>60</v>
      </c>
      <c r="N2343">
        <v>0.27400000000000002</v>
      </c>
      <c r="O2343">
        <v>2.5000000000000001E-2</v>
      </c>
      <c r="P2343">
        <v>0</v>
      </c>
      <c r="Q2343">
        <v>0.19700000000000001</v>
      </c>
      <c r="R2343">
        <v>0.65900000000000003</v>
      </c>
      <c r="S2343">
        <v>0.91600000000000004</v>
      </c>
      <c r="T2343">
        <v>1</v>
      </c>
      <c r="U2343">
        <v>304.56900000000002</v>
      </c>
      <c r="V2343" t="s">
        <v>58</v>
      </c>
      <c r="W2343">
        <v>0.91600000000000004</v>
      </c>
      <c r="X2343">
        <v>0.88800000000000001</v>
      </c>
      <c r="Y2343">
        <v>0</v>
      </c>
      <c r="Z2343">
        <v>0.96399999999999997</v>
      </c>
      <c r="AA2343" s="19">
        <v>45733.917465648148</v>
      </c>
      <c r="AB2343" t="s">
        <v>1428</v>
      </c>
    </row>
    <row r="2344" spans="1:28" hidden="1" x14ac:dyDescent="0.35">
      <c r="A2344" t="s">
        <v>103</v>
      </c>
      <c r="B2344" t="s">
        <v>314</v>
      </c>
      <c r="C2344">
        <v>92</v>
      </c>
      <c r="D2344" s="9">
        <v>44460.723298611112</v>
      </c>
      <c r="E2344" s="9">
        <v>44553.516377314816</v>
      </c>
      <c r="F2344" t="s">
        <v>874</v>
      </c>
      <c r="G2344" t="s">
        <v>874</v>
      </c>
      <c r="H2344">
        <v>45</v>
      </c>
      <c r="I2344">
        <v>1</v>
      </c>
      <c r="J2344">
        <v>1</v>
      </c>
      <c r="K2344" t="s">
        <v>875</v>
      </c>
      <c r="L2344">
        <v>35</v>
      </c>
      <c r="M2344">
        <v>11</v>
      </c>
      <c r="N2344">
        <v>0.54100000000000004</v>
      </c>
      <c r="O2344" t="s">
        <v>877</v>
      </c>
      <c r="P2344">
        <v>0</v>
      </c>
      <c r="Q2344">
        <v>0.34699999999999998</v>
      </c>
      <c r="R2344" t="s">
        <v>877</v>
      </c>
      <c r="S2344" t="s">
        <v>877</v>
      </c>
      <c r="T2344" t="s">
        <v>877</v>
      </c>
      <c r="U2344" t="s">
        <v>877</v>
      </c>
      <c r="V2344" t="s">
        <v>58</v>
      </c>
      <c r="W2344">
        <v>0.97</v>
      </c>
      <c r="X2344" t="s">
        <v>877</v>
      </c>
      <c r="Y2344">
        <v>0</v>
      </c>
      <c r="Z2344">
        <v>0.91200000000000003</v>
      </c>
      <c r="AA2344" s="19">
        <v>45733.917465775463</v>
      </c>
      <c r="AB2344" t="s">
        <v>1428</v>
      </c>
    </row>
    <row r="2345" spans="1:28" x14ac:dyDescent="0.35">
      <c r="A2345" t="s">
        <v>101</v>
      </c>
      <c r="B2345" t="s">
        <v>313</v>
      </c>
      <c r="C2345">
        <v>1336</v>
      </c>
      <c r="D2345" s="9">
        <v>43213.747731481482</v>
      </c>
      <c r="E2345" s="9">
        <v>44550.722384259258</v>
      </c>
      <c r="F2345">
        <v>314</v>
      </c>
      <c r="G2345">
        <v>314</v>
      </c>
      <c r="H2345">
        <v>314</v>
      </c>
      <c r="I2345">
        <v>0</v>
      </c>
      <c r="J2345">
        <v>0</v>
      </c>
      <c r="K2345">
        <v>314</v>
      </c>
      <c r="L2345">
        <v>137</v>
      </c>
      <c r="M2345">
        <v>177</v>
      </c>
      <c r="N2345">
        <v>0.498</v>
      </c>
      <c r="O2345">
        <v>0</v>
      </c>
      <c r="P2345">
        <v>0</v>
      </c>
      <c r="Q2345">
        <v>0.38500000000000001</v>
      </c>
      <c r="R2345">
        <v>0.77300000000000002</v>
      </c>
      <c r="S2345">
        <v>1</v>
      </c>
      <c r="T2345">
        <v>1</v>
      </c>
      <c r="U2345">
        <v>459.74</v>
      </c>
      <c r="V2345" t="s">
        <v>58</v>
      </c>
      <c r="W2345">
        <v>0.83699999999999997</v>
      </c>
      <c r="X2345">
        <v>0</v>
      </c>
      <c r="Y2345">
        <v>0</v>
      </c>
      <c r="Z2345">
        <v>0.95</v>
      </c>
      <c r="AA2345" s="19">
        <v>45733.917531944448</v>
      </c>
      <c r="AB2345" t="s">
        <v>1428</v>
      </c>
    </row>
    <row r="2346" spans="1:28" hidden="1" x14ac:dyDescent="0.35">
      <c r="A2346" t="s">
        <v>101</v>
      </c>
      <c r="B2346" t="s">
        <v>314</v>
      </c>
      <c r="C2346">
        <v>83</v>
      </c>
      <c r="D2346" s="9">
        <v>44466.792523148149</v>
      </c>
      <c r="E2346" s="9">
        <v>44550.722384259258</v>
      </c>
      <c r="F2346" t="s">
        <v>874</v>
      </c>
      <c r="G2346" t="s">
        <v>874</v>
      </c>
      <c r="H2346">
        <v>29</v>
      </c>
      <c r="I2346">
        <v>1</v>
      </c>
      <c r="J2346">
        <v>1</v>
      </c>
      <c r="K2346" t="s">
        <v>875</v>
      </c>
      <c r="L2346">
        <v>12</v>
      </c>
      <c r="M2346">
        <v>16</v>
      </c>
      <c r="N2346">
        <v>0.31</v>
      </c>
      <c r="O2346">
        <v>0</v>
      </c>
      <c r="P2346">
        <v>0</v>
      </c>
      <c r="Q2346">
        <v>0.16400000000000001</v>
      </c>
      <c r="R2346">
        <v>0.52900000000000003</v>
      </c>
      <c r="S2346">
        <v>1</v>
      </c>
      <c r="T2346">
        <v>1</v>
      </c>
      <c r="U2346">
        <v>1079.268</v>
      </c>
      <c r="V2346" t="s">
        <v>58</v>
      </c>
      <c r="W2346">
        <v>0.98199999999999998</v>
      </c>
      <c r="X2346">
        <v>0</v>
      </c>
      <c r="Y2346">
        <v>0</v>
      </c>
      <c r="Z2346">
        <v>0.94599999999999995</v>
      </c>
      <c r="AA2346" s="19">
        <v>45733.917542615738</v>
      </c>
      <c r="AB2346" t="s">
        <v>1428</v>
      </c>
    </row>
    <row r="2347" spans="1:28" x14ac:dyDescent="0.35">
      <c r="A2347" t="s">
        <v>97</v>
      </c>
      <c r="B2347" t="s">
        <v>313</v>
      </c>
      <c r="C2347">
        <v>584</v>
      </c>
      <c r="D2347" s="9">
        <v>43955.09238425926</v>
      </c>
      <c r="E2347" s="9">
        <v>44539.562326388892</v>
      </c>
      <c r="F2347">
        <v>49</v>
      </c>
      <c r="G2347">
        <v>49</v>
      </c>
      <c r="H2347">
        <v>45</v>
      </c>
      <c r="I2347">
        <v>4</v>
      </c>
      <c r="J2347">
        <v>0</v>
      </c>
      <c r="K2347">
        <v>49</v>
      </c>
      <c r="L2347">
        <v>21</v>
      </c>
      <c r="M2347">
        <v>28</v>
      </c>
      <c r="N2347">
        <v>9.2999999999999999E-2</v>
      </c>
      <c r="O2347">
        <v>2.1000000000000001E-2</v>
      </c>
      <c r="P2347">
        <v>0</v>
      </c>
      <c r="Q2347">
        <v>4.1000000000000002E-2</v>
      </c>
      <c r="R2347">
        <v>0.36</v>
      </c>
      <c r="S2347">
        <v>0.81599999999999995</v>
      </c>
      <c r="T2347">
        <v>1</v>
      </c>
      <c r="U2347">
        <v>682.92700000000002</v>
      </c>
      <c r="V2347" t="s">
        <v>58</v>
      </c>
      <c r="W2347">
        <v>0.57599999999999996</v>
      </c>
      <c r="X2347">
        <v>0.6</v>
      </c>
      <c r="Y2347">
        <v>0</v>
      </c>
      <c r="Z2347">
        <v>0.71899999999999997</v>
      </c>
      <c r="AA2347" s="19">
        <v>45733.917605208335</v>
      </c>
      <c r="AB2347" t="s">
        <v>1428</v>
      </c>
    </row>
    <row r="2348" spans="1:28" hidden="1" x14ac:dyDescent="0.35">
      <c r="A2348" t="s">
        <v>97</v>
      </c>
      <c r="B2348" t="s">
        <v>314</v>
      </c>
      <c r="C2348">
        <v>0</v>
      </c>
      <c r="D2348" s="9">
        <v>44539.562326388892</v>
      </c>
      <c r="E2348" s="9">
        <v>44539.562326388892</v>
      </c>
      <c r="F2348" t="s">
        <v>874</v>
      </c>
      <c r="G2348" t="s">
        <v>874</v>
      </c>
      <c r="H2348">
        <v>1</v>
      </c>
      <c r="I2348">
        <v>1</v>
      </c>
      <c r="J2348">
        <v>1</v>
      </c>
      <c r="K2348" t="s">
        <v>875</v>
      </c>
      <c r="L2348">
        <v>1</v>
      </c>
      <c r="M2348">
        <v>0</v>
      </c>
      <c r="N2348" t="s">
        <v>877</v>
      </c>
      <c r="O2348" t="s">
        <v>877</v>
      </c>
      <c r="P2348">
        <v>0</v>
      </c>
      <c r="Q2348" t="s">
        <v>877</v>
      </c>
      <c r="R2348" t="s">
        <v>877</v>
      </c>
      <c r="S2348" t="s">
        <v>877</v>
      </c>
      <c r="T2348" t="s">
        <v>877</v>
      </c>
      <c r="U2348" t="s">
        <v>877</v>
      </c>
      <c r="V2348" t="s">
        <v>58</v>
      </c>
      <c r="W2348" t="s">
        <v>877</v>
      </c>
      <c r="X2348" t="s">
        <v>877</v>
      </c>
      <c r="Y2348">
        <v>0</v>
      </c>
      <c r="Z2348" t="s">
        <v>877</v>
      </c>
      <c r="AA2348" s="19">
        <v>45733.917605243056</v>
      </c>
      <c r="AB2348" t="s">
        <v>1428</v>
      </c>
    </row>
    <row r="2349" spans="1:28" x14ac:dyDescent="0.35">
      <c r="A2349" t="s">
        <v>96</v>
      </c>
      <c r="B2349" t="s">
        <v>313</v>
      </c>
      <c r="C2349">
        <v>2109</v>
      </c>
      <c r="D2349" s="9">
        <v>42394.599988425929</v>
      </c>
      <c r="E2349" s="9">
        <v>44503.655868055554</v>
      </c>
      <c r="F2349">
        <v>300</v>
      </c>
      <c r="G2349">
        <v>300</v>
      </c>
      <c r="H2349">
        <v>198</v>
      </c>
      <c r="I2349">
        <v>102</v>
      </c>
      <c r="J2349">
        <v>8</v>
      </c>
      <c r="K2349">
        <v>292</v>
      </c>
      <c r="L2349">
        <v>282</v>
      </c>
      <c r="M2349">
        <v>10</v>
      </c>
      <c r="N2349">
        <v>9.0999999999999998E-2</v>
      </c>
      <c r="O2349">
        <v>5.8999999999999997E-2</v>
      </c>
      <c r="P2349">
        <v>5.0000000000000001E-3</v>
      </c>
      <c r="Q2349">
        <v>0.14199999999999999</v>
      </c>
      <c r="R2349">
        <v>0.97899999999999998</v>
      </c>
      <c r="S2349">
        <v>0.60699999999999998</v>
      </c>
      <c r="T2349">
        <v>0.96699999999999997</v>
      </c>
      <c r="U2349">
        <v>70.423000000000002</v>
      </c>
      <c r="V2349" t="s">
        <v>58</v>
      </c>
      <c r="W2349">
        <v>0.89700000000000002</v>
      </c>
      <c r="X2349">
        <v>0.95699999999999996</v>
      </c>
      <c r="Y2349">
        <v>0.876</v>
      </c>
      <c r="Z2349">
        <v>0.92700000000000005</v>
      </c>
      <c r="AA2349" s="19">
        <v>45733.917676168981</v>
      </c>
      <c r="AB2349" t="s">
        <v>1428</v>
      </c>
    </row>
    <row r="2350" spans="1:28" hidden="1" x14ac:dyDescent="0.35">
      <c r="A2350" t="s">
        <v>96</v>
      </c>
      <c r="B2350" t="s">
        <v>314</v>
      </c>
      <c r="C2350">
        <v>76</v>
      </c>
      <c r="D2350" s="9">
        <v>44427.420381944445</v>
      </c>
      <c r="E2350" s="9">
        <v>44503.655868055554</v>
      </c>
      <c r="F2350" t="s">
        <v>874</v>
      </c>
      <c r="G2350" t="s">
        <v>874</v>
      </c>
      <c r="H2350">
        <v>10</v>
      </c>
      <c r="I2350">
        <v>1</v>
      </c>
      <c r="J2350">
        <v>1</v>
      </c>
      <c r="K2350" t="s">
        <v>875</v>
      </c>
      <c r="L2350">
        <v>8</v>
      </c>
      <c r="M2350">
        <v>1</v>
      </c>
      <c r="N2350">
        <v>0.12</v>
      </c>
      <c r="O2350" t="s">
        <v>877</v>
      </c>
      <c r="P2350" t="s">
        <v>877</v>
      </c>
      <c r="Q2350">
        <v>0.48499999999999999</v>
      </c>
      <c r="R2350" t="s">
        <v>877</v>
      </c>
      <c r="S2350" t="s">
        <v>877</v>
      </c>
      <c r="T2350" t="s">
        <v>877</v>
      </c>
      <c r="U2350" t="s">
        <v>877</v>
      </c>
      <c r="V2350" t="s">
        <v>58</v>
      </c>
      <c r="W2350">
        <v>0.71899999999999997</v>
      </c>
      <c r="X2350" t="s">
        <v>877</v>
      </c>
      <c r="Y2350" t="s">
        <v>877</v>
      </c>
      <c r="Z2350">
        <v>0.73399999999999999</v>
      </c>
      <c r="AA2350" s="19">
        <v>45733.917676215278</v>
      </c>
      <c r="AB2350" t="s">
        <v>1428</v>
      </c>
    </row>
    <row r="2351" spans="1:28" x14ac:dyDescent="0.35">
      <c r="A2351" t="s">
        <v>95</v>
      </c>
      <c r="B2351" t="s">
        <v>313</v>
      </c>
      <c r="C2351">
        <v>336</v>
      </c>
      <c r="D2351" s="9">
        <v>44229.435567129629</v>
      </c>
      <c r="E2351" s="9">
        <v>44565.645185185182</v>
      </c>
      <c r="F2351">
        <v>229</v>
      </c>
      <c r="G2351">
        <v>229</v>
      </c>
      <c r="H2351">
        <v>222</v>
      </c>
      <c r="I2351">
        <v>7</v>
      </c>
      <c r="J2351">
        <v>164</v>
      </c>
      <c r="K2351">
        <v>65</v>
      </c>
      <c r="L2351">
        <v>0</v>
      </c>
      <c r="M2351">
        <v>65</v>
      </c>
      <c r="N2351">
        <v>0.71699999999999997</v>
      </c>
      <c r="O2351">
        <v>6.7000000000000004E-2</v>
      </c>
      <c r="P2351">
        <v>0.54500000000000004</v>
      </c>
      <c r="Q2351">
        <v>0</v>
      </c>
      <c r="R2351">
        <v>0</v>
      </c>
      <c r="S2351">
        <v>0.91500000000000004</v>
      </c>
      <c r="T2351">
        <v>0.30499999999999999</v>
      </c>
      <c r="U2351" t="s">
        <v>877</v>
      </c>
      <c r="V2351" t="s">
        <v>878</v>
      </c>
      <c r="W2351">
        <v>0.98899999999999999</v>
      </c>
      <c r="X2351">
        <v>0.89500000000000002</v>
      </c>
      <c r="Y2351">
        <v>0.98899999999999999</v>
      </c>
      <c r="Z2351">
        <v>0</v>
      </c>
      <c r="AA2351" s="19">
        <v>45733.917743067126</v>
      </c>
      <c r="AB2351" t="s">
        <v>1428</v>
      </c>
    </row>
    <row r="2352" spans="1:28" hidden="1" x14ac:dyDescent="0.35">
      <c r="A2352" t="s">
        <v>95</v>
      </c>
      <c r="B2352" t="s">
        <v>314</v>
      </c>
      <c r="C2352">
        <v>99</v>
      </c>
      <c r="D2352" s="9">
        <v>44466.287546296298</v>
      </c>
      <c r="E2352" s="9">
        <v>44565.645185185182</v>
      </c>
      <c r="F2352" t="s">
        <v>874</v>
      </c>
      <c r="G2352" t="s">
        <v>874</v>
      </c>
      <c r="H2352">
        <v>48</v>
      </c>
      <c r="I2352">
        <v>1</v>
      </c>
      <c r="J2352">
        <v>58</v>
      </c>
      <c r="K2352" t="s">
        <v>875</v>
      </c>
      <c r="L2352">
        <v>1</v>
      </c>
      <c r="M2352">
        <v>-9</v>
      </c>
      <c r="N2352">
        <v>0.52100000000000002</v>
      </c>
      <c r="O2352" t="s">
        <v>877</v>
      </c>
      <c r="P2352">
        <v>0.65700000000000003</v>
      </c>
      <c r="Q2352" t="s">
        <v>877</v>
      </c>
      <c r="R2352" t="s">
        <v>877</v>
      </c>
      <c r="S2352" t="s">
        <v>877</v>
      </c>
      <c r="T2352" t="s">
        <v>877</v>
      </c>
      <c r="U2352" t="s">
        <v>877</v>
      </c>
      <c r="V2352" t="s">
        <v>878</v>
      </c>
      <c r="W2352">
        <v>0.96199999999999997</v>
      </c>
      <c r="X2352" t="s">
        <v>877</v>
      </c>
      <c r="Y2352">
        <v>0.98799999999999999</v>
      </c>
      <c r="Z2352" t="s">
        <v>877</v>
      </c>
      <c r="AA2352" s="19">
        <v>45733.91774315972</v>
      </c>
      <c r="AB2352" t="s">
        <v>1428</v>
      </c>
    </row>
    <row r="2353" spans="1:28" x14ac:dyDescent="0.35">
      <c r="A2353" t="s">
        <v>90</v>
      </c>
      <c r="B2353" t="s">
        <v>313</v>
      </c>
      <c r="C2353">
        <v>2434</v>
      </c>
      <c r="D2353" s="9">
        <v>42116.316122685188</v>
      </c>
      <c r="E2353" s="9">
        <v>44550.616400462961</v>
      </c>
      <c r="F2353">
        <v>2206</v>
      </c>
      <c r="G2353">
        <v>2206</v>
      </c>
      <c r="H2353">
        <v>1139</v>
      </c>
      <c r="I2353">
        <v>1067</v>
      </c>
      <c r="J2353">
        <v>31</v>
      </c>
      <c r="K2353">
        <v>2175</v>
      </c>
      <c r="L2353">
        <v>1815</v>
      </c>
      <c r="M2353">
        <v>360</v>
      </c>
      <c r="N2353">
        <v>0.64700000000000002</v>
      </c>
      <c r="O2353">
        <v>0.64200000000000002</v>
      </c>
      <c r="P2353">
        <v>1.9E-2</v>
      </c>
      <c r="Q2353">
        <v>1.0740000000000001</v>
      </c>
      <c r="R2353">
        <v>0.84599999999999997</v>
      </c>
      <c r="S2353">
        <v>0.502</v>
      </c>
      <c r="T2353">
        <v>0.98499999999999999</v>
      </c>
      <c r="U2353">
        <v>335.19600000000003</v>
      </c>
      <c r="V2353" t="s">
        <v>58</v>
      </c>
      <c r="W2353">
        <v>0.94199999999999995</v>
      </c>
      <c r="X2353">
        <v>0.93600000000000005</v>
      </c>
      <c r="Y2353">
        <v>0.82899999999999996</v>
      </c>
      <c r="Z2353">
        <v>0.94499999999999995</v>
      </c>
      <c r="AA2353" s="19">
        <v>45733.917820439812</v>
      </c>
      <c r="AB2353" t="s">
        <v>1428</v>
      </c>
    </row>
    <row r="2354" spans="1:28" hidden="1" x14ac:dyDescent="0.35">
      <c r="A2354" t="s">
        <v>90</v>
      </c>
      <c r="B2354" t="s">
        <v>314</v>
      </c>
      <c r="C2354">
        <v>98</v>
      </c>
      <c r="D2354" s="9">
        <v>44452.484456018516</v>
      </c>
      <c r="E2354" s="9">
        <v>44550.616400462961</v>
      </c>
      <c r="F2354" t="s">
        <v>874</v>
      </c>
      <c r="G2354" t="s">
        <v>874</v>
      </c>
      <c r="H2354">
        <v>20</v>
      </c>
      <c r="I2354">
        <v>7</v>
      </c>
      <c r="J2354">
        <v>2</v>
      </c>
      <c r="K2354" t="s">
        <v>875</v>
      </c>
      <c r="L2354">
        <v>25</v>
      </c>
      <c r="M2354">
        <v>1</v>
      </c>
      <c r="N2354">
        <v>0.19700000000000001</v>
      </c>
      <c r="O2354">
        <v>6.7000000000000004E-2</v>
      </c>
      <c r="P2354">
        <v>2.4E-2</v>
      </c>
      <c r="Q2354">
        <v>0.222</v>
      </c>
      <c r="R2354">
        <v>0.92500000000000004</v>
      </c>
      <c r="S2354">
        <v>0.746</v>
      </c>
      <c r="T2354">
        <v>0.90900000000000003</v>
      </c>
      <c r="U2354">
        <v>1621.6220000000001</v>
      </c>
      <c r="V2354" t="s">
        <v>58</v>
      </c>
      <c r="W2354">
        <v>0.92500000000000004</v>
      </c>
      <c r="X2354">
        <v>0.89100000000000001</v>
      </c>
      <c r="Y2354">
        <v>1</v>
      </c>
      <c r="Z2354">
        <v>0.95799999999999996</v>
      </c>
      <c r="AA2354" s="19">
        <v>45733.917835659726</v>
      </c>
      <c r="AB2354" t="s">
        <v>1428</v>
      </c>
    </row>
    <row r="2355" spans="1:28" x14ac:dyDescent="0.35">
      <c r="A2355" t="s">
        <v>87</v>
      </c>
      <c r="B2355" t="s">
        <v>313</v>
      </c>
      <c r="C2355">
        <v>1824</v>
      </c>
      <c r="D2355" s="9">
        <v>42615.530601851853</v>
      </c>
      <c r="E2355" s="9">
        <v>44440.487060185187</v>
      </c>
      <c r="F2355">
        <v>217</v>
      </c>
      <c r="G2355">
        <v>217</v>
      </c>
      <c r="H2355">
        <v>177</v>
      </c>
      <c r="I2355">
        <v>40</v>
      </c>
      <c r="J2355">
        <v>5</v>
      </c>
      <c r="K2355">
        <v>212</v>
      </c>
      <c r="L2355">
        <v>198</v>
      </c>
      <c r="M2355">
        <v>14</v>
      </c>
      <c r="N2355">
        <v>0.58199999999999996</v>
      </c>
      <c r="O2355">
        <v>2.1000000000000001E-2</v>
      </c>
      <c r="P2355">
        <v>2.1000000000000001E-2</v>
      </c>
      <c r="Q2355">
        <v>0.31900000000000001</v>
      </c>
      <c r="R2355">
        <v>0.54800000000000004</v>
      </c>
      <c r="S2355">
        <v>0.96499999999999997</v>
      </c>
      <c r="T2355">
        <v>0.96499999999999997</v>
      </c>
      <c r="U2355">
        <v>43.887</v>
      </c>
      <c r="V2355" t="s">
        <v>58</v>
      </c>
      <c r="W2355">
        <v>0.97</v>
      </c>
      <c r="X2355">
        <v>0.22</v>
      </c>
      <c r="Y2355">
        <v>0.78</v>
      </c>
      <c r="Z2355">
        <v>0.52700000000000002</v>
      </c>
      <c r="AA2355" s="19">
        <v>45733.917901620371</v>
      </c>
      <c r="AB2355" t="s">
        <v>1428</v>
      </c>
    </row>
    <row r="2356" spans="1:28" hidden="1" x14ac:dyDescent="0.35">
      <c r="A2356" t="s">
        <v>87</v>
      </c>
      <c r="B2356" t="s">
        <v>314</v>
      </c>
      <c r="C2356">
        <v>0</v>
      </c>
      <c r="D2356" s="9">
        <v>44440.487060185187</v>
      </c>
      <c r="E2356" s="9">
        <v>44440.487060185187</v>
      </c>
      <c r="F2356" t="s">
        <v>874</v>
      </c>
      <c r="G2356" t="s">
        <v>874</v>
      </c>
      <c r="H2356">
        <v>1</v>
      </c>
      <c r="I2356">
        <v>1</v>
      </c>
      <c r="J2356">
        <v>1</v>
      </c>
      <c r="K2356" t="s">
        <v>875</v>
      </c>
      <c r="L2356">
        <v>1</v>
      </c>
      <c r="M2356">
        <v>0</v>
      </c>
      <c r="N2356" t="s">
        <v>877</v>
      </c>
      <c r="O2356" t="s">
        <v>877</v>
      </c>
      <c r="P2356" t="s">
        <v>877</v>
      </c>
      <c r="Q2356" t="s">
        <v>877</v>
      </c>
      <c r="R2356" t="s">
        <v>877</v>
      </c>
      <c r="S2356" t="s">
        <v>877</v>
      </c>
      <c r="T2356" t="s">
        <v>877</v>
      </c>
      <c r="U2356" t="s">
        <v>877</v>
      </c>
      <c r="V2356" t="s">
        <v>58</v>
      </c>
      <c r="W2356" t="s">
        <v>877</v>
      </c>
      <c r="X2356" t="s">
        <v>877</v>
      </c>
      <c r="Y2356" t="s">
        <v>877</v>
      </c>
      <c r="Z2356" t="s">
        <v>877</v>
      </c>
      <c r="AA2356" s="19">
        <v>45733.917901620371</v>
      </c>
      <c r="AB2356" t="s">
        <v>1428</v>
      </c>
    </row>
    <row r="2357" spans="1:28" x14ac:dyDescent="0.35">
      <c r="A2357" t="s">
        <v>86</v>
      </c>
      <c r="B2357" t="s">
        <v>313</v>
      </c>
      <c r="C2357">
        <v>3025</v>
      </c>
      <c r="D2357" s="9">
        <v>41464.210266203707</v>
      </c>
      <c r="E2357" s="9">
        <v>44489.539490740739</v>
      </c>
      <c r="F2357">
        <v>499</v>
      </c>
      <c r="G2357">
        <v>499</v>
      </c>
      <c r="H2357">
        <v>21</v>
      </c>
      <c r="I2357">
        <v>478</v>
      </c>
      <c r="J2357">
        <v>6</v>
      </c>
      <c r="K2357">
        <v>493</v>
      </c>
      <c r="L2357">
        <v>470</v>
      </c>
      <c r="M2357">
        <v>23</v>
      </c>
      <c r="N2357">
        <v>6.0000000000000001E-3</v>
      </c>
      <c r="O2357">
        <v>0.20499999999999999</v>
      </c>
      <c r="P2357">
        <v>3.0000000000000001E-3</v>
      </c>
      <c r="Q2357">
        <v>0.19700000000000001</v>
      </c>
      <c r="R2357">
        <v>0.94699999999999995</v>
      </c>
      <c r="S2357">
        <v>2.8000000000000001E-2</v>
      </c>
      <c r="T2357">
        <v>0.98599999999999999</v>
      </c>
      <c r="U2357">
        <v>116.751</v>
      </c>
      <c r="V2357" t="s">
        <v>58</v>
      </c>
      <c r="W2357">
        <v>0.68100000000000005</v>
      </c>
      <c r="X2357">
        <v>0.97599999999999998</v>
      </c>
      <c r="Y2357">
        <v>0.92600000000000005</v>
      </c>
      <c r="Z2357">
        <v>0.98099999999999998</v>
      </c>
      <c r="AA2357" s="19">
        <v>45733.917973055555</v>
      </c>
      <c r="AB2357" t="s">
        <v>1428</v>
      </c>
    </row>
    <row r="2358" spans="1:28" hidden="1" x14ac:dyDescent="0.35">
      <c r="A2358" t="s">
        <v>86</v>
      </c>
      <c r="B2358" t="s">
        <v>314</v>
      </c>
      <c r="C2358">
        <v>93</v>
      </c>
      <c r="D2358" s="9">
        <v>44396.417986111112</v>
      </c>
      <c r="E2358" s="9">
        <v>44489.539490740739</v>
      </c>
      <c r="F2358" t="s">
        <v>874</v>
      </c>
      <c r="G2358" t="s">
        <v>874</v>
      </c>
      <c r="H2358">
        <v>7</v>
      </c>
      <c r="I2358">
        <v>5</v>
      </c>
      <c r="J2358">
        <v>1</v>
      </c>
      <c r="K2358" t="s">
        <v>875</v>
      </c>
      <c r="L2358">
        <v>5</v>
      </c>
      <c r="M2358">
        <v>6</v>
      </c>
      <c r="N2358">
        <v>5.2999999999999999E-2</v>
      </c>
      <c r="O2358">
        <v>3.9E-2</v>
      </c>
      <c r="P2358" t="s">
        <v>877</v>
      </c>
      <c r="Q2358">
        <v>7.8E-2</v>
      </c>
      <c r="R2358" t="s">
        <v>877</v>
      </c>
      <c r="S2358" t="s">
        <v>877</v>
      </c>
      <c r="T2358" t="s">
        <v>877</v>
      </c>
      <c r="U2358" t="s">
        <v>877</v>
      </c>
      <c r="V2358" t="s">
        <v>58</v>
      </c>
      <c r="W2358">
        <v>0.81399999999999995</v>
      </c>
      <c r="X2358">
        <v>0.9</v>
      </c>
      <c r="Y2358" t="s">
        <v>877</v>
      </c>
      <c r="Z2358">
        <v>0.88300000000000001</v>
      </c>
      <c r="AA2358" s="19">
        <v>45733.917973136573</v>
      </c>
      <c r="AB2358" t="s">
        <v>1428</v>
      </c>
    </row>
    <row r="2359" spans="1:28" x14ac:dyDescent="0.35">
      <c r="A2359" t="s">
        <v>1423</v>
      </c>
      <c r="B2359" t="s">
        <v>313</v>
      </c>
      <c r="C2359">
        <v>1699</v>
      </c>
      <c r="D2359" s="9">
        <v>42608.568912037037</v>
      </c>
      <c r="E2359" s="9">
        <v>44308.460231481484</v>
      </c>
      <c r="F2359">
        <v>393</v>
      </c>
      <c r="G2359">
        <v>393</v>
      </c>
      <c r="H2359">
        <v>136</v>
      </c>
      <c r="I2359">
        <v>257</v>
      </c>
      <c r="J2359">
        <v>21</v>
      </c>
      <c r="K2359">
        <v>372</v>
      </c>
      <c r="L2359">
        <v>319</v>
      </c>
      <c r="M2359">
        <v>53</v>
      </c>
      <c r="N2359">
        <v>0.108</v>
      </c>
      <c r="O2359">
        <v>0.26200000000000001</v>
      </c>
      <c r="P2359">
        <v>1.9E-2</v>
      </c>
      <c r="Q2359">
        <v>0.32300000000000001</v>
      </c>
      <c r="R2359">
        <v>0.92</v>
      </c>
      <c r="S2359">
        <v>0.29199999999999998</v>
      </c>
      <c r="T2359">
        <v>0.94899999999999995</v>
      </c>
      <c r="U2359">
        <v>164.08699999999999</v>
      </c>
      <c r="V2359" t="s">
        <v>58</v>
      </c>
      <c r="W2359">
        <v>0.94399999999999995</v>
      </c>
      <c r="X2359">
        <v>0.95599999999999996</v>
      </c>
      <c r="Y2359">
        <v>0.92300000000000004</v>
      </c>
      <c r="Z2359">
        <v>0.89200000000000002</v>
      </c>
      <c r="AA2359" s="19">
        <v>45733.918045312501</v>
      </c>
      <c r="AB2359" t="s">
        <v>1428</v>
      </c>
    </row>
    <row r="2360" spans="1:28" hidden="1" x14ac:dyDescent="0.35">
      <c r="A2360" t="s">
        <v>1423</v>
      </c>
      <c r="B2360" t="s">
        <v>314</v>
      </c>
      <c r="C2360">
        <v>94</v>
      </c>
      <c r="D2360" s="9">
        <v>44214.232187499998</v>
      </c>
      <c r="E2360" s="9">
        <v>44308.460231481484</v>
      </c>
      <c r="F2360" t="s">
        <v>874</v>
      </c>
      <c r="G2360" t="s">
        <v>874</v>
      </c>
      <c r="H2360">
        <v>1</v>
      </c>
      <c r="I2360">
        <v>1</v>
      </c>
      <c r="J2360">
        <v>1</v>
      </c>
      <c r="K2360" t="s">
        <v>875</v>
      </c>
      <c r="L2360">
        <v>2</v>
      </c>
      <c r="M2360">
        <v>-2</v>
      </c>
      <c r="N2360" t="s">
        <v>877</v>
      </c>
      <c r="O2360" t="s">
        <v>877</v>
      </c>
      <c r="P2360" t="s">
        <v>877</v>
      </c>
      <c r="Q2360" t="s">
        <v>877</v>
      </c>
      <c r="R2360" t="s">
        <v>877</v>
      </c>
      <c r="S2360" t="s">
        <v>877</v>
      </c>
      <c r="T2360" t="s">
        <v>877</v>
      </c>
      <c r="U2360" t="s">
        <v>877</v>
      </c>
      <c r="V2360" t="s">
        <v>58</v>
      </c>
      <c r="W2360" t="s">
        <v>877</v>
      </c>
      <c r="X2360" t="s">
        <v>877</v>
      </c>
      <c r="Y2360" t="s">
        <v>877</v>
      </c>
      <c r="Z2360" t="s">
        <v>877</v>
      </c>
      <c r="AA2360" s="19">
        <v>45733.918045358798</v>
      </c>
      <c r="AB2360" t="s">
        <v>1428</v>
      </c>
    </row>
    <row r="2361" spans="1:28" x14ac:dyDescent="0.35">
      <c r="A2361" t="s">
        <v>81</v>
      </c>
      <c r="B2361" t="s">
        <v>313</v>
      </c>
      <c r="C2361">
        <v>4190</v>
      </c>
      <c r="D2361" s="9">
        <v>40144.982152777775</v>
      </c>
      <c r="E2361" s="9">
        <v>44335.310277777775</v>
      </c>
      <c r="F2361">
        <v>723</v>
      </c>
      <c r="G2361">
        <v>723</v>
      </c>
      <c r="H2361">
        <v>285</v>
      </c>
      <c r="I2361">
        <v>438</v>
      </c>
      <c r="J2361">
        <v>2</v>
      </c>
      <c r="K2361">
        <v>721</v>
      </c>
      <c r="L2361">
        <v>721</v>
      </c>
      <c r="M2361">
        <v>0</v>
      </c>
      <c r="N2361">
        <v>9.0999999999999998E-2</v>
      </c>
      <c r="O2361">
        <v>0.159</v>
      </c>
      <c r="P2361">
        <v>1.0999999999999999E-2</v>
      </c>
      <c r="Q2361">
        <v>0.14399999999999999</v>
      </c>
      <c r="R2361">
        <v>0.60299999999999998</v>
      </c>
      <c r="S2361">
        <v>0.36399999999999999</v>
      </c>
      <c r="T2361">
        <v>0.95599999999999996</v>
      </c>
      <c r="U2361">
        <v>0</v>
      </c>
      <c r="V2361" t="s">
        <v>82</v>
      </c>
      <c r="W2361">
        <v>0.95499999999999996</v>
      </c>
      <c r="X2361">
        <v>0.95799999999999996</v>
      </c>
      <c r="Y2361">
        <v>1</v>
      </c>
      <c r="Z2361">
        <v>0.92300000000000004</v>
      </c>
      <c r="AA2361" s="19">
        <v>45733.91811486111</v>
      </c>
      <c r="AB2361" t="s">
        <v>1428</v>
      </c>
    </row>
    <row r="2362" spans="1:28" hidden="1" x14ac:dyDescent="0.35">
      <c r="A2362" t="s">
        <v>81</v>
      </c>
      <c r="B2362" t="s">
        <v>314</v>
      </c>
      <c r="C2362">
        <v>0</v>
      </c>
      <c r="D2362" s="9">
        <v>44335.304201388892</v>
      </c>
      <c r="E2362" s="9">
        <v>44335.310277777775</v>
      </c>
      <c r="F2362" t="s">
        <v>874</v>
      </c>
      <c r="G2362" t="s">
        <v>874</v>
      </c>
      <c r="H2362">
        <v>1</v>
      </c>
      <c r="I2362">
        <v>1</v>
      </c>
      <c r="J2362">
        <v>1</v>
      </c>
      <c r="K2362" t="s">
        <v>875</v>
      </c>
      <c r="L2362">
        <v>250</v>
      </c>
      <c r="M2362">
        <v>-249</v>
      </c>
      <c r="N2362" t="s">
        <v>877</v>
      </c>
      <c r="O2362" t="s">
        <v>877</v>
      </c>
      <c r="P2362" t="s">
        <v>877</v>
      </c>
      <c r="Q2362">
        <v>125</v>
      </c>
      <c r="R2362" t="s">
        <v>877</v>
      </c>
      <c r="S2362" t="s">
        <v>877</v>
      </c>
      <c r="T2362" t="s">
        <v>877</v>
      </c>
      <c r="U2362" t="s">
        <v>877</v>
      </c>
      <c r="V2362" t="s">
        <v>82</v>
      </c>
      <c r="W2362" t="s">
        <v>877</v>
      </c>
      <c r="X2362" t="s">
        <v>877</v>
      </c>
      <c r="Y2362" t="s">
        <v>877</v>
      </c>
      <c r="Z2362">
        <v>0.52800000000000002</v>
      </c>
      <c r="AA2362" s="19">
        <v>45733.918114976848</v>
      </c>
      <c r="AB2362" t="s">
        <v>1428</v>
      </c>
    </row>
    <row r="2363" spans="1:28" x14ac:dyDescent="0.35">
      <c r="A2363" t="s">
        <v>80</v>
      </c>
      <c r="B2363" t="s">
        <v>313</v>
      </c>
      <c r="C2363">
        <v>358</v>
      </c>
      <c r="D2363" s="9">
        <v>44207.632905092592</v>
      </c>
      <c r="E2363" s="9">
        <v>44565.728182870371</v>
      </c>
      <c r="F2363">
        <v>82</v>
      </c>
      <c r="G2363">
        <v>82</v>
      </c>
      <c r="H2363">
        <v>78</v>
      </c>
      <c r="I2363">
        <v>4</v>
      </c>
      <c r="J2363">
        <v>0</v>
      </c>
      <c r="K2363">
        <v>82</v>
      </c>
      <c r="L2363">
        <v>47</v>
      </c>
      <c r="M2363">
        <v>35</v>
      </c>
      <c r="N2363">
        <v>0.182</v>
      </c>
      <c r="O2363">
        <v>1.7999999999999999E-2</v>
      </c>
      <c r="P2363">
        <v>0</v>
      </c>
      <c r="Q2363">
        <v>0.127</v>
      </c>
      <c r="R2363">
        <v>0.63500000000000001</v>
      </c>
      <c r="S2363">
        <v>0.91</v>
      </c>
      <c r="T2363">
        <v>1</v>
      </c>
      <c r="U2363">
        <v>275.59100000000001</v>
      </c>
      <c r="V2363" t="s">
        <v>58</v>
      </c>
      <c r="W2363">
        <v>0.96299999999999997</v>
      </c>
      <c r="X2363">
        <v>0.86499999999999999</v>
      </c>
      <c r="Y2363">
        <v>0</v>
      </c>
      <c r="Z2363">
        <v>0.96899999999999997</v>
      </c>
      <c r="AA2363" s="19">
        <v>45733.918183344904</v>
      </c>
      <c r="AB2363" t="s">
        <v>1428</v>
      </c>
    </row>
    <row r="2364" spans="1:28" hidden="1" x14ac:dyDescent="0.35">
      <c r="A2364" t="s">
        <v>80</v>
      </c>
      <c r="B2364" t="s">
        <v>314</v>
      </c>
      <c r="C2364">
        <v>98</v>
      </c>
      <c r="D2364" s="9">
        <v>44467.689016203702</v>
      </c>
      <c r="E2364" s="9">
        <v>44565.728182870371</v>
      </c>
      <c r="F2364" t="s">
        <v>874</v>
      </c>
      <c r="G2364" t="s">
        <v>874</v>
      </c>
      <c r="H2364">
        <v>20</v>
      </c>
      <c r="I2364">
        <v>1</v>
      </c>
      <c r="J2364">
        <v>1</v>
      </c>
      <c r="K2364" t="s">
        <v>875</v>
      </c>
      <c r="L2364">
        <v>16</v>
      </c>
      <c r="M2364">
        <v>5</v>
      </c>
      <c r="N2364">
        <v>0.28899999999999998</v>
      </c>
      <c r="O2364" t="s">
        <v>877</v>
      </c>
      <c r="P2364">
        <v>0</v>
      </c>
      <c r="Q2364">
        <v>0.17199999999999999</v>
      </c>
      <c r="R2364" t="s">
        <v>877</v>
      </c>
      <c r="S2364" t="s">
        <v>877</v>
      </c>
      <c r="T2364" t="s">
        <v>877</v>
      </c>
      <c r="U2364" t="s">
        <v>877</v>
      </c>
      <c r="V2364" t="s">
        <v>58</v>
      </c>
      <c r="W2364">
        <v>0.94899999999999995</v>
      </c>
      <c r="X2364" t="s">
        <v>877</v>
      </c>
      <c r="Y2364">
        <v>0</v>
      </c>
      <c r="Z2364">
        <v>0.93400000000000005</v>
      </c>
      <c r="AA2364" s="19">
        <v>45733.918183483795</v>
      </c>
      <c r="AB2364" t="s">
        <v>1428</v>
      </c>
    </row>
    <row r="2365" spans="1:28" x14ac:dyDescent="0.35">
      <c r="A2365" t="s">
        <v>1424</v>
      </c>
      <c r="B2365" t="s">
        <v>313</v>
      </c>
      <c r="C2365">
        <v>3284</v>
      </c>
      <c r="D2365" s="9">
        <v>40918.688796296294</v>
      </c>
      <c r="E2365" s="9">
        <v>44203.596712962964</v>
      </c>
      <c r="F2365">
        <v>245</v>
      </c>
      <c r="G2365">
        <v>245</v>
      </c>
      <c r="H2365">
        <v>168</v>
      </c>
      <c r="I2365">
        <v>77</v>
      </c>
      <c r="J2365">
        <v>0</v>
      </c>
      <c r="K2365">
        <v>245</v>
      </c>
      <c r="L2365">
        <v>216</v>
      </c>
      <c r="M2365">
        <v>29</v>
      </c>
      <c r="N2365">
        <v>0.124</v>
      </c>
      <c r="O2365">
        <v>2.7E-2</v>
      </c>
      <c r="P2365">
        <v>0</v>
      </c>
      <c r="Q2365">
        <v>0.17</v>
      </c>
      <c r="R2365">
        <v>1.1259999999999999</v>
      </c>
      <c r="S2365">
        <v>0.82099999999999995</v>
      </c>
      <c r="T2365">
        <v>1</v>
      </c>
      <c r="U2365">
        <v>170.58799999999999</v>
      </c>
      <c r="V2365" t="s">
        <v>64</v>
      </c>
      <c r="W2365">
        <v>0.69299999999999995</v>
      </c>
      <c r="X2365">
        <v>0.56699999999999995</v>
      </c>
      <c r="Y2365">
        <v>0</v>
      </c>
      <c r="Z2365">
        <v>0.69199999999999995</v>
      </c>
      <c r="AA2365" s="19">
        <v>45733.918247453701</v>
      </c>
      <c r="AB2365" t="s">
        <v>1428</v>
      </c>
    </row>
    <row r="2366" spans="1:28" hidden="1" x14ac:dyDescent="0.35">
      <c r="A2366" t="s">
        <v>1424</v>
      </c>
      <c r="B2366" t="s">
        <v>314</v>
      </c>
      <c r="C2366">
        <v>15</v>
      </c>
      <c r="D2366" s="9">
        <v>44187.631365740737</v>
      </c>
      <c r="E2366" s="9">
        <v>44203.596712962964</v>
      </c>
      <c r="F2366" t="s">
        <v>874</v>
      </c>
      <c r="G2366" t="s">
        <v>874</v>
      </c>
      <c r="H2366">
        <v>1</v>
      </c>
      <c r="I2366">
        <v>2</v>
      </c>
      <c r="J2366">
        <v>1</v>
      </c>
      <c r="K2366" t="s">
        <v>875</v>
      </c>
      <c r="L2366">
        <v>1</v>
      </c>
      <c r="M2366">
        <v>1</v>
      </c>
      <c r="N2366" t="s">
        <v>877</v>
      </c>
      <c r="O2366">
        <v>6.2E-2</v>
      </c>
      <c r="P2366">
        <v>0</v>
      </c>
      <c r="Q2366" t="s">
        <v>877</v>
      </c>
      <c r="R2366" t="s">
        <v>877</v>
      </c>
      <c r="S2366" t="s">
        <v>877</v>
      </c>
      <c r="T2366" t="s">
        <v>877</v>
      </c>
      <c r="U2366" t="s">
        <v>877</v>
      </c>
      <c r="V2366" t="s">
        <v>64</v>
      </c>
      <c r="W2366" t="s">
        <v>877</v>
      </c>
      <c r="X2366">
        <v>1</v>
      </c>
      <c r="Y2366">
        <v>0</v>
      </c>
      <c r="Z2366" t="s">
        <v>877</v>
      </c>
      <c r="AA2366" s="19">
        <v>45733.918247581016</v>
      </c>
      <c r="AB2366" t="s">
        <v>1428</v>
      </c>
    </row>
    <row r="2367" spans="1:28" x14ac:dyDescent="0.35">
      <c r="A2367" t="s">
        <v>79</v>
      </c>
      <c r="B2367" t="s">
        <v>313</v>
      </c>
      <c r="C2367">
        <v>4523</v>
      </c>
      <c r="D2367" s="9">
        <v>40002.270115740743</v>
      </c>
      <c r="E2367" s="9">
        <v>44525.56145833333</v>
      </c>
      <c r="F2367">
        <v>412</v>
      </c>
      <c r="G2367">
        <v>412</v>
      </c>
      <c r="H2367">
        <v>183</v>
      </c>
      <c r="I2367">
        <v>229</v>
      </c>
      <c r="J2367">
        <v>4</v>
      </c>
      <c r="K2367">
        <v>408</v>
      </c>
      <c r="L2367">
        <v>386</v>
      </c>
      <c r="M2367">
        <v>22</v>
      </c>
      <c r="N2367">
        <v>3.9E-2</v>
      </c>
      <c r="O2367">
        <v>5.1999999999999998E-2</v>
      </c>
      <c r="P2367">
        <v>1E-3</v>
      </c>
      <c r="Q2367">
        <v>8.3000000000000004E-2</v>
      </c>
      <c r="R2367">
        <v>0.92200000000000004</v>
      </c>
      <c r="S2367">
        <v>0.42899999999999999</v>
      </c>
      <c r="T2367">
        <v>0.98899999999999999</v>
      </c>
      <c r="U2367">
        <v>265.06</v>
      </c>
      <c r="V2367" t="s">
        <v>58</v>
      </c>
      <c r="W2367">
        <v>0.93799999999999994</v>
      </c>
      <c r="X2367">
        <v>0.92600000000000005</v>
      </c>
      <c r="Y2367">
        <v>1</v>
      </c>
      <c r="Z2367">
        <v>0.93899999999999995</v>
      </c>
      <c r="AA2367" s="19">
        <v>45733.918320416669</v>
      </c>
      <c r="AB2367" t="s">
        <v>1428</v>
      </c>
    </row>
    <row r="2368" spans="1:28" hidden="1" x14ac:dyDescent="0.35">
      <c r="A2368" t="s">
        <v>79</v>
      </c>
      <c r="B2368" t="s">
        <v>314</v>
      </c>
      <c r="C2368">
        <v>93</v>
      </c>
      <c r="D2368" s="9">
        <v>44432.50472222222</v>
      </c>
      <c r="E2368" s="9">
        <v>44525.56145833333</v>
      </c>
      <c r="F2368" t="s">
        <v>874</v>
      </c>
      <c r="G2368" t="s">
        <v>874</v>
      </c>
      <c r="H2368">
        <v>3</v>
      </c>
      <c r="I2368">
        <v>1</v>
      </c>
      <c r="J2368">
        <v>1</v>
      </c>
      <c r="K2368" t="s">
        <v>875</v>
      </c>
      <c r="L2368">
        <v>3</v>
      </c>
      <c r="M2368">
        <v>-1</v>
      </c>
      <c r="N2368">
        <v>3.5999999999999997E-2</v>
      </c>
      <c r="O2368" t="s">
        <v>877</v>
      </c>
      <c r="P2368" t="s">
        <v>877</v>
      </c>
      <c r="Q2368">
        <v>0.02</v>
      </c>
      <c r="R2368" t="s">
        <v>877</v>
      </c>
      <c r="S2368" t="s">
        <v>877</v>
      </c>
      <c r="T2368" t="s">
        <v>877</v>
      </c>
      <c r="U2368" t="s">
        <v>877</v>
      </c>
      <c r="V2368" t="s">
        <v>58</v>
      </c>
      <c r="W2368">
        <v>0.89300000000000002</v>
      </c>
      <c r="X2368" t="s">
        <v>877</v>
      </c>
      <c r="Y2368" t="s">
        <v>877</v>
      </c>
      <c r="Z2368">
        <v>0.83</v>
      </c>
      <c r="AA2368" s="19">
        <v>45733.918320520832</v>
      </c>
      <c r="AB2368" t="s">
        <v>1428</v>
      </c>
    </row>
    <row r="2369" spans="1:28" x14ac:dyDescent="0.35">
      <c r="A2369" t="s">
        <v>78</v>
      </c>
      <c r="B2369" t="s">
        <v>313</v>
      </c>
      <c r="C2369">
        <v>2812</v>
      </c>
      <c r="D2369" s="9">
        <v>41753.263888888891</v>
      </c>
      <c r="E2369" s="9">
        <v>44565.53769675926</v>
      </c>
      <c r="F2369">
        <v>2123</v>
      </c>
      <c r="G2369">
        <v>2123</v>
      </c>
      <c r="H2369">
        <v>1811</v>
      </c>
      <c r="I2369">
        <v>312</v>
      </c>
      <c r="J2369">
        <v>2</v>
      </c>
      <c r="K2369">
        <v>2121</v>
      </c>
      <c r="L2369">
        <v>1966</v>
      </c>
      <c r="M2369">
        <v>155</v>
      </c>
      <c r="N2369">
        <v>1.105</v>
      </c>
      <c r="O2369">
        <v>0.13300000000000001</v>
      </c>
      <c r="P2369">
        <v>0</v>
      </c>
      <c r="Q2369">
        <v>1.0409999999999999</v>
      </c>
      <c r="R2369">
        <v>0.84099999999999997</v>
      </c>
      <c r="S2369">
        <v>0.89300000000000002</v>
      </c>
      <c r="T2369">
        <v>1</v>
      </c>
      <c r="U2369">
        <v>148.89500000000001</v>
      </c>
      <c r="V2369" t="s">
        <v>58</v>
      </c>
      <c r="W2369">
        <v>0.90900000000000003</v>
      </c>
      <c r="X2369">
        <v>0.98599999999999999</v>
      </c>
      <c r="Y2369">
        <v>0</v>
      </c>
      <c r="Z2369">
        <v>0.90800000000000003</v>
      </c>
      <c r="AA2369" s="19">
        <v>45733.918395347224</v>
      </c>
      <c r="AB2369" t="s">
        <v>1428</v>
      </c>
    </row>
    <row r="2370" spans="1:28" hidden="1" x14ac:dyDescent="0.35">
      <c r="A2370" t="s">
        <v>78</v>
      </c>
      <c r="B2370" t="s">
        <v>314</v>
      </c>
      <c r="C2370">
        <v>99</v>
      </c>
      <c r="D2370" s="9">
        <v>44466.418229166666</v>
      </c>
      <c r="E2370" s="9">
        <v>44565.53769675926</v>
      </c>
      <c r="F2370" t="s">
        <v>874</v>
      </c>
      <c r="G2370" t="s">
        <v>874</v>
      </c>
      <c r="H2370">
        <v>73</v>
      </c>
      <c r="I2370">
        <v>7</v>
      </c>
      <c r="J2370">
        <v>1</v>
      </c>
      <c r="K2370" t="s">
        <v>875</v>
      </c>
      <c r="L2370">
        <v>95</v>
      </c>
      <c r="M2370">
        <v>-16</v>
      </c>
      <c r="N2370">
        <v>0.82499999999999996</v>
      </c>
      <c r="O2370">
        <v>6.7000000000000004E-2</v>
      </c>
      <c r="P2370" t="s">
        <v>877</v>
      </c>
      <c r="Q2370">
        <v>1.0720000000000001</v>
      </c>
      <c r="R2370" t="s">
        <v>877</v>
      </c>
      <c r="S2370" t="s">
        <v>877</v>
      </c>
      <c r="T2370" t="s">
        <v>877</v>
      </c>
      <c r="U2370" t="s">
        <v>877</v>
      </c>
      <c r="V2370" t="s">
        <v>58</v>
      </c>
      <c r="W2370">
        <v>0.98299999999999998</v>
      </c>
      <c r="X2370">
        <v>0.86299999999999999</v>
      </c>
      <c r="Y2370" t="s">
        <v>877</v>
      </c>
      <c r="Z2370">
        <v>0.96399999999999997</v>
      </c>
      <c r="AA2370" s="19">
        <v>45733.918395474539</v>
      </c>
      <c r="AB2370" t="s">
        <v>1428</v>
      </c>
    </row>
    <row r="2371" spans="1:28" x14ac:dyDescent="0.35">
      <c r="A2371" t="s">
        <v>77</v>
      </c>
      <c r="B2371" t="s">
        <v>313</v>
      </c>
      <c r="C2371">
        <v>1256</v>
      </c>
      <c r="D2371" s="9">
        <v>43294.82917824074</v>
      </c>
      <c r="E2371" s="9">
        <v>44551.672951388886</v>
      </c>
      <c r="F2371">
        <v>144</v>
      </c>
      <c r="G2371">
        <v>144</v>
      </c>
      <c r="H2371">
        <v>142</v>
      </c>
      <c r="I2371">
        <v>2</v>
      </c>
      <c r="J2371">
        <v>0</v>
      </c>
      <c r="K2371">
        <v>144</v>
      </c>
      <c r="L2371">
        <v>70</v>
      </c>
      <c r="M2371">
        <v>74</v>
      </c>
      <c r="N2371">
        <v>0.152</v>
      </c>
      <c r="O2371">
        <v>0.5</v>
      </c>
      <c r="P2371">
        <v>0</v>
      </c>
      <c r="Q2371">
        <v>0.10299999999999999</v>
      </c>
      <c r="R2371">
        <v>0.158</v>
      </c>
      <c r="S2371">
        <v>0.23300000000000001</v>
      </c>
      <c r="T2371">
        <v>1</v>
      </c>
      <c r="U2371">
        <v>718.447</v>
      </c>
      <c r="V2371" t="s">
        <v>58</v>
      </c>
      <c r="W2371">
        <v>0.83099999999999996</v>
      </c>
      <c r="X2371">
        <v>1</v>
      </c>
      <c r="Y2371">
        <v>0</v>
      </c>
      <c r="Z2371">
        <v>0.84399999999999997</v>
      </c>
      <c r="AA2371" s="19">
        <v>45733.918464814815</v>
      </c>
      <c r="AB2371" t="s">
        <v>1428</v>
      </c>
    </row>
    <row r="2372" spans="1:28" hidden="1" x14ac:dyDescent="0.35">
      <c r="A2372" t="s">
        <v>77</v>
      </c>
      <c r="B2372" t="s">
        <v>314</v>
      </c>
      <c r="C2372">
        <v>98</v>
      </c>
      <c r="D2372" s="9">
        <v>44453.640601851854</v>
      </c>
      <c r="E2372" s="9">
        <v>44551.672951388886</v>
      </c>
      <c r="F2372" t="s">
        <v>874</v>
      </c>
      <c r="G2372" t="s">
        <v>874</v>
      </c>
      <c r="H2372">
        <v>18</v>
      </c>
      <c r="I2372">
        <v>1</v>
      </c>
      <c r="J2372">
        <v>1</v>
      </c>
      <c r="K2372" t="s">
        <v>875</v>
      </c>
      <c r="L2372">
        <v>19</v>
      </c>
      <c r="M2372">
        <v>0</v>
      </c>
      <c r="N2372">
        <v>0.128</v>
      </c>
      <c r="O2372" t="s">
        <v>877</v>
      </c>
      <c r="P2372">
        <v>0</v>
      </c>
      <c r="Q2372">
        <v>0.184</v>
      </c>
      <c r="R2372" t="s">
        <v>877</v>
      </c>
      <c r="S2372" t="s">
        <v>877</v>
      </c>
      <c r="T2372" t="s">
        <v>877</v>
      </c>
      <c r="U2372" t="s">
        <v>877</v>
      </c>
      <c r="V2372" t="s">
        <v>58</v>
      </c>
      <c r="W2372">
        <v>0.92700000000000005</v>
      </c>
      <c r="X2372" t="s">
        <v>877</v>
      </c>
      <c r="Y2372">
        <v>0</v>
      </c>
      <c r="Z2372">
        <v>0.96299999999999997</v>
      </c>
      <c r="AA2372" s="19">
        <v>45733.918464814815</v>
      </c>
      <c r="AB2372" t="s">
        <v>1428</v>
      </c>
    </row>
    <row r="2373" spans="1:28" x14ac:dyDescent="0.35">
      <c r="A2373" t="s">
        <v>1425</v>
      </c>
      <c r="B2373" t="s">
        <v>313</v>
      </c>
      <c r="C2373">
        <v>4231</v>
      </c>
      <c r="D2373" s="9">
        <v>40024.150590277779</v>
      </c>
      <c r="E2373" s="9">
        <v>44255.69798611111</v>
      </c>
      <c r="F2373">
        <v>89</v>
      </c>
      <c r="G2373">
        <v>89</v>
      </c>
      <c r="H2373">
        <v>54</v>
      </c>
      <c r="I2373">
        <v>35</v>
      </c>
      <c r="J2373">
        <v>4</v>
      </c>
      <c r="K2373">
        <v>85</v>
      </c>
      <c r="L2373">
        <v>68</v>
      </c>
      <c r="M2373">
        <v>17</v>
      </c>
      <c r="N2373">
        <v>3.4000000000000002E-2</v>
      </c>
      <c r="O2373">
        <v>1.7999999999999999E-2</v>
      </c>
      <c r="P2373">
        <v>1E-3</v>
      </c>
      <c r="Q2373">
        <v>1.7000000000000001E-2</v>
      </c>
      <c r="R2373">
        <v>0.33300000000000002</v>
      </c>
      <c r="S2373">
        <v>0.65400000000000003</v>
      </c>
      <c r="T2373">
        <v>0.98099999999999998</v>
      </c>
      <c r="U2373">
        <v>1000</v>
      </c>
      <c r="V2373" t="s">
        <v>58</v>
      </c>
      <c r="W2373">
        <v>0.63800000000000001</v>
      </c>
      <c r="X2373">
        <v>0.64500000000000002</v>
      </c>
      <c r="Y2373">
        <v>0.6</v>
      </c>
      <c r="Z2373">
        <v>0.22900000000000001</v>
      </c>
      <c r="AA2373" s="19">
        <v>45733.918531377312</v>
      </c>
      <c r="AB2373" t="s">
        <v>1428</v>
      </c>
    </row>
    <row r="2374" spans="1:28" hidden="1" x14ac:dyDescent="0.35">
      <c r="A2374" t="s">
        <v>1425</v>
      </c>
      <c r="B2374" t="s">
        <v>314</v>
      </c>
      <c r="C2374">
        <v>0</v>
      </c>
      <c r="D2374" s="9">
        <v>44255.694178240738</v>
      </c>
      <c r="E2374" s="9">
        <v>44255.69798611111</v>
      </c>
      <c r="F2374" t="s">
        <v>874</v>
      </c>
      <c r="G2374" t="s">
        <v>874</v>
      </c>
      <c r="H2374">
        <v>1</v>
      </c>
      <c r="I2374">
        <v>1</v>
      </c>
      <c r="J2374">
        <v>3</v>
      </c>
      <c r="K2374" t="s">
        <v>875</v>
      </c>
      <c r="L2374">
        <v>1</v>
      </c>
      <c r="M2374">
        <v>-3</v>
      </c>
      <c r="N2374" t="s">
        <v>877</v>
      </c>
      <c r="O2374" t="s">
        <v>877</v>
      </c>
      <c r="P2374">
        <v>1.5</v>
      </c>
      <c r="Q2374" t="s">
        <v>877</v>
      </c>
      <c r="R2374" t="s">
        <v>877</v>
      </c>
      <c r="S2374" t="s">
        <v>877</v>
      </c>
      <c r="T2374" t="s">
        <v>877</v>
      </c>
      <c r="U2374" t="s">
        <v>877</v>
      </c>
      <c r="V2374" t="s">
        <v>58</v>
      </c>
      <c r="W2374" t="s">
        <v>877</v>
      </c>
      <c r="X2374" t="s">
        <v>877</v>
      </c>
      <c r="Y2374">
        <v>0.75</v>
      </c>
      <c r="Z2374" t="s">
        <v>877</v>
      </c>
      <c r="AA2374" s="19">
        <v>45733.918531446761</v>
      </c>
      <c r="AB2374" t="s">
        <v>1428</v>
      </c>
    </row>
    <row r="2375" spans="1:28" x14ac:dyDescent="0.35">
      <c r="A2375" t="s">
        <v>301</v>
      </c>
      <c r="B2375" t="s">
        <v>313</v>
      </c>
      <c r="C2375">
        <v>2710</v>
      </c>
      <c r="D2375" s="9">
        <v>38826.412280092591</v>
      </c>
      <c r="E2375" s="9">
        <v>41537.212418981479</v>
      </c>
      <c r="F2375">
        <v>5086</v>
      </c>
      <c r="G2375">
        <v>5086</v>
      </c>
      <c r="H2375">
        <v>2116</v>
      </c>
      <c r="I2375">
        <v>2970</v>
      </c>
      <c r="J2375">
        <v>96</v>
      </c>
      <c r="K2375">
        <v>4990</v>
      </c>
      <c r="L2375">
        <v>4990</v>
      </c>
      <c r="M2375">
        <v>0</v>
      </c>
      <c r="N2375">
        <v>2.621</v>
      </c>
      <c r="O2375">
        <v>4.4470000000000001</v>
      </c>
      <c r="P2375">
        <v>0.153</v>
      </c>
      <c r="Q2375">
        <v>7.0629999999999997</v>
      </c>
      <c r="R2375">
        <v>1.0209999999999999</v>
      </c>
      <c r="S2375">
        <v>0.371</v>
      </c>
      <c r="T2375">
        <v>0.97799999999999998</v>
      </c>
      <c r="U2375">
        <v>0</v>
      </c>
      <c r="V2375" t="s">
        <v>94</v>
      </c>
      <c r="W2375">
        <v>0.92400000000000004</v>
      </c>
      <c r="X2375">
        <v>0.93400000000000005</v>
      </c>
      <c r="Y2375">
        <v>0.97699999999999998</v>
      </c>
      <c r="Z2375">
        <v>0.96099999999999997</v>
      </c>
      <c r="AA2375" s="19">
        <v>45733.9186112963</v>
      </c>
      <c r="AB2375" t="s">
        <v>1428</v>
      </c>
    </row>
    <row r="2376" spans="1:28" hidden="1" x14ac:dyDescent="0.35">
      <c r="A2376" t="s">
        <v>301</v>
      </c>
      <c r="B2376" t="s">
        <v>314</v>
      </c>
      <c r="C2376">
        <v>76</v>
      </c>
      <c r="D2376" s="9">
        <v>41460.349548611113</v>
      </c>
      <c r="E2376" s="9">
        <v>41537.212418981479</v>
      </c>
      <c r="F2376" t="s">
        <v>874</v>
      </c>
      <c r="G2376" t="s">
        <v>874</v>
      </c>
      <c r="H2376">
        <v>1</v>
      </c>
      <c r="I2376">
        <v>1</v>
      </c>
      <c r="J2376">
        <v>1</v>
      </c>
      <c r="K2376" t="s">
        <v>875</v>
      </c>
      <c r="L2376">
        <v>5</v>
      </c>
      <c r="M2376">
        <v>-4</v>
      </c>
      <c r="N2376" t="s">
        <v>877</v>
      </c>
      <c r="O2376" t="s">
        <v>877</v>
      </c>
      <c r="P2376" t="s">
        <v>877</v>
      </c>
      <c r="Q2376">
        <v>5.3999999999999999E-2</v>
      </c>
      <c r="R2376" t="s">
        <v>877</v>
      </c>
      <c r="S2376" t="s">
        <v>877</v>
      </c>
      <c r="T2376" t="s">
        <v>877</v>
      </c>
      <c r="U2376" t="s">
        <v>877</v>
      </c>
      <c r="V2376" t="s">
        <v>94</v>
      </c>
      <c r="W2376" t="s">
        <v>877</v>
      </c>
      <c r="X2376" t="s">
        <v>877</v>
      </c>
      <c r="Y2376" t="s">
        <v>877</v>
      </c>
      <c r="Z2376">
        <v>0.96</v>
      </c>
      <c r="AA2376" s="19">
        <v>45733.9186112963</v>
      </c>
      <c r="AB2376" t="s">
        <v>1428</v>
      </c>
    </row>
    <row r="2377" spans="1:28" x14ac:dyDescent="0.35">
      <c r="A2377" t="s">
        <v>75</v>
      </c>
      <c r="B2377" t="s">
        <v>313</v>
      </c>
      <c r="C2377">
        <v>4513</v>
      </c>
      <c r="D2377" s="9">
        <v>40031.339166666665</v>
      </c>
      <c r="E2377" s="9">
        <v>44544.602384259262</v>
      </c>
      <c r="F2377">
        <v>2119</v>
      </c>
      <c r="G2377">
        <v>2119</v>
      </c>
      <c r="H2377">
        <v>1393</v>
      </c>
      <c r="I2377">
        <v>726</v>
      </c>
      <c r="J2377">
        <v>6</v>
      </c>
      <c r="K2377">
        <v>2113</v>
      </c>
      <c r="L2377">
        <v>1658</v>
      </c>
      <c r="M2377">
        <v>455</v>
      </c>
      <c r="N2377">
        <v>0.54700000000000004</v>
      </c>
      <c r="O2377">
        <v>0.247</v>
      </c>
      <c r="P2377">
        <v>3.0000000000000001E-3</v>
      </c>
      <c r="Q2377">
        <v>0.61199999999999999</v>
      </c>
      <c r="R2377">
        <v>0.77400000000000002</v>
      </c>
      <c r="S2377">
        <v>0.68899999999999995</v>
      </c>
      <c r="T2377">
        <v>0.996</v>
      </c>
      <c r="U2377">
        <v>743.46400000000006</v>
      </c>
      <c r="V2377" t="s">
        <v>58</v>
      </c>
      <c r="W2377">
        <v>0.9</v>
      </c>
      <c r="X2377">
        <v>0.90500000000000003</v>
      </c>
      <c r="Y2377">
        <v>0.95699999999999996</v>
      </c>
      <c r="Z2377">
        <v>0.92700000000000005</v>
      </c>
      <c r="AA2377" s="19">
        <v>45733.918688136575</v>
      </c>
      <c r="AB2377" t="s">
        <v>1428</v>
      </c>
    </row>
    <row r="2378" spans="1:28" hidden="1" x14ac:dyDescent="0.35">
      <c r="A2378" t="s">
        <v>75</v>
      </c>
      <c r="B2378" t="s">
        <v>314</v>
      </c>
      <c r="C2378">
        <v>38</v>
      </c>
      <c r="D2378" s="9">
        <v>44505.750428240739</v>
      </c>
      <c r="E2378" s="9">
        <v>44544.602384259262</v>
      </c>
      <c r="F2378" t="s">
        <v>874</v>
      </c>
      <c r="G2378" t="s">
        <v>874</v>
      </c>
      <c r="H2378">
        <v>1</v>
      </c>
      <c r="I2378">
        <v>1</v>
      </c>
      <c r="J2378">
        <v>1</v>
      </c>
      <c r="K2378" t="s">
        <v>875</v>
      </c>
      <c r="L2378">
        <v>1</v>
      </c>
      <c r="M2378">
        <v>1</v>
      </c>
      <c r="N2378" t="s">
        <v>877</v>
      </c>
      <c r="O2378" t="s">
        <v>877</v>
      </c>
      <c r="P2378" t="s">
        <v>877</v>
      </c>
      <c r="Q2378" t="s">
        <v>877</v>
      </c>
      <c r="R2378" t="s">
        <v>877</v>
      </c>
      <c r="S2378" t="s">
        <v>877</v>
      </c>
      <c r="T2378" t="s">
        <v>877</v>
      </c>
      <c r="U2378" t="s">
        <v>877</v>
      </c>
      <c r="V2378" t="s">
        <v>58</v>
      </c>
      <c r="W2378" t="s">
        <v>877</v>
      </c>
      <c r="X2378" t="s">
        <v>877</v>
      </c>
      <c r="Y2378" t="s">
        <v>877</v>
      </c>
      <c r="Z2378" t="s">
        <v>877</v>
      </c>
      <c r="AA2378" s="19">
        <v>45733.918688240738</v>
      </c>
      <c r="AB2378" t="s">
        <v>1428</v>
      </c>
    </row>
    <row r="2379" spans="1:28" x14ac:dyDescent="0.35">
      <c r="A2379" t="s">
        <v>1426</v>
      </c>
      <c r="B2379" t="s">
        <v>313</v>
      </c>
      <c r="C2379">
        <v>238</v>
      </c>
      <c r="D2379" s="9">
        <v>44307.65556712963</v>
      </c>
      <c r="E2379" s="9">
        <v>44545.66269675926</v>
      </c>
      <c r="F2379">
        <v>41</v>
      </c>
      <c r="G2379">
        <v>41</v>
      </c>
      <c r="H2379">
        <v>41</v>
      </c>
      <c r="I2379">
        <v>0</v>
      </c>
      <c r="J2379">
        <v>0</v>
      </c>
      <c r="K2379">
        <v>41</v>
      </c>
      <c r="L2379">
        <v>9</v>
      </c>
      <c r="M2379">
        <v>32</v>
      </c>
      <c r="N2379">
        <v>0.19900000000000001</v>
      </c>
      <c r="O2379">
        <v>0</v>
      </c>
      <c r="P2379">
        <v>0</v>
      </c>
      <c r="Q2379">
        <v>8.4000000000000005E-2</v>
      </c>
      <c r="R2379">
        <v>0.42199999999999999</v>
      </c>
      <c r="S2379">
        <v>1</v>
      </c>
      <c r="T2379">
        <v>1</v>
      </c>
      <c r="U2379">
        <v>380.952</v>
      </c>
      <c r="V2379" t="s">
        <v>58</v>
      </c>
      <c r="W2379">
        <v>0.56100000000000005</v>
      </c>
      <c r="X2379">
        <v>0</v>
      </c>
      <c r="Y2379">
        <v>0</v>
      </c>
      <c r="Z2379">
        <v>0.64200000000000002</v>
      </c>
      <c r="AA2379" s="19">
        <v>45733.918753124999</v>
      </c>
      <c r="AB2379" t="s">
        <v>1428</v>
      </c>
    </row>
    <row r="2380" spans="1:28" hidden="1" x14ac:dyDescent="0.35">
      <c r="A2380" t="s">
        <v>1426</v>
      </c>
      <c r="B2380" t="s">
        <v>314</v>
      </c>
      <c r="C2380">
        <v>82</v>
      </c>
      <c r="D2380" s="9">
        <v>44462.72079861111</v>
      </c>
      <c r="E2380" s="9">
        <v>44545.66269675926</v>
      </c>
      <c r="F2380" t="s">
        <v>874</v>
      </c>
      <c r="G2380" t="s">
        <v>874</v>
      </c>
      <c r="H2380">
        <v>39</v>
      </c>
      <c r="I2380">
        <v>1</v>
      </c>
      <c r="J2380">
        <v>1</v>
      </c>
      <c r="K2380" t="s">
        <v>875</v>
      </c>
      <c r="L2380">
        <v>9</v>
      </c>
      <c r="M2380">
        <v>29</v>
      </c>
      <c r="N2380">
        <v>0.438</v>
      </c>
      <c r="O2380">
        <v>0</v>
      </c>
      <c r="P2380">
        <v>0</v>
      </c>
      <c r="Q2380">
        <v>8.5000000000000006E-2</v>
      </c>
      <c r="R2380">
        <v>0.19400000000000001</v>
      </c>
      <c r="S2380">
        <v>1</v>
      </c>
      <c r="T2380">
        <v>1</v>
      </c>
      <c r="U2380">
        <v>376.471</v>
      </c>
      <c r="V2380" t="s">
        <v>58</v>
      </c>
      <c r="W2380">
        <v>0.82</v>
      </c>
      <c r="X2380">
        <v>0</v>
      </c>
      <c r="Y2380">
        <v>0</v>
      </c>
      <c r="Z2380">
        <v>0.64400000000000002</v>
      </c>
      <c r="AA2380" s="19">
        <v>45733.918763865739</v>
      </c>
      <c r="AB2380" t="s">
        <v>1428</v>
      </c>
    </row>
    <row r="2381" spans="1:28" x14ac:dyDescent="0.35">
      <c r="A2381" t="s">
        <v>1427</v>
      </c>
      <c r="B2381" t="s">
        <v>313</v>
      </c>
      <c r="C2381">
        <v>955</v>
      </c>
      <c r="D2381" s="9">
        <v>43473.447129629632</v>
      </c>
      <c r="E2381" s="9">
        <v>44428.530648148146</v>
      </c>
      <c r="F2381">
        <v>742</v>
      </c>
      <c r="G2381">
        <v>742</v>
      </c>
      <c r="H2381">
        <v>704</v>
      </c>
      <c r="I2381">
        <v>38</v>
      </c>
      <c r="J2381">
        <v>27</v>
      </c>
      <c r="K2381">
        <v>715</v>
      </c>
      <c r="L2381">
        <v>702</v>
      </c>
      <c r="M2381">
        <v>13</v>
      </c>
      <c r="N2381">
        <v>1.083</v>
      </c>
      <c r="O2381">
        <v>8.3000000000000004E-2</v>
      </c>
      <c r="P2381">
        <v>4.4999999999999998E-2</v>
      </c>
      <c r="Q2381">
        <v>1.3129999999999999</v>
      </c>
      <c r="R2381">
        <v>1.171</v>
      </c>
      <c r="S2381">
        <v>0.92900000000000005</v>
      </c>
      <c r="T2381">
        <v>0.96099999999999997</v>
      </c>
      <c r="U2381">
        <v>9.9009999999999998</v>
      </c>
      <c r="V2381" t="s">
        <v>94</v>
      </c>
      <c r="W2381">
        <v>0.93899999999999995</v>
      </c>
      <c r="X2381">
        <v>0.85699999999999998</v>
      </c>
      <c r="Y2381">
        <v>0.77500000000000002</v>
      </c>
      <c r="Z2381">
        <v>0.95399999999999996</v>
      </c>
      <c r="AA2381" s="19">
        <v>45733.918836898149</v>
      </c>
      <c r="AB2381" t="s">
        <v>1428</v>
      </c>
    </row>
    <row r="2382" spans="1:28" hidden="1" x14ac:dyDescent="0.35">
      <c r="A2382" t="s">
        <v>1427</v>
      </c>
      <c r="B2382" t="s">
        <v>314</v>
      </c>
      <c r="C2382">
        <v>99</v>
      </c>
      <c r="D2382" s="9">
        <v>44328.581296296295</v>
      </c>
      <c r="E2382" s="9">
        <v>44428.530648148146</v>
      </c>
      <c r="F2382" t="s">
        <v>874</v>
      </c>
      <c r="G2382" t="s">
        <v>874</v>
      </c>
      <c r="H2382">
        <v>67</v>
      </c>
      <c r="I2382">
        <v>1</v>
      </c>
      <c r="J2382">
        <v>6</v>
      </c>
      <c r="K2382" t="s">
        <v>875</v>
      </c>
      <c r="L2382">
        <v>146</v>
      </c>
      <c r="M2382">
        <v>-84</v>
      </c>
      <c r="N2382">
        <v>0.75800000000000001</v>
      </c>
      <c r="O2382" t="s">
        <v>877</v>
      </c>
      <c r="P2382">
        <v>0.04</v>
      </c>
      <c r="Q2382">
        <v>1.1419999999999999</v>
      </c>
      <c r="R2382" t="s">
        <v>877</v>
      </c>
      <c r="S2382" t="s">
        <v>877</v>
      </c>
      <c r="T2382" t="s">
        <v>877</v>
      </c>
      <c r="U2382" t="s">
        <v>877</v>
      </c>
      <c r="V2382" t="s">
        <v>94</v>
      </c>
      <c r="W2382">
        <v>0.97599999999999998</v>
      </c>
      <c r="X2382" t="s">
        <v>877</v>
      </c>
      <c r="Y2382">
        <v>0.65400000000000003</v>
      </c>
      <c r="Z2382">
        <v>0.877</v>
      </c>
      <c r="AA2382" s="19">
        <v>45733.918836979166</v>
      </c>
      <c r="AB2382" t="s">
        <v>1428</v>
      </c>
    </row>
    <row r="2383" spans="1:28" x14ac:dyDescent="0.35">
      <c r="A2383" t="s">
        <v>73</v>
      </c>
      <c r="B2383" t="s">
        <v>313</v>
      </c>
      <c r="C2383">
        <v>336</v>
      </c>
      <c r="D2383" s="9">
        <v>44216.246805555558</v>
      </c>
      <c r="E2383" s="9">
        <v>44552.256388888891</v>
      </c>
      <c r="F2383">
        <v>260</v>
      </c>
      <c r="G2383">
        <v>260</v>
      </c>
      <c r="H2383">
        <v>214</v>
      </c>
      <c r="I2383">
        <v>46</v>
      </c>
      <c r="J2383">
        <v>0</v>
      </c>
      <c r="K2383">
        <v>260</v>
      </c>
      <c r="L2383">
        <v>228</v>
      </c>
      <c r="M2383">
        <v>32</v>
      </c>
      <c r="N2383">
        <v>0.70399999999999996</v>
      </c>
      <c r="O2383">
        <v>0.155</v>
      </c>
      <c r="P2383">
        <v>0</v>
      </c>
      <c r="Q2383">
        <v>0.72099999999999997</v>
      </c>
      <c r="R2383">
        <v>0.83899999999999997</v>
      </c>
      <c r="S2383">
        <v>0.82</v>
      </c>
      <c r="T2383">
        <v>1</v>
      </c>
      <c r="U2383">
        <v>44.383000000000003</v>
      </c>
      <c r="V2383" t="s">
        <v>58</v>
      </c>
      <c r="W2383">
        <v>0.99199999999999999</v>
      </c>
      <c r="X2383">
        <v>0.94199999999999995</v>
      </c>
      <c r="Y2383">
        <v>0</v>
      </c>
      <c r="Z2383">
        <v>0.98399999999999999</v>
      </c>
      <c r="AA2383" s="19">
        <v>45733.918905023151</v>
      </c>
      <c r="AB2383" t="s">
        <v>1428</v>
      </c>
    </row>
    <row r="2384" spans="1:28" hidden="1" x14ac:dyDescent="0.35">
      <c r="A2384" t="s">
        <v>73</v>
      </c>
      <c r="B2384" t="s">
        <v>314</v>
      </c>
      <c r="C2384">
        <v>99</v>
      </c>
      <c r="D2384" s="9">
        <v>44453.205937500003</v>
      </c>
      <c r="E2384" s="9">
        <v>44552.256388888891</v>
      </c>
      <c r="F2384" t="s">
        <v>874</v>
      </c>
      <c r="G2384" t="s">
        <v>874</v>
      </c>
      <c r="H2384">
        <v>28</v>
      </c>
      <c r="I2384">
        <v>8</v>
      </c>
      <c r="J2384">
        <v>1</v>
      </c>
      <c r="K2384" t="s">
        <v>875</v>
      </c>
      <c r="L2384">
        <v>43</v>
      </c>
      <c r="M2384">
        <v>-8</v>
      </c>
      <c r="N2384">
        <v>0.32100000000000001</v>
      </c>
      <c r="O2384">
        <v>6.5000000000000002E-2</v>
      </c>
      <c r="P2384">
        <v>0</v>
      </c>
      <c r="Q2384">
        <v>0.41899999999999998</v>
      </c>
      <c r="R2384">
        <v>1.085</v>
      </c>
      <c r="S2384">
        <v>0.83199999999999996</v>
      </c>
      <c r="T2384">
        <v>1</v>
      </c>
      <c r="U2384">
        <v>76.372</v>
      </c>
      <c r="V2384" t="s">
        <v>64</v>
      </c>
      <c r="W2384">
        <v>0.96399999999999997</v>
      </c>
      <c r="X2384">
        <v>0.75800000000000001</v>
      </c>
      <c r="Y2384">
        <v>0</v>
      </c>
      <c r="Z2384">
        <v>0.98599999999999999</v>
      </c>
      <c r="AA2384" s="19">
        <v>45733.918917962961</v>
      </c>
      <c r="AB2384" t="s">
        <v>1428</v>
      </c>
    </row>
    <row r="2385" spans="1:28" x14ac:dyDescent="0.35">
      <c r="A2385" t="s">
        <v>72</v>
      </c>
      <c r="B2385" t="s">
        <v>313</v>
      </c>
      <c r="C2385">
        <v>2399</v>
      </c>
      <c r="D2385" s="9">
        <v>41753.563310185185</v>
      </c>
      <c r="E2385" s="9">
        <v>44152.903113425928</v>
      </c>
      <c r="F2385">
        <v>1196</v>
      </c>
      <c r="G2385">
        <v>1196</v>
      </c>
      <c r="H2385">
        <v>673</v>
      </c>
      <c r="I2385">
        <v>523</v>
      </c>
      <c r="J2385">
        <v>19</v>
      </c>
      <c r="K2385">
        <v>1177</v>
      </c>
      <c r="L2385">
        <v>778</v>
      </c>
      <c r="M2385">
        <v>399</v>
      </c>
      <c r="N2385">
        <v>0.56200000000000006</v>
      </c>
      <c r="O2385">
        <v>0.40500000000000003</v>
      </c>
      <c r="P2385">
        <v>1.2999999999999999E-2</v>
      </c>
      <c r="Q2385">
        <v>0.63100000000000001</v>
      </c>
      <c r="R2385">
        <v>0.66100000000000003</v>
      </c>
      <c r="S2385">
        <v>0.58099999999999996</v>
      </c>
      <c r="T2385">
        <v>0.98699999999999999</v>
      </c>
      <c r="U2385">
        <v>632.33000000000004</v>
      </c>
      <c r="V2385" t="s">
        <v>58</v>
      </c>
      <c r="W2385">
        <v>0.80200000000000005</v>
      </c>
      <c r="X2385">
        <v>0.749</v>
      </c>
      <c r="Y2385">
        <v>0.81</v>
      </c>
      <c r="Z2385">
        <v>0.82699999999999996</v>
      </c>
      <c r="AA2385" s="19">
        <v>45733.918990937498</v>
      </c>
      <c r="AB2385" t="s">
        <v>1428</v>
      </c>
    </row>
    <row r="2386" spans="1:28" hidden="1" x14ac:dyDescent="0.35">
      <c r="A2386" t="s">
        <v>72</v>
      </c>
      <c r="B2386" t="s">
        <v>314</v>
      </c>
      <c r="C2386">
        <v>76</v>
      </c>
      <c r="D2386" s="9">
        <v>44076.243333333332</v>
      </c>
      <c r="E2386" s="9">
        <v>44152.903113425928</v>
      </c>
      <c r="F2386" t="s">
        <v>874</v>
      </c>
      <c r="G2386" t="s">
        <v>874</v>
      </c>
      <c r="H2386">
        <v>2</v>
      </c>
      <c r="I2386">
        <v>2</v>
      </c>
      <c r="J2386">
        <v>1</v>
      </c>
      <c r="K2386" t="s">
        <v>875</v>
      </c>
      <c r="L2386">
        <v>1</v>
      </c>
      <c r="M2386">
        <v>2</v>
      </c>
      <c r="N2386">
        <v>1</v>
      </c>
      <c r="O2386">
        <v>1.6E-2</v>
      </c>
      <c r="P2386" t="s">
        <v>877</v>
      </c>
      <c r="Q2386" t="s">
        <v>877</v>
      </c>
      <c r="R2386" t="s">
        <v>877</v>
      </c>
      <c r="S2386" t="s">
        <v>877</v>
      </c>
      <c r="T2386" t="s">
        <v>877</v>
      </c>
      <c r="U2386" t="s">
        <v>877</v>
      </c>
      <c r="V2386" t="s">
        <v>58</v>
      </c>
      <c r="W2386">
        <v>1</v>
      </c>
      <c r="X2386">
        <v>1</v>
      </c>
      <c r="Y2386" t="s">
        <v>877</v>
      </c>
      <c r="Z2386" t="s">
        <v>877</v>
      </c>
      <c r="AA2386" s="19">
        <v>45733.918991041668</v>
      </c>
      <c r="AB2386" t="s">
        <v>1428</v>
      </c>
    </row>
    <row r="2387" spans="1:28" x14ac:dyDescent="0.35">
      <c r="A2387" t="s">
        <v>71</v>
      </c>
      <c r="B2387" t="s">
        <v>313</v>
      </c>
      <c r="C2387">
        <v>845</v>
      </c>
      <c r="D2387" s="9">
        <v>43706.547893518517</v>
      </c>
      <c r="E2387" s="9">
        <v>44551.716747685183</v>
      </c>
      <c r="F2387">
        <v>37</v>
      </c>
      <c r="G2387">
        <v>37</v>
      </c>
      <c r="H2387">
        <v>34</v>
      </c>
      <c r="I2387">
        <v>3</v>
      </c>
      <c r="J2387">
        <v>0</v>
      </c>
      <c r="K2387">
        <v>37</v>
      </c>
      <c r="L2387">
        <v>12</v>
      </c>
      <c r="M2387">
        <v>25</v>
      </c>
      <c r="N2387">
        <v>5.3999999999999999E-2</v>
      </c>
      <c r="O2387">
        <v>3.2000000000000001E-2</v>
      </c>
      <c r="P2387">
        <v>0</v>
      </c>
      <c r="Q2387">
        <v>0.04</v>
      </c>
      <c r="R2387">
        <v>0.46500000000000002</v>
      </c>
      <c r="S2387">
        <v>0.628</v>
      </c>
      <c r="T2387">
        <v>1</v>
      </c>
      <c r="U2387">
        <v>625</v>
      </c>
      <c r="V2387" t="s">
        <v>58</v>
      </c>
      <c r="W2387">
        <v>0.7</v>
      </c>
      <c r="X2387">
        <v>0.75</v>
      </c>
      <c r="Y2387">
        <v>0</v>
      </c>
      <c r="Z2387">
        <v>0.96</v>
      </c>
      <c r="AA2387" s="19">
        <v>45733.919058356485</v>
      </c>
      <c r="AB2387" t="s">
        <v>1428</v>
      </c>
    </row>
    <row r="2388" spans="1:28" hidden="1" x14ac:dyDescent="0.35">
      <c r="A2388" t="s">
        <v>71</v>
      </c>
      <c r="B2388" t="s">
        <v>314</v>
      </c>
      <c r="C2388">
        <v>92</v>
      </c>
      <c r="D2388" s="9">
        <v>44459.65452546296</v>
      </c>
      <c r="E2388" s="9">
        <v>44551.716747685183</v>
      </c>
      <c r="F2388" t="s">
        <v>874</v>
      </c>
      <c r="G2388" t="s">
        <v>874</v>
      </c>
      <c r="H2388">
        <v>9</v>
      </c>
      <c r="I2388">
        <v>1</v>
      </c>
      <c r="J2388">
        <v>1</v>
      </c>
      <c r="K2388" t="s">
        <v>875</v>
      </c>
      <c r="L2388">
        <v>4</v>
      </c>
      <c r="M2388">
        <v>6</v>
      </c>
      <c r="N2388">
        <v>0.10100000000000001</v>
      </c>
      <c r="O2388" t="s">
        <v>877</v>
      </c>
      <c r="P2388">
        <v>0</v>
      </c>
      <c r="Q2388">
        <v>3.9E-2</v>
      </c>
      <c r="R2388" t="s">
        <v>877</v>
      </c>
      <c r="S2388" t="s">
        <v>877</v>
      </c>
      <c r="T2388" t="s">
        <v>877</v>
      </c>
      <c r="U2388" t="s">
        <v>877</v>
      </c>
      <c r="V2388" t="s">
        <v>58</v>
      </c>
      <c r="W2388">
        <v>0.79600000000000004</v>
      </c>
      <c r="X2388" t="s">
        <v>877</v>
      </c>
      <c r="Y2388">
        <v>0</v>
      </c>
      <c r="Z2388">
        <v>0.8</v>
      </c>
      <c r="AA2388" s="19">
        <v>45733.919058472224</v>
      </c>
      <c r="AB2388" t="s">
        <v>1428</v>
      </c>
    </row>
    <row r="2389" spans="1:28" x14ac:dyDescent="0.35">
      <c r="A2389" t="s">
        <v>69</v>
      </c>
      <c r="B2389" t="s">
        <v>313</v>
      </c>
      <c r="C2389">
        <v>2935</v>
      </c>
      <c r="D2389" s="9">
        <v>41611.567442129628</v>
      </c>
      <c r="E2389" s="9">
        <v>44547.503518518519</v>
      </c>
      <c r="F2389">
        <v>725</v>
      </c>
      <c r="G2389">
        <v>725</v>
      </c>
      <c r="H2389">
        <v>425</v>
      </c>
      <c r="I2389">
        <v>300</v>
      </c>
      <c r="J2389">
        <v>23</v>
      </c>
      <c r="K2389">
        <v>702</v>
      </c>
      <c r="L2389">
        <v>538</v>
      </c>
      <c r="M2389">
        <v>164</v>
      </c>
      <c r="N2389">
        <v>0.2</v>
      </c>
      <c r="O2389">
        <v>0.17</v>
      </c>
      <c r="P2389">
        <v>1.2E-2</v>
      </c>
      <c r="Q2389">
        <v>0.28299999999999997</v>
      </c>
      <c r="R2389">
        <v>0.79100000000000004</v>
      </c>
      <c r="S2389">
        <v>0.54100000000000004</v>
      </c>
      <c r="T2389">
        <v>0.96799999999999997</v>
      </c>
      <c r="U2389">
        <v>579.505</v>
      </c>
      <c r="V2389" t="s">
        <v>58</v>
      </c>
      <c r="W2389">
        <v>0.95</v>
      </c>
      <c r="X2389">
        <v>0.877</v>
      </c>
      <c r="Y2389">
        <v>0.86899999999999999</v>
      </c>
      <c r="Z2389">
        <v>0.93899999999999995</v>
      </c>
      <c r="AA2389" s="19">
        <v>45733.919130555558</v>
      </c>
      <c r="AB2389" t="s">
        <v>1428</v>
      </c>
    </row>
    <row r="2390" spans="1:28" hidden="1" x14ac:dyDescent="0.35">
      <c r="A2390" t="s">
        <v>69</v>
      </c>
      <c r="B2390" t="s">
        <v>314</v>
      </c>
      <c r="C2390">
        <v>88</v>
      </c>
      <c r="D2390" s="9">
        <v>44459.185057870367</v>
      </c>
      <c r="E2390" s="9">
        <v>44547.503518518519</v>
      </c>
      <c r="F2390" t="s">
        <v>874</v>
      </c>
      <c r="G2390" t="s">
        <v>874</v>
      </c>
      <c r="H2390">
        <v>10</v>
      </c>
      <c r="I2390">
        <v>4</v>
      </c>
      <c r="J2390">
        <v>1</v>
      </c>
      <c r="K2390" t="s">
        <v>875</v>
      </c>
      <c r="L2390">
        <v>7</v>
      </c>
      <c r="M2390">
        <v>6</v>
      </c>
      <c r="N2390">
        <v>0.25800000000000001</v>
      </c>
      <c r="O2390">
        <v>0.13</v>
      </c>
      <c r="P2390" t="s">
        <v>877</v>
      </c>
      <c r="Q2390">
        <v>5.8999999999999997E-2</v>
      </c>
      <c r="R2390" t="s">
        <v>877</v>
      </c>
      <c r="S2390" t="s">
        <v>877</v>
      </c>
      <c r="T2390" t="s">
        <v>877</v>
      </c>
      <c r="U2390" t="s">
        <v>877</v>
      </c>
      <c r="V2390" t="s">
        <v>58</v>
      </c>
      <c r="W2390">
        <v>0.79800000000000004</v>
      </c>
      <c r="X2390">
        <v>0.80800000000000005</v>
      </c>
      <c r="Y2390" t="s">
        <v>877</v>
      </c>
      <c r="Z2390">
        <v>0.86499999999999999</v>
      </c>
      <c r="AA2390" s="19">
        <v>45733.91913076389</v>
      </c>
      <c r="AB2390" t="s">
        <v>1428</v>
      </c>
    </row>
    <row r="2391" spans="1:28" x14ac:dyDescent="0.35">
      <c r="A2391" t="s">
        <v>67</v>
      </c>
      <c r="B2391" t="s">
        <v>313</v>
      </c>
      <c r="C2391">
        <v>1791</v>
      </c>
      <c r="D2391" s="9">
        <v>42759.437511574077</v>
      </c>
      <c r="E2391" s="9">
        <v>44550.79184027778</v>
      </c>
      <c r="F2391">
        <v>185</v>
      </c>
      <c r="G2391">
        <v>185</v>
      </c>
      <c r="H2391">
        <v>74</v>
      </c>
      <c r="I2391">
        <v>111</v>
      </c>
      <c r="J2391">
        <v>2</v>
      </c>
      <c r="K2391">
        <v>183</v>
      </c>
      <c r="L2391">
        <v>183</v>
      </c>
      <c r="M2391">
        <v>0</v>
      </c>
      <c r="N2391">
        <v>3.5000000000000003E-2</v>
      </c>
      <c r="O2391">
        <v>6.6000000000000003E-2</v>
      </c>
      <c r="P2391">
        <v>5.0000000000000001E-3</v>
      </c>
      <c r="Q2391">
        <v>9.9000000000000005E-2</v>
      </c>
      <c r="R2391">
        <v>1.0309999999999999</v>
      </c>
      <c r="S2391">
        <v>0.34699999999999998</v>
      </c>
      <c r="T2391">
        <v>0.95</v>
      </c>
      <c r="U2391">
        <v>0</v>
      </c>
      <c r="V2391" t="s">
        <v>94</v>
      </c>
      <c r="W2391">
        <v>0.95899999999999996</v>
      </c>
      <c r="X2391">
        <v>0.91300000000000003</v>
      </c>
      <c r="Y2391">
        <v>1</v>
      </c>
      <c r="Z2391">
        <v>0.96</v>
      </c>
      <c r="AA2391" s="19">
        <v>45733.919200671298</v>
      </c>
      <c r="AB2391" t="s">
        <v>1428</v>
      </c>
    </row>
    <row r="2392" spans="1:28" hidden="1" x14ac:dyDescent="0.35">
      <c r="A2392" t="s">
        <v>67</v>
      </c>
      <c r="B2392" t="s">
        <v>314</v>
      </c>
      <c r="C2392">
        <v>96</v>
      </c>
      <c r="D2392" s="9">
        <v>44453.812615740739</v>
      </c>
      <c r="E2392" s="9">
        <v>44550.79184027778</v>
      </c>
      <c r="F2392" t="s">
        <v>874</v>
      </c>
      <c r="G2392" t="s">
        <v>874</v>
      </c>
      <c r="H2392">
        <v>3</v>
      </c>
      <c r="I2392">
        <v>3</v>
      </c>
      <c r="J2392">
        <v>1</v>
      </c>
      <c r="K2392" t="s">
        <v>875</v>
      </c>
      <c r="L2392">
        <v>10</v>
      </c>
      <c r="M2392">
        <v>-3</v>
      </c>
      <c r="N2392">
        <v>1.7999999999999999E-2</v>
      </c>
      <c r="O2392">
        <v>3.4000000000000002E-2</v>
      </c>
      <c r="P2392" t="s">
        <v>877</v>
      </c>
      <c r="Q2392">
        <v>5.8000000000000003E-2</v>
      </c>
      <c r="R2392" t="s">
        <v>877</v>
      </c>
      <c r="S2392" t="s">
        <v>877</v>
      </c>
      <c r="T2392" t="s">
        <v>877</v>
      </c>
      <c r="U2392" t="s">
        <v>877</v>
      </c>
      <c r="V2392" t="s">
        <v>94</v>
      </c>
      <c r="W2392">
        <v>0.85799999999999998</v>
      </c>
      <c r="X2392">
        <v>0.996</v>
      </c>
      <c r="Y2392" t="s">
        <v>877</v>
      </c>
      <c r="Z2392">
        <v>0.80100000000000005</v>
      </c>
      <c r="AA2392" s="19">
        <v>45733.919200671298</v>
      </c>
      <c r="AB2392" t="s">
        <v>1428</v>
      </c>
    </row>
    <row r="2393" spans="1:28" x14ac:dyDescent="0.35">
      <c r="A2393" t="s">
        <v>66</v>
      </c>
      <c r="B2393" t="s">
        <v>313</v>
      </c>
      <c r="C2393">
        <v>4697</v>
      </c>
      <c r="D2393" s="9">
        <v>39860.947025462963</v>
      </c>
      <c r="E2393" s="9">
        <v>44558.296238425923</v>
      </c>
      <c r="F2393">
        <v>2485</v>
      </c>
      <c r="G2393">
        <v>2485</v>
      </c>
      <c r="H2393">
        <v>1341</v>
      </c>
      <c r="I2393">
        <v>1144</v>
      </c>
      <c r="J2393">
        <v>104</v>
      </c>
      <c r="K2393">
        <v>2381</v>
      </c>
      <c r="L2393">
        <v>1692</v>
      </c>
      <c r="M2393">
        <v>689</v>
      </c>
      <c r="N2393">
        <v>0.51</v>
      </c>
      <c r="O2393">
        <v>0.46700000000000003</v>
      </c>
      <c r="P2393">
        <v>7.2999999999999995E-2</v>
      </c>
      <c r="Q2393">
        <v>0.73199999999999998</v>
      </c>
      <c r="R2393">
        <v>0.81</v>
      </c>
      <c r="S2393">
        <v>0.52200000000000002</v>
      </c>
      <c r="T2393">
        <v>0.92500000000000004</v>
      </c>
      <c r="U2393">
        <v>941.25699999999995</v>
      </c>
      <c r="V2393" t="s">
        <v>58</v>
      </c>
      <c r="W2393">
        <v>0.84499999999999997</v>
      </c>
      <c r="X2393">
        <v>0.96399999999999997</v>
      </c>
      <c r="Y2393">
        <v>0.88400000000000001</v>
      </c>
      <c r="Z2393">
        <v>0.89900000000000002</v>
      </c>
      <c r="AA2393" s="19">
        <v>45733.919279768517</v>
      </c>
      <c r="AB2393" t="s">
        <v>1428</v>
      </c>
    </row>
    <row r="2394" spans="1:28" hidden="1" x14ac:dyDescent="0.35">
      <c r="A2394" t="s">
        <v>66</v>
      </c>
      <c r="B2394" t="s">
        <v>314</v>
      </c>
      <c r="C2394">
        <v>98</v>
      </c>
      <c r="D2394" s="9">
        <v>44459.387303240743</v>
      </c>
      <c r="E2394" s="9">
        <v>44558.296238425923</v>
      </c>
      <c r="F2394" t="s">
        <v>874</v>
      </c>
      <c r="G2394" t="s">
        <v>874</v>
      </c>
      <c r="H2394">
        <v>10</v>
      </c>
      <c r="I2394">
        <v>15</v>
      </c>
      <c r="J2394">
        <v>4</v>
      </c>
      <c r="K2394" t="s">
        <v>875</v>
      </c>
      <c r="L2394">
        <v>26</v>
      </c>
      <c r="M2394">
        <v>-6</v>
      </c>
      <c r="N2394">
        <v>0.108</v>
      </c>
      <c r="O2394">
        <v>0.128</v>
      </c>
      <c r="P2394">
        <v>4.2999999999999997E-2</v>
      </c>
      <c r="Q2394">
        <v>0.29699999999999999</v>
      </c>
      <c r="R2394">
        <v>1.5389999999999999</v>
      </c>
      <c r="S2394">
        <v>0.45800000000000002</v>
      </c>
      <c r="T2394">
        <v>0.81799999999999995</v>
      </c>
      <c r="U2394">
        <v>2319.8649999999998</v>
      </c>
      <c r="V2394" t="s">
        <v>64</v>
      </c>
      <c r="W2394">
        <v>0.90500000000000003</v>
      </c>
      <c r="X2394">
        <v>0.79500000000000004</v>
      </c>
      <c r="Y2394">
        <v>0.9</v>
      </c>
      <c r="Z2394">
        <v>0.98299999999999998</v>
      </c>
      <c r="AA2394" s="19">
        <v>45733.919295613428</v>
      </c>
      <c r="AB2394" t="s">
        <v>1428</v>
      </c>
    </row>
    <row r="2395" spans="1:28" x14ac:dyDescent="0.35">
      <c r="A2395" t="s">
        <v>65</v>
      </c>
      <c r="B2395" t="s">
        <v>313</v>
      </c>
      <c r="C2395">
        <v>3080</v>
      </c>
      <c r="D2395" s="9">
        <v>41183.223900462966</v>
      </c>
      <c r="E2395" s="9">
        <v>44263.34815972222</v>
      </c>
      <c r="F2395">
        <v>481</v>
      </c>
      <c r="G2395">
        <v>481</v>
      </c>
      <c r="H2395">
        <v>276</v>
      </c>
      <c r="I2395">
        <v>205</v>
      </c>
      <c r="J2395">
        <v>6</v>
      </c>
      <c r="K2395">
        <v>475</v>
      </c>
      <c r="L2395">
        <v>457</v>
      </c>
      <c r="M2395">
        <v>18</v>
      </c>
      <c r="N2395">
        <v>0.126</v>
      </c>
      <c r="O2395">
        <v>8.3000000000000004E-2</v>
      </c>
      <c r="P2395">
        <v>2E-3</v>
      </c>
      <c r="Q2395">
        <v>0.183</v>
      </c>
      <c r="R2395">
        <v>0.88400000000000001</v>
      </c>
      <c r="S2395">
        <v>0.60299999999999998</v>
      </c>
      <c r="T2395">
        <v>0.99</v>
      </c>
      <c r="U2395">
        <v>98.361000000000004</v>
      </c>
      <c r="V2395" t="s">
        <v>58</v>
      </c>
      <c r="W2395">
        <v>0.82499999999999996</v>
      </c>
      <c r="X2395">
        <v>0.98299999999999998</v>
      </c>
      <c r="Y2395">
        <v>0.93500000000000005</v>
      </c>
      <c r="Z2395">
        <v>0.92900000000000005</v>
      </c>
      <c r="AA2395" s="19">
        <v>45733.919369039351</v>
      </c>
      <c r="AB2395" t="s">
        <v>1428</v>
      </c>
    </row>
    <row r="2396" spans="1:28" hidden="1" x14ac:dyDescent="0.35">
      <c r="A2396" t="s">
        <v>65</v>
      </c>
      <c r="B2396" t="s">
        <v>314</v>
      </c>
      <c r="C2396">
        <v>25</v>
      </c>
      <c r="D2396" s="9">
        <v>44237.488287037035</v>
      </c>
      <c r="E2396" s="9">
        <v>44263.34815972222</v>
      </c>
      <c r="F2396" t="s">
        <v>874</v>
      </c>
      <c r="G2396" t="s">
        <v>874</v>
      </c>
      <c r="H2396">
        <v>1</v>
      </c>
      <c r="I2396">
        <v>1</v>
      </c>
      <c r="J2396">
        <v>1</v>
      </c>
      <c r="K2396" t="s">
        <v>875</v>
      </c>
      <c r="L2396">
        <v>1</v>
      </c>
      <c r="M2396">
        <v>0</v>
      </c>
      <c r="N2396" t="s">
        <v>877</v>
      </c>
      <c r="O2396" t="s">
        <v>877</v>
      </c>
      <c r="P2396" t="s">
        <v>877</v>
      </c>
      <c r="Q2396" t="s">
        <v>877</v>
      </c>
      <c r="R2396" t="s">
        <v>877</v>
      </c>
      <c r="S2396" t="s">
        <v>877</v>
      </c>
      <c r="T2396" t="s">
        <v>877</v>
      </c>
      <c r="U2396" t="s">
        <v>877</v>
      </c>
      <c r="V2396" t="s">
        <v>58</v>
      </c>
      <c r="W2396" t="s">
        <v>877</v>
      </c>
      <c r="X2396" t="s">
        <v>877</v>
      </c>
      <c r="Y2396" t="s">
        <v>877</v>
      </c>
      <c r="Z2396" t="s">
        <v>877</v>
      </c>
      <c r="AA2396" s="19">
        <v>45733.919369120369</v>
      </c>
      <c r="AB2396" t="s">
        <v>1428</v>
      </c>
    </row>
    <row r="2397" spans="1:28" x14ac:dyDescent="0.35">
      <c r="A2397" t="s">
        <v>63</v>
      </c>
      <c r="B2397" t="s">
        <v>313</v>
      </c>
      <c r="C2397">
        <v>3473</v>
      </c>
      <c r="D2397" s="9">
        <v>40847.661030092589</v>
      </c>
      <c r="E2397" s="9">
        <v>44321.641493055555</v>
      </c>
      <c r="F2397">
        <v>7764</v>
      </c>
      <c r="G2397">
        <v>7764</v>
      </c>
      <c r="H2397">
        <v>6359</v>
      </c>
      <c r="I2397">
        <v>1405</v>
      </c>
      <c r="J2397">
        <v>275</v>
      </c>
      <c r="K2397">
        <v>7489</v>
      </c>
      <c r="L2397">
        <v>7388</v>
      </c>
      <c r="M2397">
        <v>101</v>
      </c>
      <c r="N2397">
        <v>2.0489999999999999</v>
      </c>
      <c r="O2397">
        <v>0.44800000000000001</v>
      </c>
      <c r="P2397">
        <v>0.125</v>
      </c>
      <c r="Q2397">
        <v>2.3730000000000002</v>
      </c>
      <c r="R2397">
        <v>1</v>
      </c>
      <c r="S2397">
        <v>0.82099999999999995</v>
      </c>
      <c r="T2397">
        <v>0.95</v>
      </c>
      <c r="U2397">
        <v>42.561999999999998</v>
      </c>
      <c r="V2397" t="s">
        <v>64</v>
      </c>
      <c r="W2397">
        <v>0.95399999999999996</v>
      </c>
      <c r="X2397">
        <v>0.97599999999999998</v>
      </c>
      <c r="Y2397">
        <v>0.81100000000000005</v>
      </c>
      <c r="Z2397">
        <v>0.94399999999999995</v>
      </c>
      <c r="AA2397" s="19">
        <v>45733.919462627317</v>
      </c>
      <c r="AB2397" t="s">
        <v>1428</v>
      </c>
    </row>
    <row r="2398" spans="1:28" hidden="1" x14ac:dyDescent="0.35">
      <c r="A2398" t="s">
        <v>63</v>
      </c>
      <c r="B2398" t="s">
        <v>314</v>
      </c>
      <c r="C2398">
        <v>85</v>
      </c>
      <c r="D2398" s="9">
        <v>44236.374803240738</v>
      </c>
      <c r="E2398" s="9">
        <v>44321.641493055555</v>
      </c>
      <c r="F2398" t="s">
        <v>874</v>
      </c>
      <c r="G2398" t="s">
        <v>874</v>
      </c>
      <c r="H2398">
        <v>1</v>
      </c>
      <c r="I2398">
        <v>1</v>
      </c>
      <c r="J2398">
        <v>1</v>
      </c>
      <c r="K2398" t="s">
        <v>875</v>
      </c>
      <c r="L2398">
        <v>4</v>
      </c>
      <c r="M2398">
        <v>-4</v>
      </c>
      <c r="N2398" t="s">
        <v>877</v>
      </c>
      <c r="O2398" t="s">
        <v>877</v>
      </c>
      <c r="P2398" t="s">
        <v>877</v>
      </c>
      <c r="Q2398">
        <v>0.03</v>
      </c>
      <c r="R2398" t="s">
        <v>877</v>
      </c>
      <c r="S2398" t="s">
        <v>877</v>
      </c>
      <c r="T2398" t="s">
        <v>877</v>
      </c>
      <c r="U2398" t="s">
        <v>877</v>
      </c>
      <c r="V2398" t="s">
        <v>64</v>
      </c>
      <c r="W2398" t="s">
        <v>877</v>
      </c>
      <c r="X2398" t="s">
        <v>877</v>
      </c>
      <c r="Y2398" t="s">
        <v>877</v>
      </c>
      <c r="Z2398">
        <v>0.8</v>
      </c>
      <c r="AA2398" s="19">
        <v>45733.919462743055</v>
      </c>
      <c r="AB2398" t="s">
        <v>1428</v>
      </c>
    </row>
    <row r="2399" spans="1:28" x14ac:dyDescent="0.35">
      <c r="A2399" t="s">
        <v>59</v>
      </c>
      <c r="B2399" t="s">
        <v>313</v>
      </c>
      <c r="C2399">
        <v>456</v>
      </c>
      <c r="D2399" s="9">
        <v>44109.356412037036</v>
      </c>
      <c r="E2399" s="9">
        <v>44565.607442129629</v>
      </c>
      <c r="F2399">
        <v>870</v>
      </c>
      <c r="G2399">
        <v>870</v>
      </c>
      <c r="H2399">
        <v>675</v>
      </c>
      <c r="I2399">
        <v>195</v>
      </c>
      <c r="J2399">
        <v>0</v>
      </c>
      <c r="K2399">
        <v>870</v>
      </c>
      <c r="L2399">
        <v>460</v>
      </c>
      <c r="M2399">
        <v>410</v>
      </c>
      <c r="N2399">
        <v>1.538</v>
      </c>
      <c r="O2399">
        <v>0.40500000000000003</v>
      </c>
      <c r="P2399">
        <v>0</v>
      </c>
      <c r="Q2399">
        <v>1.1339999999999999</v>
      </c>
      <c r="R2399">
        <v>0.58399999999999996</v>
      </c>
      <c r="S2399">
        <v>0.79200000000000004</v>
      </c>
      <c r="T2399">
        <v>1</v>
      </c>
      <c r="U2399">
        <v>361.55200000000002</v>
      </c>
      <c r="V2399" t="s">
        <v>58</v>
      </c>
      <c r="W2399">
        <v>0.99199999999999999</v>
      </c>
      <c r="X2399">
        <v>0.96099999999999997</v>
      </c>
      <c r="Y2399">
        <v>0</v>
      </c>
      <c r="Z2399">
        <v>0.98</v>
      </c>
      <c r="AA2399" s="19">
        <v>45733.91953309028</v>
      </c>
      <c r="AB2399" t="s">
        <v>1428</v>
      </c>
    </row>
    <row r="2400" spans="1:28" hidden="1" x14ac:dyDescent="0.35">
      <c r="A2400" t="s">
        <v>59</v>
      </c>
      <c r="B2400" t="s">
        <v>314</v>
      </c>
      <c r="C2400">
        <v>98</v>
      </c>
      <c r="D2400" s="9">
        <v>44466.859803240739</v>
      </c>
      <c r="E2400" s="9">
        <v>44565.607442129629</v>
      </c>
      <c r="F2400" t="s">
        <v>874</v>
      </c>
      <c r="G2400" t="s">
        <v>874</v>
      </c>
      <c r="H2400">
        <v>162</v>
      </c>
      <c r="I2400">
        <v>32</v>
      </c>
      <c r="J2400">
        <v>1</v>
      </c>
      <c r="K2400" t="s">
        <v>875</v>
      </c>
      <c r="L2400">
        <v>174</v>
      </c>
      <c r="M2400">
        <v>19</v>
      </c>
      <c r="N2400">
        <v>1.9339999999999999</v>
      </c>
      <c r="O2400">
        <v>0.33500000000000002</v>
      </c>
      <c r="P2400">
        <v>0</v>
      </c>
      <c r="Q2400">
        <v>2.36</v>
      </c>
      <c r="R2400">
        <v>1.04</v>
      </c>
      <c r="S2400">
        <v>0.85199999999999998</v>
      </c>
      <c r="T2400">
        <v>1</v>
      </c>
      <c r="U2400">
        <v>173.72900000000001</v>
      </c>
      <c r="V2400" t="s">
        <v>64</v>
      </c>
      <c r="W2400">
        <v>0.97399999999999998</v>
      </c>
      <c r="X2400">
        <v>0.95099999999999996</v>
      </c>
      <c r="Y2400">
        <v>0</v>
      </c>
      <c r="Z2400">
        <v>0.96899999999999997</v>
      </c>
      <c r="AA2400" s="19">
        <v>45733.919546967591</v>
      </c>
      <c r="AB2400" t="s">
        <v>1428</v>
      </c>
    </row>
    <row r="2401" spans="1:28" x14ac:dyDescent="0.35">
      <c r="A2401" t="s">
        <v>57</v>
      </c>
      <c r="B2401" t="s">
        <v>313</v>
      </c>
      <c r="C2401">
        <v>384</v>
      </c>
      <c r="D2401" s="9">
        <v>44181.386261574073</v>
      </c>
      <c r="E2401" s="9">
        <v>44565.643854166665</v>
      </c>
      <c r="F2401">
        <v>445</v>
      </c>
      <c r="G2401">
        <v>445</v>
      </c>
      <c r="H2401">
        <v>311</v>
      </c>
      <c r="I2401">
        <v>134</v>
      </c>
      <c r="J2401">
        <v>0</v>
      </c>
      <c r="K2401">
        <v>445</v>
      </c>
      <c r="L2401">
        <v>259</v>
      </c>
      <c r="M2401">
        <v>186</v>
      </c>
      <c r="N2401">
        <v>0.81699999999999995</v>
      </c>
      <c r="O2401">
        <v>0.32500000000000001</v>
      </c>
      <c r="P2401">
        <v>0</v>
      </c>
      <c r="Q2401">
        <v>0.81799999999999995</v>
      </c>
      <c r="R2401">
        <v>0.71599999999999997</v>
      </c>
      <c r="S2401">
        <v>0.71499999999999997</v>
      </c>
      <c r="T2401">
        <v>1</v>
      </c>
      <c r="U2401">
        <v>227.38399999999999</v>
      </c>
      <c r="V2401" t="s">
        <v>58</v>
      </c>
      <c r="W2401">
        <v>0.97299999999999998</v>
      </c>
      <c r="X2401">
        <v>0.95499999999999996</v>
      </c>
      <c r="Y2401">
        <v>0</v>
      </c>
      <c r="Z2401">
        <v>0.94399999999999995</v>
      </c>
      <c r="AA2401" s="19">
        <v>45733.919617604166</v>
      </c>
      <c r="AB2401" t="s">
        <v>1428</v>
      </c>
    </row>
    <row r="2402" spans="1:28" hidden="1" x14ac:dyDescent="0.35">
      <c r="A2402" t="s">
        <v>57</v>
      </c>
      <c r="B2402" t="s">
        <v>314</v>
      </c>
      <c r="C2402">
        <v>99</v>
      </c>
      <c r="D2402" s="9">
        <v>44466.57135416667</v>
      </c>
      <c r="E2402" s="9">
        <v>44565.643854166665</v>
      </c>
      <c r="F2402" t="s">
        <v>874</v>
      </c>
      <c r="G2402" t="s">
        <v>874</v>
      </c>
      <c r="H2402">
        <v>106</v>
      </c>
      <c r="I2402">
        <v>27</v>
      </c>
      <c r="J2402">
        <v>1</v>
      </c>
      <c r="K2402" t="s">
        <v>875</v>
      </c>
      <c r="L2402">
        <v>87</v>
      </c>
      <c r="M2402">
        <v>45</v>
      </c>
      <c r="N2402">
        <v>1.222</v>
      </c>
      <c r="O2402">
        <v>0.23200000000000001</v>
      </c>
      <c r="P2402">
        <v>0</v>
      </c>
      <c r="Q2402">
        <v>0.98099999999999998</v>
      </c>
      <c r="R2402">
        <v>0.67500000000000004</v>
      </c>
      <c r="S2402">
        <v>0.84</v>
      </c>
      <c r="T2402">
        <v>1</v>
      </c>
      <c r="U2402">
        <v>189.602</v>
      </c>
      <c r="V2402" t="s">
        <v>58</v>
      </c>
      <c r="W2402">
        <v>0.93700000000000006</v>
      </c>
      <c r="X2402">
        <v>0.92500000000000004</v>
      </c>
      <c r="Y2402">
        <v>0</v>
      </c>
      <c r="Z2402">
        <v>0.96499999999999997</v>
      </c>
      <c r="AA2402" s="19">
        <v>45733.91963207176</v>
      </c>
      <c r="AB2402" t="s">
        <v>1428</v>
      </c>
    </row>
    <row r="2403" spans="1:28" x14ac:dyDescent="0.35">
      <c r="A2403" t="s">
        <v>1429</v>
      </c>
      <c r="B2403" t="s">
        <v>313</v>
      </c>
      <c r="C2403">
        <v>3979</v>
      </c>
      <c r="D2403" s="9">
        <v>39846.877812500003</v>
      </c>
      <c r="E2403" s="9">
        <v>43825.971759259257</v>
      </c>
      <c r="F2403">
        <v>76</v>
      </c>
      <c r="G2403">
        <v>76</v>
      </c>
      <c r="H2403">
        <v>40</v>
      </c>
      <c r="I2403">
        <v>36</v>
      </c>
      <c r="J2403">
        <v>5</v>
      </c>
      <c r="K2403">
        <v>71</v>
      </c>
      <c r="L2403">
        <v>58</v>
      </c>
      <c r="M2403">
        <v>13</v>
      </c>
      <c r="N2403">
        <v>1.2E-2</v>
      </c>
      <c r="O2403">
        <v>1.4E-2</v>
      </c>
      <c r="P2403">
        <v>4.0000000000000001E-3</v>
      </c>
      <c r="Q2403">
        <v>0.02</v>
      </c>
      <c r="R2403">
        <v>0.90900000000000003</v>
      </c>
      <c r="S2403">
        <v>0.46200000000000002</v>
      </c>
      <c r="T2403">
        <v>0.84599999999999997</v>
      </c>
      <c r="U2403">
        <v>650</v>
      </c>
      <c r="V2403" t="s">
        <v>58</v>
      </c>
      <c r="W2403">
        <v>0.94499999999999995</v>
      </c>
      <c r="X2403">
        <v>0.94699999999999995</v>
      </c>
      <c r="Y2403">
        <v>0.92100000000000004</v>
      </c>
      <c r="Z2403">
        <v>0.86299999999999999</v>
      </c>
      <c r="AA2403" s="19">
        <v>45733.838233495371</v>
      </c>
      <c r="AB2403" t="s">
        <v>1452</v>
      </c>
    </row>
    <row r="2404" spans="1:28" hidden="1" x14ac:dyDescent="0.35">
      <c r="A2404" t="s">
        <v>1429</v>
      </c>
      <c r="B2404" t="s">
        <v>314</v>
      </c>
      <c r="C2404">
        <v>0</v>
      </c>
      <c r="D2404" s="9">
        <v>43825.971759259257</v>
      </c>
      <c r="E2404" s="9">
        <v>43825.971759259257</v>
      </c>
      <c r="F2404" t="s">
        <v>874</v>
      </c>
      <c r="G2404" t="s">
        <v>874</v>
      </c>
      <c r="H2404">
        <v>1</v>
      </c>
      <c r="I2404">
        <v>1</v>
      </c>
      <c r="J2404">
        <v>1</v>
      </c>
      <c r="K2404" t="s">
        <v>875</v>
      </c>
      <c r="L2404">
        <v>1</v>
      </c>
      <c r="M2404">
        <v>0</v>
      </c>
      <c r="N2404" t="s">
        <v>877</v>
      </c>
      <c r="O2404" t="s">
        <v>877</v>
      </c>
      <c r="P2404" t="s">
        <v>877</v>
      </c>
      <c r="Q2404" t="s">
        <v>877</v>
      </c>
      <c r="R2404" t="s">
        <v>877</v>
      </c>
      <c r="S2404" t="s">
        <v>877</v>
      </c>
      <c r="T2404" t="s">
        <v>877</v>
      </c>
      <c r="U2404" t="s">
        <v>877</v>
      </c>
      <c r="V2404" t="s">
        <v>58</v>
      </c>
      <c r="W2404" t="s">
        <v>877</v>
      </c>
      <c r="X2404" t="s">
        <v>877</v>
      </c>
      <c r="Y2404" t="s">
        <v>877</v>
      </c>
      <c r="Z2404" t="s">
        <v>877</v>
      </c>
      <c r="AA2404" s="19">
        <v>45733.838233599534</v>
      </c>
      <c r="AB2404" t="s">
        <v>1452</v>
      </c>
    </row>
    <row r="2405" spans="1:28" x14ac:dyDescent="0.35">
      <c r="A2405" t="s">
        <v>1430</v>
      </c>
      <c r="B2405" t="s">
        <v>313</v>
      </c>
      <c r="C2405">
        <v>1669</v>
      </c>
      <c r="D2405" s="9">
        <v>39581.008321759262</v>
      </c>
      <c r="E2405" s="9">
        <v>41250.239768518521</v>
      </c>
      <c r="F2405">
        <v>222</v>
      </c>
      <c r="G2405">
        <v>222</v>
      </c>
      <c r="H2405">
        <v>94</v>
      </c>
      <c r="I2405">
        <v>128</v>
      </c>
      <c r="J2405">
        <v>27</v>
      </c>
      <c r="K2405">
        <v>195</v>
      </c>
      <c r="L2405">
        <v>161</v>
      </c>
      <c r="M2405">
        <v>34</v>
      </c>
      <c r="N2405">
        <v>0.106</v>
      </c>
      <c r="O2405">
        <v>9.6000000000000002E-2</v>
      </c>
      <c r="P2405">
        <v>2.5000000000000001E-2</v>
      </c>
      <c r="Q2405">
        <v>0.125</v>
      </c>
      <c r="R2405">
        <v>0.70599999999999996</v>
      </c>
      <c r="S2405">
        <v>0.52500000000000002</v>
      </c>
      <c r="T2405">
        <v>0.876</v>
      </c>
      <c r="U2405">
        <v>272</v>
      </c>
      <c r="V2405" t="s">
        <v>58</v>
      </c>
      <c r="W2405">
        <v>0.51400000000000001</v>
      </c>
      <c r="X2405">
        <v>0.59199999999999997</v>
      </c>
      <c r="Y2405">
        <v>0.36899999999999999</v>
      </c>
      <c r="Z2405">
        <v>0.51700000000000002</v>
      </c>
      <c r="AA2405" s="19">
        <v>45733.838303888886</v>
      </c>
      <c r="AB2405" t="s">
        <v>1452</v>
      </c>
    </row>
    <row r="2406" spans="1:28" hidden="1" x14ac:dyDescent="0.35">
      <c r="A2406" t="s">
        <v>1430</v>
      </c>
      <c r="B2406" t="s">
        <v>314</v>
      </c>
      <c r="C2406">
        <v>72</v>
      </c>
      <c r="D2406" s="9">
        <v>41178.156435185185</v>
      </c>
      <c r="E2406" s="9">
        <v>41250.239768518521</v>
      </c>
      <c r="F2406" t="s">
        <v>874</v>
      </c>
      <c r="G2406" t="s">
        <v>874</v>
      </c>
      <c r="H2406">
        <v>1</v>
      </c>
      <c r="I2406">
        <v>2</v>
      </c>
      <c r="J2406">
        <v>1</v>
      </c>
      <c r="K2406" t="s">
        <v>875</v>
      </c>
      <c r="L2406">
        <v>2</v>
      </c>
      <c r="M2406">
        <v>-1</v>
      </c>
      <c r="N2406" t="s">
        <v>877</v>
      </c>
      <c r="O2406">
        <v>4.8000000000000001E-2</v>
      </c>
      <c r="P2406" t="s">
        <v>877</v>
      </c>
      <c r="Q2406">
        <v>1.9E-2</v>
      </c>
      <c r="R2406" t="s">
        <v>877</v>
      </c>
      <c r="S2406" t="s">
        <v>877</v>
      </c>
      <c r="T2406" t="s">
        <v>877</v>
      </c>
      <c r="U2406" t="s">
        <v>877</v>
      </c>
      <c r="V2406" t="s">
        <v>58</v>
      </c>
      <c r="W2406" t="s">
        <v>877</v>
      </c>
      <c r="X2406">
        <v>1</v>
      </c>
      <c r="Y2406" t="s">
        <v>877</v>
      </c>
      <c r="Z2406">
        <v>1</v>
      </c>
      <c r="AA2406" s="19">
        <v>45733.838303993056</v>
      </c>
      <c r="AB2406" t="s">
        <v>1452</v>
      </c>
    </row>
    <row r="2407" spans="1:28" x14ac:dyDescent="0.35">
      <c r="A2407" t="s">
        <v>1431</v>
      </c>
      <c r="B2407" t="s">
        <v>313</v>
      </c>
      <c r="C2407">
        <v>3663</v>
      </c>
      <c r="D2407" s="9">
        <v>39686.298518518517</v>
      </c>
      <c r="E2407" s="9">
        <v>43349.562708333331</v>
      </c>
      <c r="F2407">
        <v>75</v>
      </c>
      <c r="G2407">
        <v>75</v>
      </c>
      <c r="H2407">
        <v>45</v>
      </c>
      <c r="I2407">
        <v>30</v>
      </c>
      <c r="J2407">
        <v>8</v>
      </c>
      <c r="K2407">
        <v>67</v>
      </c>
      <c r="L2407">
        <v>29</v>
      </c>
      <c r="M2407">
        <v>38</v>
      </c>
      <c r="N2407">
        <v>0.01</v>
      </c>
      <c r="O2407">
        <v>7.0000000000000001E-3</v>
      </c>
      <c r="P2407">
        <v>1E-3</v>
      </c>
      <c r="Q2407">
        <v>1.2999999999999999E-2</v>
      </c>
      <c r="R2407">
        <v>0.81200000000000006</v>
      </c>
      <c r="S2407">
        <v>0.58799999999999997</v>
      </c>
      <c r="T2407">
        <v>0.94099999999999995</v>
      </c>
      <c r="U2407">
        <v>2923.0770000000002</v>
      </c>
      <c r="V2407" t="s">
        <v>58</v>
      </c>
      <c r="W2407">
        <v>0.246</v>
      </c>
      <c r="X2407">
        <v>0.314</v>
      </c>
      <c r="Y2407">
        <v>0.36399999999999999</v>
      </c>
      <c r="Z2407">
        <v>0.47699999999999998</v>
      </c>
      <c r="AA2407" s="19">
        <v>45733.838374131941</v>
      </c>
      <c r="AB2407" t="s">
        <v>1452</v>
      </c>
    </row>
    <row r="2408" spans="1:28" hidden="1" x14ac:dyDescent="0.35">
      <c r="A2408" t="s">
        <v>1431</v>
      </c>
      <c r="B2408" t="s">
        <v>314</v>
      </c>
      <c r="C2408">
        <v>0</v>
      </c>
      <c r="D2408" s="9">
        <v>43349.400590277779</v>
      </c>
      <c r="E2408" s="9">
        <v>43349.562708333331</v>
      </c>
      <c r="F2408" t="s">
        <v>874</v>
      </c>
      <c r="G2408" t="s">
        <v>874</v>
      </c>
      <c r="H2408">
        <v>1</v>
      </c>
      <c r="I2408">
        <v>1</v>
      </c>
      <c r="J2408">
        <v>1</v>
      </c>
      <c r="K2408" t="s">
        <v>875</v>
      </c>
      <c r="L2408">
        <v>1</v>
      </c>
      <c r="M2408">
        <v>0</v>
      </c>
      <c r="N2408" t="s">
        <v>877</v>
      </c>
      <c r="O2408" t="s">
        <v>877</v>
      </c>
      <c r="P2408" t="s">
        <v>877</v>
      </c>
      <c r="Q2408" t="s">
        <v>877</v>
      </c>
      <c r="R2408" t="s">
        <v>877</v>
      </c>
      <c r="S2408" t="s">
        <v>877</v>
      </c>
      <c r="T2408" t="s">
        <v>877</v>
      </c>
      <c r="U2408" t="s">
        <v>877</v>
      </c>
      <c r="V2408" t="s">
        <v>58</v>
      </c>
      <c r="W2408" t="s">
        <v>877</v>
      </c>
      <c r="X2408" t="s">
        <v>877</v>
      </c>
      <c r="Y2408" t="s">
        <v>877</v>
      </c>
      <c r="Z2408" t="s">
        <v>877</v>
      </c>
      <c r="AA2408" s="19">
        <v>45733.838374247687</v>
      </c>
      <c r="AB2408" t="s">
        <v>1452</v>
      </c>
    </row>
    <row r="2409" spans="1:28" x14ac:dyDescent="0.35">
      <c r="A2409" t="s">
        <v>1432</v>
      </c>
      <c r="B2409" t="s">
        <v>313</v>
      </c>
      <c r="C2409">
        <v>4494</v>
      </c>
      <c r="D2409" s="9">
        <v>39160.260520833333</v>
      </c>
      <c r="E2409" s="9">
        <v>43655.209606481483</v>
      </c>
      <c r="F2409">
        <v>248</v>
      </c>
      <c r="G2409">
        <v>248</v>
      </c>
      <c r="H2409">
        <v>102</v>
      </c>
      <c r="I2409">
        <v>146</v>
      </c>
      <c r="J2409">
        <v>27</v>
      </c>
      <c r="K2409">
        <v>221</v>
      </c>
      <c r="L2409">
        <v>199</v>
      </c>
      <c r="M2409">
        <v>22</v>
      </c>
      <c r="N2409">
        <v>2.1000000000000001E-2</v>
      </c>
      <c r="O2409">
        <v>3.6999999999999998E-2</v>
      </c>
      <c r="P2409">
        <v>6.0000000000000001E-3</v>
      </c>
      <c r="Q2409">
        <v>4.4999999999999998E-2</v>
      </c>
      <c r="R2409">
        <v>0.86499999999999999</v>
      </c>
      <c r="S2409">
        <v>0.36199999999999999</v>
      </c>
      <c r="T2409">
        <v>0.89700000000000002</v>
      </c>
      <c r="U2409">
        <v>488.88900000000001</v>
      </c>
      <c r="V2409" t="s">
        <v>58</v>
      </c>
      <c r="W2409">
        <v>0.92100000000000004</v>
      </c>
      <c r="X2409">
        <v>0.98699999999999999</v>
      </c>
      <c r="Y2409">
        <v>0.97799999999999998</v>
      </c>
      <c r="Z2409">
        <v>0.96299999999999997</v>
      </c>
      <c r="AA2409" s="19">
        <v>45733.838444745372</v>
      </c>
      <c r="AB2409" t="s">
        <v>1452</v>
      </c>
    </row>
    <row r="2410" spans="1:28" hidden="1" x14ac:dyDescent="0.35">
      <c r="A2410" t="s">
        <v>1432</v>
      </c>
      <c r="B2410" t="s">
        <v>314</v>
      </c>
      <c r="C2410">
        <v>45</v>
      </c>
      <c r="D2410" s="9">
        <v>43609.428831018522</v>
      </c>
      <c r="E2410" s="9">
        <v>43655.209606481483</v>
      </c>
      <c r="F2410" t="s">
        <v>874</v>
      </c>
      <c r="G2410" t="s">
        <v>874</v>
      </c>
      <c r="H2410">
        <v>3</v>
      </c>
      <c r="I2410">
        <v>1</v>
      </c>
      <c r="J2410">
        <v>2</v>
      </c>
      <c r="K2410" t="s">
        <v>875</v>
      </c>
      <c r="L2410">
        <v>2</v>
      </c>
      <c r="M2410">
        <v>-1</v>
      </c>
      <c r="N2410">
        <v>0.214</v>
      </c>
      <c r="O2410" t="s">
        <v>877</v>
      </c>
      <c r="P2410">
        <v>2.5999999999999999E-2</v>
      </c>
      <c r="Q2410" t="s">
        <v>877</v>
      </c>
      <c r="R2410" t="s">
        <v>877</v>
      </c>
      <c r="S2410" t="s">
        <v>877</v>
      </c>
      <c r="T2410" t="s">
        <v>877</v>
      </c>
      <c r="U2410" t="s">
        <v>877</v>
      </c>
      <c r="V2410" t="s">
        <v>58</v>
      </c>
      <c r="W2410">
        <v>0.75</v>
      </c>
      <c r="X2410" t="s">
        <v>877</v>
      </c>
      <c r="Y2410">
        <v>1</v>
      </c>
      <c r="Z2410" t="s">
        <v>877</v>
      </c>
      <c r="AA2410" s="19">
        <v>45733.838444745372</v>
      </c>
      <c r="AB2410" t="s">
        <v>1452</v>
      </c>
    </row>
    <row r="2411" spans="1:28" x14ac:dyDescent="0.35">
      <c r="A2411" t="s">
        <v>1433</v>
      </c>
      <c r="B2411" t="s">
        <v>313</v>
      </c>
      <c r="C2411">
        <v>4114</v>
      </c>
      <c r="D2411" s="9">
        <v>39775.690358796295</v>
      </c>
      <c r="E2411" s="9">
        <v>43889.881099537037</v>
      </c>
      <c r="F2411">
        <v>283</v>
      </c>
      <c r="G2411">
        <v>283</v>
      </c>
      <c r="H2411">
        <v>106</v>
      </c>
      <c r="I2411">
        <v>177</v>
      </c>
      <c r="J2411">
        <v>24</v>
      </c>
      <c r="K2411">
        <v>259</v>
      </c>
      <c r="L2411">
        <v>235</v>
      </c>
      <c r="M2411">
        <v>24</v>
      </c>
      <c r="N2411">
        <v>3.6999999999999998E-2</v>
      </c>
      <c r="O2411">
        <v>4.1000000000000002E-2</v>
      </c>
      <c r="P2411">
        <v>6.0000000000000001E-3</v>
      </c>
      <c r="Q2411">
        <v>6.0999999999999999E-2</v>
      </c>
      <c r="R2411">
        <v>0.84699999999999998</v>
      </c>
      <c r="S2411">
        <v>0.47399999999999998</v>
      </c>
      <c r="T2411">
        <v>0.92300000000000004</v>
      </c>
      <c r="U2411">
        <v>393.44299999999998</v>
      </c>
      <c r="V2411" t="s">
        <v>58</v>
      </c>
      <c r="W2411">
        <v>0.377</v>
      </c>
      <c r="X2411">
        <v>0.433</v>
      </c>
      <c r="Y2411">
        <v>0.76</v>
      </c>
      <c r="Z2411">
        <v>0.38900000000000001</v>
      </c>
      <c r="AA2411" s="19">
        <v>45733.838509293979</v>
      </c>
      <c r="AB2411" t="s">
        <v>1452</v>
      </c>
    </row>
    <row r="2412" spans="1:28" hidden="1" x14ac:dyDescent="0.35">
      <c r="A2412" t="s">
        <v>1433</v>
      </c>
      <c r="B2412" t="s">
        <v>314</v>
      </c>
      <c r="C2412">
        <v>0</v>
      </c>
      <c r="D2412" s="9">
        <v>43889.881099537037</v>
      </c>
      <c r="E2412" s="9">
        <v>43889.881099537037</v>
      </c>
      <c r="F2412" t="s">
        <v>874</v>
      </c>
      <c r="G2412" t="s">
        <v>874</v>
      </c>
      <c r="H2412">
        <v>1</v>
      </c>
      <c r="I2412">
        <v>1</v>
      </c>
      <c r="J2412">
        <v>1</v>
      </c>
      <c r="K2412" t="s">
        <v>875</v>
      </c>
      <c r="L2412">
        <v>1</v>
      </c>
      <c r="M2412">
        <v>0</v>
      </c>
      <c r="N2412" t="s">
        <v>877</v>
      </c>
      <c r="O2412" t="s">
        <v>877</v>
      </c>
      <c r="P2412" t="s">
        <v>877</v>
      </c>
      <c r="Q2412" t="s">
        <v>877</v>
      </c>
      <c r="R2412" t="s">
        <v>877</v>
      </c>
      <c r="S2412" t="s">
        <v>877</v>
      </c>
      <c r="T2412" t="s">
        <v>877</v>
      </c>
      <c r="U2412" t="s">
        <v>877</v>
      </c>
      <c r="V2412" t="s">
        <v>58</v>
      </c>
      <c r="W2412" t="s">
        <v>877</v>
      </c>
      <c r="X2412" t="s">
        <v>877</v>
      </c>
      <c r="Y2412" t="s">
        <v>877</v>
      </c>
      <c r="Z2412" t="s">
        <v>877</v>
      </c>
      <c r="AA2412" s="19">
        <v>45733.838509293979</v>
      </c>
      <c r="AB2412" t="s">
        <v>1452</v>
      </c>
    </row>
    <row r="2413" spans="1:28" x14ac:dyDescent="0.35">
      <c r="A2413" t="s">
        <v>1434</v>
      </c>
      <c r="B2413" t="s">
        <v>313</v>
      </c>
      <c r="C2413">
        <v>2246</v>
      </c>
      <c r="D2413" s="9">
        <v>38994.430196759262</v>
      </c>
      <c r="E2413" s="9">
        <v>41241.324930555558</v>
      </c>
      <c r="F2413">
        <v>111</v>
      </c>
      <c r="G2413">
        <v>111</v>
      </c>
      <c r="H2413">
        <v>38</v>
      </c>
      <c r="I2413">
        <v>73</v>
      </c>
      <c r="J2413">
        <v>23</v>
      </c>
      <c r="K2413">
        <v>88</v>
      </c>
      <c r="L2413">
        <v>54</v>
      </c>
      <c r="M2413">
        <v>34</v>
      </c>
      <c r="N2413">
        <v>3.3000000000000002E-2</v>
      </c>
      <c r="O2413">
        <v>4.3999999999999997E-2</v>
      </c>
      <c r="P2413">
        <v>0.01</v>
      </c>
      <c r="Q2413">
        <v>2.1999999999999999E-2</v>
      </c>
      <c r="R2413">
        <v>0.32800000000000001</v>
      </c>
      <c r="S2413">
        <v>0.42899999999999999</v>
      </c>
      <c r="T2413">
        <v>0.87</v>
      </c>
      <c r="U2413">
        <v>1545.4549999999999</v>
      </c>
      <c r="V2413" t="s">
        <v>58</v>
      </c>
      <c r="W2413">
        <v>0.69799999999999995</v>
      </c>
      <c r="X2413">
        <v>0.20499999999999999</v>
      </c>
      <c r="Y2413">
        <v>0.79700000000000004</v>
      </c>
      <c r="Z2413">
        <v>0.50800000000000001</v>
      </c>
      <c r="AA2413" s="19">
        <v>45733.838575138892</v>
      </c>
      <c r="AB2413" t="s">
        <v>1452</v>
      </c>
    </row>
    <row r="2414" spans="1:28" hidden="1" x14ac:dyDescent="0.35">
      <c r="A2414" t="s">
        <v>1434</v>
      </c>
      <c r="B2414" t="s">
        <v>314</v>
      </c>
      <c r="C2414">
        <v>0</v>
      </c>
      <c r="D2414" s="9">
        <v>41241.324930555558</v>
      </c>
      <c r="E2414" s="9">
        <v>41241.324930555558</v>
      </c>
      <c r="F2414" t="s">
        <v>874</v>
      </c>
      <c r="G2414" t="s">
        <v>874</v>
      </c>
      <c r="H2414">
        <v>1</v>
      </c>
      <c r="I2414">
        <v>1</v>
      </c>
      <c r="J2414">
        <v>1</v>
      </c>
      <c r="K2414" t="s">
        <v>875</v>
      </c>
      <c r="L2414">
        <v>1</v>
      </c>
      <c r="M2414">
        <v>0</v>
      </c>
      <c r="N2414" t="s">
        <v>877</v>
      </c>
      <c r="O2414" t="s">
        <v>877</v>
      </c>
      <c r="P2414" t="s">
        <v>877</v>
      </c>
      <c r="Q2414" t="s">
        <v>877</v>
      </c>
      <c r="R2414" t="s">
        <v>877</v>
      </c>
      <c r="S2414" t="s">
        <v>877</v>
      </c>
      <c r="T2414" t="s">
        <v>877</v>
      </c>
      <c r="U2414" t="s">
        <v>877</v>
      </c>
      <c r="V2414" t="s">
        <v>58</v>
      </c>
      <c r="W2414" t="s">
        <v>877</v>
      </c>
      <c r="X2414" t="s">
        <v>877</v>
      </c>
      <c r="Y2414" t="s">
        <v>877</v>
      </c>
      <c r="Z2414" t="s">
        <v>877</v>
      </c>
      <c r="AA2414" s="19">
        <v>45733.83857521991</v>
      </c>
      <c r="AB2414" t="s">
        <v>1452</v>
      </c>
    </row>
    <row r="2415" spans="1:28" x14ac:dyDescent="0.35">
      <c r="A2415" t="s">
        <v>1435</v>
      </c>
      <c r="B2415" t="s">
        <v>313</v>
      </c>
      <c r="C2415">
        <v>1431</v>
      </c>
      <c r="D2415" s="9">
        <v>40581.179652777777</v>
      </c>
      <c r="E2415" s="9">
        <v>42012.84202546296</v>
      </c>
      <c r="F2415">
        <v>181</v>
      </c>
      <c r="G2415">
        <v>181</v>
      </c>
      <c r="H2415">
        <v>35</v>
      </c>
      <c r="I2415">
        <v>146</v>
      </c>
      <c r="J2415">
        <v>31</v>
      </c>
      <c r="K2415">
        <v>150</v>
      </c>
      <c r="L2415">
        <v>92</v>
      </c>
      <c r="M2415">
        <v>58</v>
      </c>
      <c r="N2415">
        <v>4.4999999999999998E-2</v>
      </c>
      <c r="O2415">
        <v>0.13</v>
      </c>
      <c r="P2415">
        <v>2.8000000000000001E-2</v>
      </c>
      <c r="Q2415">
        <v>0.104</v>
      </c>
      <c r="R2415">
        <v>0.70699999999999996</v>
      </c>
      <c r="S2415">
        <v>0.25700000000000001</v>
      </c>
      <c r="T2415">
        <v>0.84</v>
      </c>
      <c r="U2415">
        <v>557.69200000000001</v>
      </c>
      <c r="V2415" t="s">
        <v>58</v>
      </c>
      <c r="W2415">
        <v>0.93500000000000005</v>
      </c>
      <c r="X2415">
        <v>0.90900000000000003</v>
      </c>
      <c r="Y2415">
        <v>0.92300000000000004</v>
      </c>
      <c r="Z2415">
        <v>0.96299999999999997</v>
      </c>
      <c r="AA2415" s="19">
        <v>45733.838645717595</v>
      </c>
      <c r="AB2415" t="s">
        <v>1452</v>
      </c>
    </row>
    <row r="2416" spans="1:28" hidden="1" x14ac:dyDescent="0.35">
      <c r="A2416" t="s">
        <v>1435</v>
      </c>
      <c r="B2416" t="s">
        <v>314</v>
      </c>
      <c r="C2416">
        <v>55</v>
      </c>
      <c r="D2416" s="9">
        <v>41957.234930555554</v>
      </c>
      <c r="E2416" s="9">
        <v>42012.84202546296</v>
      </c>
      <c r="F2416" t="s">
        <v>874</v>
      </c>
      <c r="G2416" t="s">
        <v>874</v>
      </c>
      <c r="H2416">
        <v>1</v>
      </c>
      <c r="I2416">
        <v>3</v>
      </c>
      <c r="J2416">
        <v>1</v>
      </c>
      <c r="K2416" t="s">
        <v>875</v>
      </c>
      <c r="L2416">
        <v>1</v>
      </c>
      <c r="M2416">
        <v>1</v>
      </c>
      <c r="N2416" t="s">
        <v>877</v>
      </c>
      <c r="O2416">
        <v>3.5999999999999997E-2</v>
      </c>
      <c r="P2416" t="s">
        <v>877</v>
      </c>
      <c r="Q2416" t="s">
        <v>877</v>
      </c>
      <c r="R2416" t="s">
        <v>877</v>
      </c>
      <c r="S2416" t="s">
        <v>877</v>
      </c>
      <c r="T2416" t="s">
        <v>877</v>
      </c>
      <c r="U2416" t="s">
        <v>877</v>
      </c>
      <c r="V2416" t="s">
        <v>58</v>
      </c>
      <c r="W2416" t="s">
        <v>877</v>
      </c>
      <c r="X2416">
        <v>1</v>
      </c>
      <c r="Y2416" t="s">
        <v>877</v>
      </c>
      <c r="Z2416" t="s">
        <v>877</v>
      </c>
      <c r="AA2416" s="19">
        <v>45733.838645763892</v>
      </c>
      <c r="AB2416" t="s">
        <v>1452</v>
      </c>
    </row>
    <row r="2417" spans="1:28" x14ac:dyDescent="0.35">
      <c r="A2417" t="s">
        <v>1436</v>
      </c>
      <c r="B2417" t="s">
        <v>313</v>
      </c>
      <c r="C2417">
        <v>5507</v>
      </c>
      <c r="D2417" s="9">
        <v>38931.103912037041</v>
      </c>
      <c r="E2417" s="9">
        <v>44438.43346064815</v>
      </c>
      <c r="F2417">
        <v>174</v>
      </c>
      <c r="G2417">
        <v>174</v>
      </c>
      <c r="H2417">
        <v>65</v>
      </c>
      <c r="I2417">
        <v>109</v>
      </c>
      <c r="J2417">
        <v>26</v>
      </c>
      <c r="K2417">
        <v>148</v>
      </c>
      <c r="L2417">
        <v>134</v>
      </c>
      <c r="M2417">
        <v>14</v>
      </c>
      <c r="N2417">
        <v>1.2999999999999999E-2</v>
      </c>
      <c r="O2417">
        <v>1.7999999999999999E-2</v>
      </c>
      <c r="P2417">
        <v>4.0000000000000001E-3</v>
      </c>
      <c r="Q2417">
        <v>2.5000000000000001E-2</v>
      </c>
      <c r="R2417">
        <v>0.92600000000000005</v>
      </c>
      <c r="S2417">
        <v>0.41899999999999998</v>
      </c>
      <c r="T2417">
        <v>0.871</v>
      </c>
      <c r="U2417">
        <v>560</v>
      </c>
      <c r="V2417" t="s">
        <v>58</v>
      </c>
      <c r="W2417">
        <v>0.95199999999999996</v>
      </c>
      <c r="X2417">
        <v>0.96099999999999997</v>
      </c>
      <c r="Y2417">
        <v>0.94099999999999995</v>
      </c>
      <c r="Z2417">
        <v>0.97799999999999998</v>
      </c>
      <c r="AA2417" s="19">
        <v>45733.838716435188</v>
      </c>
      <c r="AB2417" t="s">
        <v>1452</v>
      </c>
    </row>
    <row r="2418" spans="1:28" hidden="1" x14ac:dyDescent="0.35">
      <c r="A2418" t="s">
        <v>1436</v>
      </c>
      <c r="B2418" t="s">
        <v>314</v>
      </c>
      <c r="C2418">
        <v>68</v>
      </c>
      <c r="D2418" s="9">
        <v>44369.689027777778</v>
      </c>
      <c r="E2418" s="9">
        <v>44438.43346064815</v>
      </c>
      <c r="F2418" t="s">
        <v>874</v>
      </c>
      <c r="G2418" t="s">
        <v>874</v>
      </c>
      <c r="H2418">
        <v>1</v>
      </c>
      <c r="I2418">
        <v>9</v>
      </c>
      <c r="J2418">
        <v>1</v>
      </c>
      <c r="K2418" t="s">
        <v>875</v>
      </c>
      <c r="L2418">
        <v>8</v>
      </c>
      <c r="M2418">
        <v>0</v>
      </c>
      <c r="N2418" t="s">
        <v>877</v>
      </c>
      <c r="O2418">
        <v>8.3000000000000004E-2</v>
      </c>
      <c r="P2418" t="s">
        <v>877</v>
      </c>
      <c r="Q2418">
        <v>8.3000000000000004E-2</v>
      </c>
      <c r="R2418" t="s">
        <v>877</v>
      </c>
      <c r="S2418" t="s">
        <v>877</v>
      </c>
      <c r="T2418" t="s">
        <v>877</v>
      </c>
      <c r="U2418" t="s">
        <v>877</v>
      </c>
      <c r="V2418" t="s">
        <v>58</v>
      </c>
      <c r="W2418" t="s">
        <v>877</v>
      </c>
      <c r="X2418">
        <v>0.79300000000000004</v>
      </c>
      <c r="Y2418" t="s">
        <v>877</v>
      </c>
      <c r="Z2418">
        <v>0.71099999999999997</v>
      </c>
      <c r="AA2418" s="19">
        <v>45733.838716481485</v>
      </c>
      <c r="AB2418" t="s">
        <v>1452</v>
      </c>
    </row>
    <row r="2419" spans="1:28" x14ac:dyDescent="0.35">
      <c r="A2419" t="s">
        <v>1437</v>
      </c>
      <c r="B2419" t="s">
        <v>313</v>
      </c>
      <c r="C2419">
        <v>6312</v>
      </c>
      <c r="D2419" s="9">
        <v>38254.302905092591</v>
      </c>
      <c r="E2419" s="9">
        <v>44566.845381944448</v>
      </c>
      <c r="F2419">
        <v>40385</v>
      </c>
      <c r="G2419">
        <v>40385</v>
      </c>
      <c r="H2419">
        <v>11137</v>
      </c>
      <c r="I2419">
        <v>29248</v>
      </c>
      <c r="J2419">
        <v>9933</v>
      </c>
      <c r="K2419">
        <v>30452</v>
      </c>
      <c r="L2419">
        <v>23079</v>
      </c>
      <c r="M2419">
        <v>7373</v>
      </c>
      <c r="N2419">
        <v>1.91</v>
      </c>
      <c r="O2419">
        <v>4.4820000000000002</v>
      </c>
      <c r="P2419">
        <v>1.6839999999999999</v>
      </c>
      <c r="Q2419">
        <v>3.7839999999999998</v>
      </c>
      <c r="R2419">
        <v>0.80400000000000005</v>
      </c>
      <c r="S2419">
        <v>0.29899999999999999</v>
      </c>
      <c r="T2419">
        <v>0.73699999999999999</v>
      </c>
      <c r="U2419">
        <v>1948.4670000000001</v>
      </c>
      <c r="V2419" t="s">
        <v>58</v>
      </c>
      <c r="W2419">
        <v>0.95199999999999996</v>
      </c>
      <c r="X2419">
        <v>0.98399999999999999</v>
      </c>
      <c r="Y2419">
        <v>0.98699999999999999</v>
      </c>
      <c r="Z2419">
        <v>0.94899999999999995</v>
      </c>
      <c r="AA2419" s="19">
        <v>45733.838869710649</v>
      </c>
      <c r="AB2419" t="s">
        <v>1452</v>
      </c>
    </row>
    <row r="2420" spans="1:28" hidden="1" x14ac:dyDescent="0.35">
      <c r="A2420" t="s">
        <v>1437</v>
      </c>
      <c r="B2420" t="s">
        <v>314</v>
      </c>
      <c r="C2420">
        <v>99</v>
      </c>
      <c r="D2420" s="9">
        <v>44466.932523148149</v>
      </c>
      <c r="E2420" s="9">
        <v>44566.845381944448</v>
      </c>
      <c r="F2420" t="s">
        <v>874</v>
      </c>
      <c r="G2420" t="s">
        <v>874</v>
      </c>
      <c r="H2420">
        <v>70</v>
      </c>
      <c r="I2420">
        <v>331</v>
      </c>
      <c r="J2420">
        <v>50</v>
      </c>
      <c r="K2420" t="s">
        <v>875</v>
      </c>
      <c r="L2420">
        <v>162</v>
      </c>
      <c r="M2420">
        <v>190</v>
      </c>
      <c r="N2420">
        <v>0.81</v>
      </c>
      <c r="O2420">
        <v>3.2770000000000001</v>
      </c>
      <c r="P2420">
        <v>0.47699999999999998</v>
      </c>
      <c r="Q2420">
        <v>1.6639999999999999</v>
      </c>
      <c r="R2420">
        <v>0.46100000000000002</v>
      </c>
      <c r="S2420">
        <v>0.19800000000000001</v>
      </c>
      <c r="T2420">
        <v>0.88300000000000001</v>
      </c>
      <c r="U2420">
        <v>4430.8890000000001</v>
      </c>
      <c r="V2420" t="s">
        <v>58</v>
      </c>
      <c r="W2420">
        <v>0.96599999999999997</v>
      </c>
      <c r="X2420">
        <v>0.99099999999999999</v>
      </c>
      <c r="Y2420">
        <v>0.96899999999999997</v>
      </c>
      <c r="Z2420">
        <v>0.93700000000000006</v>
      </c>
      <c r="AA2420" s="19">
        <v>45733.838887488426</v>
      </c>
      <c r="AB2420" t="s">
        <v>1452</v>
      </c>
    </row>
    <row r="2421" spans="1:28" x14ac:dyDescent="0.35">
      <c r="A2421" t="s">
        <v>1438</v>
      </c>
      <c r="B2421" t="s">
        <v>313</v>
      </c>
      <c r="C2421">
        <v>755</v>
      </c>
      <c r="D2421" s="9">
        <v>41451.380543981482</v>
      </c>
      <c r="E2421" s="9">
        <v>42206.3830787037</v>
      </c>
      <c r="F2421">
        <v>176</v>
      </c>
      <c r="G2421">
        <v>176</v>
      </c>
      <c r="H2421">
        <v>61</v>
      </c>
      <c r="I2421">
        <v>115</v>
      </c>
      <c r="J2421">
        <v>54</v>
      </c>
      <c r="K2421">
        <v>122</v>
      </c>
      <c r="L2421">
        <v>77</v>
      </c>
      <c r="M2421">
        <v>45</v>
      </c>
      <c r="N2421">
        <v>0.17</v>
      </c>
      <c r="O2421">
        <v>0.27</v>
      </c>
      <c r="P2421">
        <v>7.0999999999999994E-2</v>
      </c>
      <c r="Q2421">
        <v>0.219</v>
      </c>
      <c r="R2421">
        <v>0.59299999999999997</v>
      </c>
      <c r="S2421">
        <v>0.38600000000000001</v>
      </c>
      <c r="T2421">
        <v>0.83899999999999997</v>
      </c>
      <c r="U2421">
        <v>205.47900000000001</v>
      </c>
      <c r="V2421" t="s">
        <v>58</v>
      </c>
      <c r="W2421">
        <v>0.93</v>
      </c>
      <c r="X2421">
        <v>0.873</v>
      </c>
      <c r="Y2421">
        <v>0.83</v>
      </c>
      <c r="Z2421">
        <v>0.86</v>
      </c>
      <c r="AA2421" s="19">
        <v>45733.838958541666</v>
      </c>
      <c r="AB2421" t="s">
        <v>1452</v>
      </c>
    </row>
    <row r="2422" spans="1:28" hidden="1" x14ac:dyDescent="0.35">
      <c r="A2422" t="s">
        <v>1438</v>
      </c>
      <c r="B2422" t="s">
        <v>314</v>
      </c>
      <c r="C2422">
        <v>75</v>
      </c>
      <c r="D2422" s="9">
        <v>42130.468692129631</v>
      </c>
      <c r="E2422" s="9">
        <v>42206.3830787037</v>
      </c>
      <c r="F2422" t="s">
        <v>874</v>
      </c>
      <c r="G2422" t="s">
        <v>874</v>
      </c>
      <c r="H2422">
        <v>1</v>
      </c>
      <c r="I2422">
        <v>1</v>
      </c>
      <c r="J2422">
        <v>14</v>
      </c>
      <c r="K2422" t="s">
        <v>875</v>
      </c>
      <c r="L2422">
        <v>1</v>
      </c>
      <c r="M2422">
        <v>-15</v>
      </c>
      <c r="N2422" t="s">
        <v>877</v>
      </c>
      <c r="O2422" t="s">
        <v>877</v>
      </c>
      <c r="P2422">
        <v>7</v>
      </c>
      <c r="Q2422" t="s">
        <v>877</v>
      </c>
      <c r="R2422" t="s">
        <v>877</v>
      </c>
      <c r="S2422" t="s">
        <v>877</v>
      </c>
      <c r="T2422" t="s">
        <v>877</v>
      </c>
      <c r="U2422" t="s">
        <v>877</v>
      </c>
      <c r="V2422" t="s">
        <v>58</v>
      </c>
      <c r="W2422" t="s">
        <v>877</v>
      </c>
      <c r="X2422" t="s">
        <v>877</v>
      </c>
      <c r="Y2422">
        <v>0.73799999999999999</v>
      </c>
      <c r="Z2422" t="s">
        <v>877</v>
      </c>
      <c r="AA2422" s="19">
        <v>45733.838958657405</v>
      </c>
      <c r="AB2422" t="s">
        <v>1452</v>
      </c>
    </row>
    <row r="2423" spans="1:28" x14ac:dyDescent="0.35">
      <c r="A2423" t="s">
        <v>1439</v>
      </c>
      <c r="B2423" t="s">
        <v>313</v>
      </c>
      <c r="C2423">
        <v>4787</v>
      </c>
      <c r="D2423" s="9">
        <v>39472.186400462961</v>
      </c>
      <c r="E2423" s="9">
        <v>44259.205567129633</v>
      </c>
      <c r="F2423">
        <v>173</v>
      </c>
      <c r="G2423">
        <v>173</v>
      </c>
      <c r="H2423">
        <v>61</v>
      </c>
      <c r="I2423">
        <v>112</v>
      </c>
      <c r="J2423">
        <v>13</v>
      </c>
      <c r="K2423">
        <v>160</v>
      </c>
      <c r="L2423">
        <v>133</v>
      </c>
      <c r="M2423">
        <v>27</v>
      </c>
      <c r="N2423">
        <v>1.2E-2</v>
      </c>
      <c r="O2423">
        <v>0.02</v>
      </c>
      <c r="P2423">
        <v>2E-3</v>
      </c>
      <c r="Q2423">
        <v>2.7E-2</v>
      </c>
      <c r="R2423">
        <v>0.9</v>
      </c>
      <c r="S2423">
        <v>0.375</v>
      </c>
      <c r="T2423">
        <v>0.93799999999999994</v>
      </c>
      <c r="U2423">
        <v>1000</v>
      </c>
      <c r="V2423" t="s">
        <v>58</v>
      </c>
      <c r="W2423">
        <v>0.63500000000000001</v>
      </c>
      <c r="X2423">
        <v>0.627</v>
      </c>
      <c r="Y2423">
        <v>0.77600000000000002</v>
      </c>
      <c r="Z2423">
        <v>0.61099999999999999</v>
      </c>
      <c r="AA2423" s="19">
        <v>45733.839029224539</v>
      </c>
      <c r="AB2423" t="s">
        <v>1452</v>
      </c>
    </row>
    <row r="2424" spans="1:28" hidden="1" x14ac:dyDescent="0.35">
      <c r="A2424" t="s">
        <v>1439</v>
      </c>
      <c r="B2424" t="s">
        <v>314</v>
      </c>
      <c r="C2424">
        <v>0</v>
      </c>
      <c r="D2424" s="9">
        <v>44259.204236111109</v>
      </c>
      <c r="E2424" s="9">
        <v>44259.205567129633</v>
      </c>
      <c r="F2424" t="s">
        <v>874</v>
      </c>
      <c r="G2424" t="s">
        <v>874</v>
      </c>
      <c r="H2424">
        <v>1</v>
      </c>
      <c r="I2424">
        <v>1</v>
      </c>
      <c r="J2424">
        <v>1</v>
      </c>
      <c r="K2424" t="s">
        <v>875</v>
      </c>
      <c r="L2424">
        <v>1</v>
      </c>
      <c r="M2424">
        <v>-1</v>
      </c>
      <c r="N2424" t="s">
        <v>877</v>
      </c>
      <c r="O2424" t="s">
        <v>877</v>
      </c>
      <c r="P2424" t="s">
        <v>877</v>
      </c>
      <c r="Q2424" t="s">
        <v>877</v>
      </c>
      <c r="R2424" t="s">
        <v>877</v>
      </c>
      <c r="S2424" t="s">
        <v>877</v>
      </c>
      <c r="T2424" t="s">
        <v>877</v>
      </c>
      <c r="U2424" t="s">
        <v>877</v>
      </c>
      <c r="V2424" t="s">
        <v>58</v>
      </c>
      <c r="W2424" t="s">
        <v>877</v>
      </c>
      <c r="X2424" t="s">
        <v>877</v>
      </c>
      <c r="Y2424" t="s">
        <v>877</v>
      </c>
      <c r="Z2424" t="s">
        <v>877</v>
      </c>
      <c r="AA2424" s="19">
        <v>45733.839029317132</v>
      </c>
      <c r="AB2424" t="s">
        <v>1452</v>
      </c>
    </row>
    <row r="2425" spans="1:28" x14ac:dyDescent="0.35">
      <c r="A2425" t="s">
        <v>1440</v>
      </c>
      <c r="B2425" t="s">
        <v>313</v>
      </c>
      <c r="C2425">
        <v>4472</v>
      </c>
      <c r="D2425" s="9">
        <v>39195.663703703707</v>
      </c>
      <c r="E2425" s="9">
        <v>43668.309791666667</v>
      </c>
      <c r="F2425">
        <v>372</v>
      </c>
      <c r="G2425">
        <v>372</v>
      </c>
      <c r="H2425">
        <v>372</v>
      </c>
      <c r="I2425">
        <v>0</v>
      </c>
      <c r="J2425">
        <v>0</v>
      </c>
      <c r="K2425">
        <v>372</v>
      </c>
      <c r="L2425">
        <v>0</v>
      </c>
      <c r="M2425">
        <v>372</v>
      </c>
      <c r="N2425">
        <v>6.9000000000000006E-2</v>
      </c>
      <c r="O2425">
        <v>0</v>
      </c>
      <c r="P2425">
        <v>0</v>
      </c>
      <c r="Q2425">
        <v>0</v>
      </c>
      <c r="R2425">
        <v>0</v>
      </c>
      <c r="S2425">
        <v>1</v>
      </c>
      <c r="T2425">
        <v>1</v>
      </c>
      <c r="U2425" t="s">
        <v>877</v>
      </c>
      <c r="V2425" t="s">
        <v>878</v>
      </c>
      <c r="W2425">
        <v>0.86</v>
      </c>
      <c r="X2425">
        <v>0</v>
      </c>
      <c r="Y2425">
        <v>0</v>
      </c>
      <c r="Z2425">
        <v>0</v>
      </c>
      <c r="AA2425" s="19">
        <v>45733.839078078701</v>
      </c>
      <c r="AB2425" t="s">
        <v>1452</v>
      </c>
    </row>
    <row r="2426" spans="1:28" hidden="1" x14ac:dyDescent="0.35">
      <c r="A2426" t="s">
        <v>1440</v>
      </c>
      <c r="B2426" t="s">
        <v>314</v>
      </c>
      <c r="C2426">
        <v>0</v>
      </c>
      <c r="D2426" s="9">
        <v>43668.309791666667</v>
      </c>
      <c r="E2426" s="9">
        <v>43668.309791666667</v>
      </c>
      <c r="F2426" t="s">
        <v>874</v>
      </c>
      <c r="G2426" t="s">
        <v>874</v>
      </c>
      <c r="H2426">
        <v>1</v>
      </c>
      <c r="I2426">
        <v>1</v>
      </c>
      <c r="J2426">
        <v>1</v>
      </c>
      <c r="K2426" t="s">
        <v>875</v>
      </c>
      <c r="L2426">
        <v>1</v>
      </c>
      <c r="M2426">
        <v>0</v>
      </c>
      <c r="N2426" t="s">
        <v>877</v>
      </c>
      <c r="O2426">
        <v>0</v>
      </c>
      <c r="P2426">
        <v>0</v>
      </c>
      <c r="Q2426" t="s">
        <v>877</v>
      </c>
      <c r="R2426" t="s">
        <v>877</v>
      </c>
      <c r="S2426" t="s">
        <v>877</v>
      </c>
      <c r="T2426" t="s">
        <v>877</v>
      </c>
      <c r="U2426" t="s">
        <v>877</v>
      </c>
      <c r="V2426" t="s">
        <v>878</v>
      </c>
      <c r="W2426" t="s">
        <v>877</v>
      </c>
      <c r="X2426">
        <v>0</v>
      </c>
      <c r="Y2426">
        <v>0</v>
      </c>
      <c r="Z2426" t="s">
        <v>877</v>
      </c>
      <c r="AA2426" s="19">
        <v>45733.839078182871</v>
      </c>
      <c r="AB2426" t="s">
        <v>1452</v>
      </c>
    </row>
    <row r="2427" spans="1:28" x14ac:dyDescent="0.35">
      <c r="A2427" t="s">
        <v>1441</v>
      </c>
      <c r="B2427" t="s">
        <v>313</v>
      </c>
      <c r="C2427">
        <v>2254</v>
      </c>
      <c r="D2427" s="9">
        <v>39562.482430555552</v>
      </c>
      <c r="E2427" s="9">
        <v>41817.169745370367</v>
      </c>
      <c r="F2427">
        <v>64</v>
      </c>
      <c r="G2427">
        <v>64</v>
      </c>
      <c r="H2427">
        <v>30</v>
      </c>
      <c r="I2427">
        <v>34</v>
      </c>
      <c r="J2427">
        <v>5</v>
      </c>
      <c r="K2427">
        <v>59</v>
      </c>
      <c r="L2427">
        <v>54</v>
      </c>
      <c r="M2427">
        <v>5</v>
      </c>
      <c r="N2427">
        <v>1.4E-2</v>
      </c>
      <c r="O2427">
        <v>2.1999999999999999E-2</v>
      </c>
      <c r="P2427">
        <v>4.0000000000000001E-3</v>
      </c>
      <c r="Q2427">
        <v>3.5999999999999997E-2</v>
      </c>
      <c r="R2427">
        <v>1.125</v>
      </c>
      <c r="S2427">
        <v>0.38900000000000001</v>
      </c>
      <c r="T2427">
        <v>0.88900000000000001</v>
      </c>
      <c r="U2427">
        <v>138.88900000000001</v>
      </c>
      <c r="V2427" t="s">
        <v>64</v>
      </c>
      <c r="W2427">
        <v>0.69499999999999995</v>
      </c>
      <c r="X2427">
        <v>0.752</v>
      </c>
      <c r="Y2427">
        <v>0.89800000000000002</v>
      </c>
      <c r="Z2427">
        <v>0.68899999999999995</v>
      </c>
      <c r="AA2427" s="19">
        <v>45733.839141018521</v>
      </c>
      <c r="AB2427" t="s">
        <v>1452</v>
      </c>
    </row>
    <row r="2428" spans="1:28" hidden="1" x14ac:dyDescent="0.35">
      <c r="A2428" t="s">
        <v>1441</v>
      </c>
      <c r="B2428" t="s">
        <v>314</v>
      </c>
      <c r="C2428">
        <v>0</v>
      </c>
      <c r="D2428" s="9">
        <v>41817.169745370367</v>
      </c>
      <c r="E2428" s="9">
        <v>41817.169745370367</v>
      </c>
      <c r="F2428" t="s">
        <v>874</v>
      </c>
      <c r="G2428" t="s">
        <v>874</v>
      </c>
      <c r="H2428">
        <v>1</v>
      </c>
      <c r="I2428">
        <v>1</v>
      </c>
      <c r="J2428">
        <v>1</v>
      </c>
      <c r="K2428" t="s">
        <v>875</v>
      </c>
      <c r="L2428">
        <v>1</v>
      </c>
      <c r="M2428">
        <v>0</v>
      </c>
      <c r="N2428" t="s">
        <v>877</v>
      </c>
      <c r="O2428" t="s">
        <v>877</v>
      </c>
      <c r="P2428" t="s">
        <v>877</v>
      </c>
      <c r="Q2428" t="s">
        <v>877</v>
      </c>
      <c r="R2428" t="s">
        <v>877</v>
      </c>
      <c r="S2428" t="s">
        <v>877</v>
      </c>
      <c r="T2428" t="s">
        <v>877</v>
      </c>
      <c r="U2428" t="s">
        <v>877</v>
      </c>
      <c r="V2428" t="s">
        <v>64</v>
      </c>
      <c r="W2428" t="s">
        <v>877</v>
      </c>
      <c r="X2428" t="s">
        <v>877</v>
      </c>
      <c r="Y2428" t="s">
        <v>877</v>
      </c>
      <c r="Z2428" t="s">
        <v>877</v>
      </c>
      <c r="AA2428" s="19">
        <v>45733.839141203702</v>
      </c>
      <c r="AB2428" t="s">
        <v>1452</v>
      </c>
    </row>
    <row r="2429" spans="1:28" x14ac:dyDescent="0.35">
      <c r="A2429" t="s">
        <v>1442</v>
      </c>
      <c r="B2429" t="s">
        <v>313</v>
      </c>
      <c r="C2429">
        <v>3910</v>
      </c>
      <c r="D2429" s="9">
        <v>39251.136423611111</v>
      </c>
      <c r="E2429" s="9">
        <v>43161.394652777781</v>
      </c>
      <c r="F2429">
        <v>33</v>
      </c>
      <c r="G2429">
        <v>33</v>
      </c>
      <c r="H2429">
        <v>15</v>
      </c>
      <c r="I2429">
        <v>18</v>
      </c>
      <c r="J2429">
        <v>2</v>
      </c>
      <c r="K2429">
        <v>31</v>
      </c>
      <c r="L2429">
        <v>23</v>
      </c>
      <c r="M2429">
        <v>8</v>
      </c>
      <c r="N2429">
        <v>4.0000000000000001E-3</v>
      </c>
      <c r="O2429">
        <v>2.3E-2</v>
      </c>
      <c r="P2429">
        <v>0</v>
      </c>
      <c r="Q2429">
        <v>1.0999999999999999E-2</v>
      </c>
      <c r="R2429">
        <v>0.40699999999999997</v>
      </c>
      <c r="S2429">
        <v>0.14799999999999999</v>
      </c>
      <c r="T2429">
        <v>1</v>
      </c>
      <c r="U2429">
        <v>727.27300000000002</v>
      </c>
      <c r="V2429" t="s">
        <v>58</v>
      </c>
      <c r="W2429">
        <v>0.624</v>
      </c>
      <c r="X2429">
        <v>0.72199999999999998</v>
      </c>
      <c r="Y2429">
        <v>0</v>
      </c>
      <c r="Z2429">
        <v>0.54700000000000004</v>
      </c>
      <c r="AA2429" s="19">
        <v>45733.839203275464</v>
      </c>
      <c r="AB2429" t="s">
        <v>1452</v>
      </c>
    </row>
    <row r="2430" spans="1:28" hidden="1" x14ac:dyDescent="0.35">
      <c r="A2430" t="s">
        <v>1442</v>
      </c>
      <c r="B2430" t="s">
        <v>314</v>
      </c>
      <c r="C2430">
        <v>0</v>
      </c>
      <c r="D2430" s="9">
        <v>43161.394386574073</v>
      </c>
      <c r="E2430" s="9">
        <v>43161.394652777781</v>
      </c>
      <c r="F2430" t="s">
        <v>874</v>
      </c>
      <c r="G2430" t="s">
        <v>874</v>
      </c>
      <c r="H2430">
        <v>1</v>
      </c>
      <c r="I2430">
        <v>1</v>
      </c>
      <c r="J2430">
        <v>2</v>
      </c>
      <c r="K2430" t="s">
        <v>875</v>
      </c>
      <c r="L2430">
        <v>1</v>
      </c>
      <c r="M2430">
        <v>-1</v>
      </c>
      <c r="N2430" t="s">
        <v>877</v>
      </c>
      <c r="O2430" t="s">
        <v>877</v>
      </c>
      <c r="P2430">
        <v>1</v>
      </c>
      <c r="Q2430" t="s">
        <v>877</v>
      </c>
      <c r="R2430" t="s">
        <v>877</v>
      </c>
      <c r="S2430" t="s">
        <v>877</v>
      </c>
      <c r="T2430" t="s">
        <v>877</v>
      </c>
      <c r="U2430" t="s">
        <v>877</v>
      </c>
      <c r="V2430" t="s">
        <v>58</v>
      </c>
      <c r="W2430" t="s">
        <v>877</v>
      </c>
      <c r="X2430" t="s">
        <v>877</v>
      </c>
      <c r="Y2430">
        <v>1</v>
      </c>
      <c r="Z2430" t="s">
        <v>877</v>
      </c>
      <c r="AA2430" s="19">
        <v>45733.839203449075</v>
      </c>
      <c r="AB2430" t="s">
        <v>1452</v>
      </c>
    </row>
    <row r="2431" spans="1:28" x14ac:dyDescent="0.35">
      <c r="A2431" t="s">
        <v>1443</v>
      </c>
      <c r="B2431" t="s">
        <v>313</v>
      </c>
      <c r="C2431">
        <v>3838</v>
      </c>
      <c r="D2431" s="9">
        <v>39829.368402777778</v>
      </c>
      <c r="E2431" s="9">
        <v>43668.248402777775</v>
      </c>
      <c r="F2431">
        <v>1416</v>
      </c>
      <c r="G2431">
        <v>1416</v>
      </c>
      <c r="H2431">
        <v>438</v>
      </c>
      <c r="I2431">
        <v>978</v>
      </c>
      <c r="J2431">
        <v>203</v>
      </c>
      <c r="K2431">
        <v>1213</v>
      </c>
      <c r="L2431">
        <v>838</v>
      </c>
      <c r="M2431">
        <v>375</v>
      </c>
      <c r="N2431">
        <v>0.23499999999999999</v>
      </c>
      <c r="O2431">
        <v>0.48299999999999998</v>
      </c>
      <c r="P2431">
        <v>0.126</v>
      </c>
      <c r="Q2431">
        <v>0.45500000000000002</v>
      </c>
      <c r="R2431">
        <v>0.76900000000000002</v>
      </c>
      <c r="S2431">
        <v>0.32700000000000001</v>
      </c>
      <c r="T2431">
        <v>0.82499999999999996</v>
      </c>
      <c r="U2431">
        <v>824.17600000000004</v>
      </c>
      <c r="V2431" t="s">
        <v>58</v>
      </c>
      <c r="W2431">
        <v>0.80800000000000005</v>
      </c>
      <c r="X2431">
        <v>0.83399999999999996</v>
      </c>
      <c r="Y2431">
        <v>0.89</v>
      </c>
      <c r="Z2431">
        <v>0.83799999999999997</v>
      </c>
      <c r="AA2431" s="19">
        <v>45733.839271828707</v>
      </c>
      <c r="AB2431" t="s">
        <v>1452</v>
      </c>
    </row>
    <row r="2432" spans="1:28" hidden="1" x14ac:dyDescent="0.35">
      <c r="A2432" t="s">
        <v>1443</v>
      </c>
      <c r="B2432" t="s">
        <v>314</v>
      </c>
      <c r="C2432">
        <v>0</v>
      </c>
      <c r="D2432" s="9">
        <v>43668.248402777775</v>
      </c>
      <c r="E2432" s="9">
        <v>43668.248402777775</v>
      </c>
      <c r="F2432" t="s">
        <v>874</v>
      </c>
      <c r="G2432" t="s">
        <v>874</v>
      </c>
      <c r="H2432">
        <v>1</v>
      </c>
      <c r="I2432">
        <v>1</v>
      </c>
      <c r="J2432">
        <v>1</v>
      </c>
      <c r="K2432" t="s">
        <v>875</v>
      </c>
      <c r="L2432">
        <v>1</v>
      </c>
      <c r="M2432">
        <v>0</v>
      </c>
      <c r="N2432" t="s">
        <v>877</v>
      </c>
      <c r="O2432" t="s">
        <v>877</v>
      </c>
      <c r="P2432" t="s">
        <v>877</v>
      </c>
      <c r="Q2432" t="s">
        <v>877</v>
      </c>
      <c r="R2432" t="s">
        <v>877</v>
      </c>
      <c r="S2432" t="s">
        <v>877</v>
      </c>
      <c r="T2432" t="s">
        <v>877</v>
      </c>
      <c r="U2432" t="s">
        <v>877</v>
      </c>
      <c r="V2432" t="s">
        <v>58</v>
      </c>
      <c r="W2432" t="s">
        <v>877</v>
      </c>
      <c r="X2432" t="s">
        <v>877</v>
      </c>
      <c r="Y2432" t="s">
        <v>877</v>
      </c>
      <c r="Z2432" t="s">
        <v>877</v>
      </c>
      <c r="AA2432" s="19">
        <v>45733.839272002311</v>
      </c>
      <c r="AB2432" t="s">
        <v>1452</v>
      </c>
    </row>
    <row r="2433" spans="1:28" x14ac:dyDescent="0.35">
      <c r="A2433" t="s">
        <v>1028</v>
      </c>
      <c r="B2433" t="s">
        <v>313</v>
      </c>
      <c r="C2433">
        <v>4379</v>
      </c>
      <c r="D2433" s="9">
        <v>38782.362303240741</v>
      </c>
      <c r="E2433" s="9">
        <v>43161.393611111111</v>
      </c>
      <c r="F2433">
        <v>145</v>
      </c>
      <c r="G2433">
        <v>145</v>
      </c>
      <c r="H2433">
        <v>99</v>
      </c>
      <c r="I2433">
        <v>46</v>
      </c>
      <c r="J2433">
        <v>9</v>
      </c>
      <c r="K2433">
        <v>136</v>
      </c>
      <c r="L2433">
        <v>91</v>
      </c>
      <c r="M2433">
        <v>45</v>
      </c>
      <c r="N2433">
        <v>0.109</v>
      </c>
      <c r="O2433">
        <v>7.1999999999999995E-2</v>
      </c>
      <c r="P2433">
        <v>8.0000000000000002E-3</v>
      </c>
      <c r="Q2433">
        <v>3.1E-2</v>
      </c>
      <c r="R2433">
        <v>0.17899999999999999</v>
      </c>
      <c r="S2433">
        <v>0.60199999999999998</v>
      </c>
      <c r="T2433">
        <v>0.95599999999999996</v>
      </c>
      <c r="U2433">
        <v>1451.6130000000001</v>
      </c>
      <c r="V2433" t="s">
        <v>58</v>
      </c>
      <c r="W2433">
        <v>0.83099999999999996</v>
      </c>
      <c r="X2433">
        <v>0.73699999999999999</v>
      </c>
      <c r="Y2433">
        <v>0.95099999999999996</v>
      </c>
      <c r="Z2433">
        <v>0.32</v>
      </c>
      <c r="AA2433" s="19">
        <v>45733.839337986108</v>
      </c>
      <c r="AB2433" t="s">
        <v>1452</v>
      </c>
    </row>
    <row r="2434" spans="1:28" hidden="1" x14ac:dyDescent="0.35">
      <c r="A2434" t="s">
        <v>1028</v>
      </c>
      <c r="B2434" t="s">
        <v>314</v>
      </c>
      <c r="C2434">
        <v>0</v>
      </c>
      <c r="D2434" s="9">
        <v>43161.393611111111</v>
      </c>
      <c r="E2434" s="9">
        <v>43161.393611111111</v>
      </c>
      <c r="F2434" t="s">
        <v>874</v>
      </c>
      <c r="G2434" t="s">
        <v>874</v>
      </c>
      <c r="H2434">
        <v>1</v>
      </c>
      <c r="I2434">
        <v>1</v>
      </c>
      <c r="J2434">
        <v>1</v>
      </c>
      <c r="K2434" t="s">
        <v>875</v>
      </c>
      <c r="L2434">
        <v>1</v>
      </c>
      <c r="M2434">
        <v>0</v>
      </c>
      <c r="N2434" t="s">
        <v>877</v>
      </c>
      <c r="O2434" t="s">
        <v>877</v>
      </c>
      <c r="P2434" t="s">
        <v>877</v>
      </c>
      <c r="Q2434" t="s">
        <v>877</v>
      </c>
      <c r="R2434" t="s">
        <v>877</v>
      </c>
      <c r="S2434" t="s">
        <v>877</v>
      </c>
      <c r="T2434" t="s">
        <v>877</v>
      </c>
      <c r="U2434" t="s">
        <v>877</v>
      </c>
      <c r="V2434" t="s">
        <v>58</v>
      </c>
      <c r="W2434" t="s">
        <v>877</v>
      </c>
      <c r="X2434" t="s">
        <v>877</v>
      </c>
      <c r="Y2434" t="s">
        <v>877</v>
      </c>
      <c r="Z2434" t="s">
        <v>877</v>
      </c>
      <c r="AA2434" s="19">
        <v>45733.839338090278</v>
      </c>
      <c r="AB2434" t="s">
        <v>1452</v>
      </c>
    </row>
    <row r="2435" spans="1:28" x14ac:dyDescent="0.35">
      <c r="A2435" t="s">
        <v>1444</v>
      </c>
      <c r="B2435" t="s">
        <v>313</v>
      </c>
      <c r="C2435">
        <v>3984</v>
      </c>
      <c r="D2435" s="9">
        <v>39176.420300925929</v>
      </c>
      <c r="E2435" s="9">
        <v>43161.39398148148</v>
      </c>
      <c r="F2435">
        <v>106</v>
      </c>
      <c r="G2435">
        <v>106</v>
      </c>
      <c r="H2435">
        <v>51</v>
      </c>
      <c r="I2435">
        <v>55</v>
      </c>
      <c r="J2435">
        <v>41</v>
      </c>
      <c r="K2435">
        <v>65</v>
      </c>
      <c r="L2435">
        <v>44</v>
      </c>
      <c r="M2435">
        <v>21</v>
      </c>
      <c r="N2435">
        <v>0.104</v>
      </c>
      <c r="O2435">
        <v>0.122</v>
      </c>
      <c r="P2435">
        <v>1.0999999999999999E-2</v>
      </c>
      <c r="Q2435">
        <v>9.2999999999999999E-2</v>
      </c>
      <c r="R2435">
        <v>0.433</v>
      </c>
      <c r="S2435">
        <v>0.46</v>
      </c>
      <c r="T2435">
        <v>0.95099999999999996</v>
      </c>
      <c r="U2435">
        <v>225.80600000000001</v>
      </c>
      <c r="V2435" t="s">
        <v>58</v>
      </c>
      <c r="W2435">
        <v>0.77900000000000003</v>
      </c>
      <c r="X2435">
        <v>0.79800000000000004</v>
      </c>
      <c r="Y2435">
        <v>0.35799999999999998</v>
      </c>
      <c r="Z2435">
        <v>0.89600000000000002</v>
      </c>
      <c r="AA2435" s="19">
        <v>45733.839403298611</v>
      </c>
      <c r="AB2435" t="s">
        <v>1452</v>
      </c>
    </row>
    <row r="2436" spans="1:28" hidden="1" x14ac:dyDescent="0.35">
      <c r="A2436" t="s">
        <v>1444</v>
      </c>
      <c r="B2436" t="s">
        <v>314</v>
      </c>
      <c r="C2436">
        <v>0</v>
      </c>
      <c r="D2436" s="9">
        <v>43161.39398148148</v>
      </c>
      <c r="E2436" s="9">
        <v>43161.39398148148</v>
      </c>
      <c r="F2436" t="s">
        <v>874</v>
      </c>
      <c r="G2436" t="s">
        <v>874</v>
      </c>
      <c r="H2436">
        <v>1</v>
      </c>
      <c r="I2436">
        <v>1</v>
      </c>
      <c r="J2436">
        <v>1</v>
      </c>
      <c r="K2436" t="s">
        <v>875</v>
      </c>
      <c r="L2436">
        <v>1</v>
      </c>
      <c r="M2436">
        <v>0</v>
      </c>
      <c r="N2436" t="s">
        <v>877</v>
      </c>
      <c r="O2436" t="s">
        <v>877</v>
      </c>
      <c r="P2436" t="s">
        <v>877</v>
      </c>
      <c r="Q2436" t="s">
        <v>877</v>
      </c>
      <c r="R2436" t="s">
        <v>877</v>
      </c>
      <c r="S2436" t="s">
        <v>877</v>
      </c>
      <c r="T2436" t="s">
        <v>877</v>
      </c>
      <c r="U2436" t="s">
        <v>877</v>
      </c>
      <c r="V2436" t="s">
        <v>58</v>
      </c>
      <c r="W2436" t="s">
        <v>877</v>
      </c>
      <c r="X2436" t="s">
        <v>877</v>
      </c>
      <c r="Y2436" t="s">
        <v>877</v>
      </c>
      <c r="Z2436" t="s">
        <v>877</v>
      </c>
      <c r="AA2436" s="19">
        <v>45733.839403483798</v>
      </c>
      <c r="AB2436" t="s">
        <v>1452</v>
      </c>
    </row>
    <row r="2437" spans="1:28" x14ac:dyDescent="0.35">
      <c r="A2437" t="s">
        <v>1445</v>
      </c>
      <c r="B2437" t="s">
        <v>313</v>
      </c>
      <c r="C2437">
        <v>614</v>
      </c>
      <c r="D2437" s="9">
        <v>43272.417650462965</v>
      </c>
      <c r="E2437" s="9">
        <v>43887.002233796295</v>
      </c>
      <c r="F2437">
        <v>39</v>
      </c>
      <c r="G2437">
        <v>39</v>
      </c>
      <c r="H2437">
        <v>39</v>
      </c>
      <c r="I2437">
        <v>0</v>
      </c>
      <c r="J2437">
        <v>0</v>
      </c>
      <c r="K2437">
        <v>39</v>
      </c>
      <c r="L2437">
        <v>3</v>
      </c>
      <c r="M2437">
        <v>36</v>
      </c>
      <c r="N2437">
        <v>0.27</v>
      </c>
      <c r="O2437">
        <v>0</v>
      </c>
      <c r="P2437">
        <v>0</v>
      </c>
      <c r="Q2437">
        <v>3.0000000000000001E-3</v>
      </c>
      <c r="R2437">
        <v>1.0999999999999999E-2</v>
      </c>
      <c r="S2437">
        <v>1</v>
      </c>
      <c r="T2437">
        <v>1</v>
      </c>
      <c r="U2437">
        <v>12000</v>
      </c>
      <c r="V2437" t="s">
        <v>58</v>
      </c>
      <c r="W2437">
        <v>0.157</v>
      </c>
      <c r="X2437">
        <v>0</v>
      </c>
      <c r="Y2437">
        <v>0</v>
      </c>
      <c r="Z2437">
        <v>0.75</v>
      </c>
      <c r="AA2437" s="19">
        <v>45733.839464375</v>
      </c>
      <c r="AB2437" t="s">
        <v>1452</v>
      </c>
    </row>
    <row r="2438" spans="1:28" hidden="1" x14ac:dyDescent="0.35">
      <c r="A2438" t="s">
        <v>1445</v>
      </c>
      <c r="B2438" t="s">
        <v>314</v>
      </c>
      <c r="C2438">
        <v>0</v>
      </c>
      <c r="D2438" s="9">
        <v>43887.002233796295</v>
      </c>
      <c r="E2438" s="9">
        <v>43887.002233796295</v>
      </c>
      <c r="F2438" t="s">
        <v>874</v>
      </c>
      <c r="G2438" t="s">
        <v>874</v>
      </c>
      <c r="H2438">
        <v>1</v>
      </c>
      <c r="I2438">
        <v>1</v>
      </c>
      <c r="J2438">
        <v>1</v>
      </c>
      <c r="K2438" t="s">
        <v>875</v>
      </c>
      <c r="L2438">
        <v>1</v>
      </c>
      <c r="M2438">
        <v>0</v>
      </c>
      <c r="N2438" t="s">
        <v>877</v>
      </c>
      <c r="O2438">
        <v>0</v>
      </c>
      <c r="P2438">
        <v>0</v>
      </c>
      <c r="Q2438" t="s">
        <v>877</v>
      </c>
      <c r="R2438" t="s">
        <v>877</v>
      </c>
      <c r="S2438" t="s">
        <v>877</v>
      </c>
      <c r="T2438" t="s">
        <v>877</v>
      </c>
      <c r="U2438" t="s">
        <v>877</v>
      </c>
      <c r="V2438" t="s">
        <v>58</v>
      </c>
      <c r="W2438" t="s">
        <v>877</v>
      </c>
      <c r="X2438">
        <v>0</v>
      </c>
      <c r="Y2438">
        <v>0</v>
      </c>
      <c r="Z2438" t="s">
        <v>877</v>
      </c>
      <c r="AA2438" s="19">
        <v>45733.839464467594</v>
      </c>
      <c r="AB2438" t="s">
        <v>1452</v>
      </c>
    </row>
    <row r="2439" spans="1:28" x14ac:dyDescent="0.35">
      <c r="A2439" t="s">
        <v>1446</v>
      </c>
      <c r="B2439" t="s">
        <v>313</v>
      </c>
      <c r="C2439">
        <v>5371</v>
      </c>
      <c r="D2439" s="9">
        <v>39101.455601851849</v>
      </c>
      <c r="E2439" s="9">
        <v>44473.382893518516</v>
      </c>
      <c r="F2439">
        <v>1420</v>
      </c>
      <c r="G2439">
        <v>1420</v>
      </c>
      <c r="H2439">
        <v>503</v>
      </c>
      <c r="I2439">
        <v>917</v>
      </c>
      <c r="J2439">
        <v>219</v>
      </c>
      <c r="K2439">
        <v>1201</v>
      </c>
      <c r="L2439">
        <v>914</v>
      </c>
      <c r="M2439">
        <v>287</v>
      </c>
      <c r="N2439">
        <v>0.13400000000000001</v>
      </c>
      <c r="O2439">
        <v>0.20100000000000001</v>
      </c>
      <c r="P2439">
        <v>5.8999999999999997E-2</v>
      </c>
      <c r="Q2439">
        <v>0.193</v>
      </c>
      <c r="R2439">
        <v>0.69899999999999995</v>
      </c>
      <c r="S2439">
        <v>0.4</v>
      </c>
      <c r="T2439">
        <v>0.82399999999999995</v>
      </c>
      <c r="U2439">
        <v>1487.047</v>
      </c>
      <c r="V2439" t="s">
        <v>58</v>
      </c>
      <c r="W2439">
        <v>0.77900000000000003</v>
      </c>
      <c r="X2439">
        <v>0.86899999999999999</v>
      </c>
      <c r="Y2439">
        <v>0.82399999999999995</v>
      </c>
      <c r="Z2439">
        <v>0.81799999999999995</v>
      </c>
      <c r="AA2439" s="19">
        <v>45733.839538159722</v>
      </c>
      <c r="AB2439" t="s">
        <v>1452</v>
      </c>
    </row>
    <row r="2440" spans="1:28" hidden="1" x14ac:dyDescent="0.35">
      <c r="A2440" t="s">
        <v>1446</v>
      </c>
      <c r="B2440" t="s">
        <v>314</v>
      </c>
      <c r="C2440">
        <v>81</v>
      </c>
      <c r="D2440" s="9">
        <v>44392.13386574074</v>
      </c>
      <c r="E2440" s="9">
        <v>44473.382893518516</v>
      </c>
      <c r="F2440" t="s">
        <v>874</v>
      </c>
      <c r="G2440" t="s">
        <v>874</v>
      </c>
      <c r="H2440">
        <v>1</v>
      </c>
      <c r="I2440">
        <v>1</v>
      </c>
      <c r="J2440">
        <v>1</v>
      </c>
      <c r="K2440" t="s">
        <v>875</v>
      </c>
      <c r="L2440">
        <v>2</v>
      </c>
      <c r="M2440">
        <v>-2</v>
      </c>
      <c r="N2440" t="s">
        <v>877</v>
      </c>
      <c r="O2440" t="s">
        <v>877</v>
      </c>
      <c r="P2440" t="s">
        <v>877</v>
      </c>
      <c r="Q2440">
        <v>1.2E-2</v>
      </c>
      <c r="R2440" t="s">
        <v>877</v>
      </c>
      <c r="S2440" t="s">
        <v>877</v>
      </c>
      <c r="T2440" t="s">
        <v>877</v>
      </c>
      <c r="U2440" t="s">
        <v>877</v>
      </c>
      <c r="V2440" t="s">
        <v>58</v>
      </c>
      <c r="W2440" t="s">
        <v>877</v>
      </c>
      <c r="X2440" t="s">
        <v>877</v>
      </c>
      <c r="Y2440" t="s">
        <v>877</v>
      </c>
      <c r="Z2440">
        <v>1</v>
      </c>
      <c r="AA2440" s="19">
        <v>45733.839538159722</v>
      </c>
      <c r="AB2440" t="s">
        <v>1452</v>
      </c>
    </row>
    <row r="2441" spans="1:28" x14ac:dyDescent="0.35">
      <c r="A2441" t="s">
        <v>1352</v>
      </c>
      <c r="B2441" t="s">
        <v>313</v>
      </c>
      <c r="C2441">
        <v>2596</v>
      </c>
      <c r="D2441" s="9">
        <v>40297.254699074074</v>
      </c>
      <c r="E2441" s="9">
        <v>42893.971909722219</v>
      </c>
      <c r="F2441">
        <v>39</v>
      </c>
      <c r="G2441">
        <v>39</v>
      </c>
      <c r="H2441">
        <v>32</v>
      </c>
      <c r="I2441">
        <v>7</v>
      </c>
      <c r="J2441">
        <v>0</v>
      </c>
      <c r="K2441">
        <v>39</v>
      </c>
      <c r="L2441">
        <v>6</v>
      </c>
      <c r="M2441">
        <v>33</v>
      </c>
      <c r="N2441">
        <v>0.01</v>
      </c>
      <c r="O2441">
        <v>1E-3</v>
      </c>
      <c r="P2441">
        <v>0</v>
      </c>
      <c r="Q2441">
        <v>0.123</v>
      </c>
      <c r="R2441">
        <v>11.182</v>
      </c>
      <c r="S2441">
        <v>0.90900000000000003</v>
      </c>
      <c r="T2441">
        <v>1</v>
      </c>
      <c r="U2441">
        <v>268.29300000000001</v>
      </c>
      <c r="V2441" t="s">
        <v>64</v>
      </c>
      <c r="W2441">
        <v>0.113</v>
      </c>
      <c r="X2441">
        <v>0.38500000000000001</v>
      </c>
      <c r="Y2441">
        <v>0</v>
      </c>
      <c r="Z2441">
        <v>0.73</v>
      </c>
      <c r="AA2441" s="19">
        <v>45733.839599884261</v>
      </c>
      <c r="AB2441" t="s">
        <v>1452</v>
      </c>
    </row>
    <row r="2442" spans="1:28" hidden="1" x14ac:dyDescent="0.35">
      <c r="A2442" t="s">
        <v>1352</v>
      </c>
      <c r="B2442" t="s">
        <v>314</v>
      </c>
      <c r="C2442">
        <v>0</v>
      </c>
      <c r="D2442" s="9">
        <v>42893.971909722219</v>
      </c>
      <c r="E2442" s="9">
        <v>42893.971909722219</v>
      </c>
      <c r="F2442" t="s">
        <v>874</v>
      </c>
      <c r="G2442" t="s">
        <v>874</v>
      </c>
      <c r="H2442">
        <v>1</v>
      </c>
      <c r="I2442">
        <v>1</v>
      </c>
      <c r="J2442">
        <v>1</v>
      </c>
      <c r="K2442" t="s">
        <v>875</v>
      </c>
      <c r="L2442">
        <v>1</v>
      </c>
      <c r="M2442">
        <v>0</v>
      </c>
      <c r="N2442" t="s">
        <v>877</v>
      </c>
      <c r="O2442" t="s">
        <v>877</v>
      </c>
      <c r="P2442">
        <v>0</v>
      </c>
      <c r="Q2442" t="s">
        <v>877</v>
      </c>
      <c r="R2442" t="s">
        <v>877</v>
      </c>
      <c r="S2442" t="s">
        <v>877</v>
      </c>
      <c r="T2442" t="s">
        <v>877</v>
      </c>
      <c r="U2442" t="s">
        <v>877</v>
      </c>
      <c r="V2442" t="s">
        <v>64</v>
      </c>
      <c r="W2442" t="s">
        <v>877</v>
      </c>
      <c r="X2442" t="s">
        <v>877</v>
      </c>
      <c r="Y2442">
        <v>0</v>
      </c>
      <c r="Z2442" t="s">
        <v>877</v>
      </c>
      <c r="AA2442" s="19">
        <v>45733.839599988423</v>
      </c>
      <c r="AB2442" t="s">
        <v>1452</v>
      </c>
    </row>
    <row r="2443" spans="1:28" x14ac:dyDescent="0.35">
      <c r="A2443" t="s">
        <v>1447</v>
      </c>
      <c r="B2443" t="s">
        <v>313</v>
      </c>
      <c r="C2443">
        <v>3458</v>
      </c>
      <c r="D2443" s="9">
        <v>40769.238518518519</v>
      </c>
      <c r="E2443" s="9">
        <v>44227.918402777781</v>
      </c>
      <c r="F2443">
        <v>380</v>
      </c>
      <c r="G2443">
        <v>380</v>
      </c>
      <c r="H2443">
        <v>131</v>
      </c>
      <c r="I2443">
        <v>249</v>
      </c>
      <c r="J2443">
        <v>45</v>
      </c>
      <c r="K2443">
        <v>335</v>
      </c>
      <c r="L2443">
        <v>234</v>
      </c>
      <c r="M2443">
        <v>101</v>
      </c>
      <c r="N2443">
        <v>8.1000000000000003E-2</v>
      </c>
      <c r="O2443">
        <v>9.7000000000000003E-2</v>
      </c>
      <c r="P2443">
        <v>2.1000000000000001E-2</v>
      </c>
      <c r="Q2443">
        <v>0.14799999999999999</v>
      </c>
      <c r="R2443">
        <v>0.94299999999999995</v>
      </c>
      <c r="S2443">
        <v>0.45500000000000002</v>
      </c>
      <c r="T2443">
        <v>0.88200000000000001</v>
      </c>
      <c r="U2443">
        <v>682.43200000000002</v>
      </c>
      <c r="V2443" t="s">
        <v>58</v>
      </c>
      <c r="W2443">
        <v>0.46899999999999997</v>
      </c>
      <c r="X2443">
        <v>0.86399999999999999</v>
      </c>
      <c r="Y2443">
        <v>0.83099999999999996</v>
      </c>
      <c r="Z2443">
        <v>0.56799999999999995</v>
      </c>
      <c r="AA2443" s="19">
        <v>45733.839665891202</v>
      </c>
      <c r="AB2443" t="s">
        <v>1452</v>
      </c>
    </row>
    <row r="2444" spans="1:28" hidden="1" x14ac:dyDescent="0.35">
      <c r="A2444" t="s">
        <v>1447</v>
      </c>
      <c r="B2444" t="s">
        <v>314</v>
      </c>
      <c r="C2444">
        <v>0</v>
      </c>
      <c r="D2444" s="9">
        <v>44227.918402777781</v>
      </c>
      <c r="E2444" s="9">
        <v>44227.918402777781</v>
      </c>
      <c r="F2444" t="s">
        <v>874</v>
      </c>
      <c r="G2444" t="s">
        <v>874</v>
      </c>
      <c r="H2444">
        <v>1</v>
      </c>
      <c r="I2444">
        <v>1</v>
      </c>
      <c r="J2444">
        <v>1</v>
      </c>
      <c r="K2444" t="s">
        <v>875</v>
      </c>
      <c r="L2444">
        <v>1</v>
      </c>
      <c r="M2444">
        <v>0</v>
      </c>
      <c r="N2444" t="s">
        <v>877</v>
      </c>
      <c r="O2444" t="s">
        <v>877</v>
      </c>
      <c r="P2444" t="s">
        <v>877</v>
      </c>
      <c r="Q2444" t="s">
        <v>877</v>
      </c>
      <c r="R2444" t="s">
        <v>877</v>
      </c>
      <c r="S2444" t="s">
        <v>877</v>
      </c>
      <c r="T2444" t="s">
        <v>877</v>
      </c>
      <c r="U2444" t="s">
        <v>877</v>
      </c>
      <c r="V2444" t="s">
        <v>58</v>
      </c>
      <c r="W2444" t="s">
        <v>877</v>
      </c>
      <c r="X2444" t="s">
        <v>877</v>
      </c>
      <c r="Y2444" t="s">
        <v>877</v>
      </c>
      <c r="Z2444" t="s">
        <v>877</v>
      </c>
      <c r="AA2444" s="19">
        <v>45733.839665914355</v>
      </c>
      <c r="AB2444" t="s">
        <v>1452</v>
      </c>
    </row>
    <row r="2445" spans="1:28" x14ac:dyDescent="0.35">
      <c r="A2445" t="s">
        <v>1448</v>
      </c>
      <c r="B2445" t="s">
        <v>313</v>
      </c>
      <c r="C2445">
        <v>4182</v>
      </c>
      <c r="D2445" s="9">
        <v>40351.014745370368</v>
      </c>
      <c r="E2445" s="9">
        <v>44533.863125000003</v>
      </c>
      <c r="F2445">
        <v>194</v>
      </c>
      <c r="G2445">
        <v>194</v>
      </c>
      <c r="H2445">
        <v>60</v>
      </c>
      <c r="I2445">
        <v>134</v>
      </c>
      <c r="J2445">
        <v>14</v>
      </c>
      <c r="K2445">
        <v>180</v>
      </c>
      <c r="L2445">
        <v>128</v>
      </c>
      <c r="M2445">
        <v>52</v>
      </c>
      <c r="N2445">
        <v>1.4999999999999999E-2</v>
      </c>
      <c r="O2445">
        <v>3.1E-2</v>
      </c>
      <c r="P2445">
        <v>4.0000000000000001E-3</v>
      </c>
      <c r="Q2445">
        <v>3.5000000000000003E-2</v>
      </c>
      <c r="R2445">
        <v>0.83299999999999996</v>
      </c>
      <c r="S2445">
        <v>0.32600000000000001</v>
      </c>
      <c r="T2445">
        <v>0.91300000000000003</v>
      </c>
      <c r="U2445">
        <v>1485.7139999999999</v>
      </c>
      <c r="V2445" t="s">
        <v>58</v>
      </c>
      <c r="W2445">
        <v>0.88600000000000001</v>
      </c>
      <c r="X2445">
        <v>0.93</v>
      </c>
      <c r="Y2445">
        <v>0.92700000000000005</v>
      </c>
      <c r="Z2445">
        <v>0.80700000000000005</v>
      </c>
      <c r="AA2445" s="19">
        <v>45733.839738333336</v>
      </c>
      <c r="AB2445" t="s">
        <v>1452</v>
      </c>
    </row>
    <row r="2446" spans="1:28" hidden="1" x14ac:dyDescent="0.35">
      <c r="A2446" t="s">
        <v>1448</v>
      </c>
      <c r="B2446" t="s">
        <v>314</v>
      </c>
      <c r="C2446">
        <v>78</v>
      </c>
      <c r="D2446" s="9">
        <v>44455.134884259256</v>
      </c>
      <c r="E2446" s="9">
        <v>44533.863125000003</v>
      </c>
      <c r="F2446" t="s">
        <v>874</v>
      </c>
      <c r="G2446" t="s">
        <v>874</v>
      </c>
      <c r="H2446">
        <v>1</v>
      </c>
      <c r="I2446">
        <v>4</v>
      </c>
      <c r="J2446">
        <v>1</v>
      </c>
      <c r="K2446" t="s">
        <v>875</v>
      </c>
      <c r="L2446">
        <v>1</v>
      </c>
      <c r="M2446">
        <v>3</v>
      </c>
      <c r="N2446" t="s">
        <v>877</v>
      </c>
      <c r="O2446">
        <v>3.6999999999999998E-2</v>
      </c>
      <c r="P2446" t="s">
        <v>877</v>
      </c>
      <c r="Q2446" t="s">
        <v>877</v>
      </c>
      <c r="R2446" t="s">
        <v>877</v>
      </c>
      <c r="S2446" t="s">
        <v>877</v>
      </c>
      <c r="T2446" t="s">
        <v>877</v>
      </c>
      <c r="U2446" t="s">
        <v>877</v>
      </c>
      <c r="V2446" t="s">
        <v>58</v>
      </c>
      <c r="W2446" t="s">
        <v>877</v>
      </c>
      <c r="X2446">
        <v>0.95499999999999996</v>
      </c>
      <c r="Y2446" t="s">
        <v>877</v>
      </c>
      <c r="Z2446" t="s">
        <v>877</v>
      </c>
      <c r="AA2446" s="19">
        <v>45733.839738449075</v>
      </c>
      <c r="AB2446" t="s">
        <v>1452</v>
      </c>
    </row>
    <row r="2447" spans="1:28" x14ac:dyDescent="0.35">
      <c r="A2447" t="s">
        <v>1449</v>
      </c>
      <c r="B2447" t="s">
        <v>313</v>
      </c>
      <c r="C2447">
        <v>3365</v>
      </c>
      <c r="D2447" s="9">
        <v>39237.608796296299</v>
      </c>
      <c r="E2447" s="9">
        <v>42603.602384259262</v>
      </c>
      <c r="F2447">
        <v>48</v>
      </c>
      <c r="G2447">
        <v>48</v>
      </c>
      <c r="H2447">
        <v>14</v>
      </c>
      <c r="I2447">
        <v>34</v>
      </c>
      <c r="J2447">
        <v>4</v>
      </c>
      <c r="K2447">
        <v>44</v>
      </c>
      <c r="L2447">
        <v>40</v>
      </c>
      <c r="M2447">
        <v>4</v>
      </c>
      <c r="N2447">
        <v>3.0000000000000001E-3</v>
      </c>
      <c r="O2447">
        <v>1.4999999999999999E-2</v>
      </c>
      <c r="P2447">
        <v>8.9999999999999993E-3</v>
      </c>
      <c r="Q2447">
        <v>1.6E-2</v>
      </c>
      <c r="R2447">
        <v>1.778</v>
      </c>
      <c r="S2447">
        <v>0.16700000000000001</v>
      </c>
      <c r="T2447">
        <v>0.5</v>
      </c>
      <c r="U2447">
        <v>250</v>
      </c>
      <c r="V2447" t="s">
        <v>64</v>
      </c>
      <c r="W2447">
        <v>0.83499999999999996</v>
      </c>
      <c r="X2447">
        <v>0.66300000000000003</v>
      </c>
      <c r="Y2447">
        <v>0.81299999999999994</v>
      </c>
      <c r="Z2447">
        <v>0.2</v>
      </c>
      <c r="AA2447" s="19">
        <v>45733.839819548608</v>
      </c>
      <c r="AB2447" t="s">
        <v>1452</v>
      </c>
    </row>
    <row r="2448" spans="1:28" hidden="1" x14ac:dyDescent="0.35">
      <c r="A2448" t="s">
        <v>1449</v>
      </c>
      <c r="B2448" t="s">
        <v>314</v>
      </c>
      <c r="C2448">
        <v>0</v>
      </c>
      <c r="D2448" s="9">
        <v>42603.595868055556</v>
      </c>
      <c r="E2448" s="9">
        <v>42603.602384259262</v>
      </c>
      <c r="F2448" t="s">
        <v>874</v>
      </c>
      <c r="G2448" t="s">
        <v>874</v>
      </c>
      <c r="H2448">
        <v>1</v>
      </c>
      <c r="I2448">
        <v>1</v>
      </c>
      <c r="J2448">
        <v>1</v>
      </c>
      <c r="K2448" t="s">
        <v>875</v>
      </c>
      <c r="L2448">
        <v>1</v>
      </c>
      <c r="M2448">
        <v>0</v>
      </c>
      <c r="N2448" t="s">
        <v>877</v>
      </c>
      <c r="O2448" t="s">
        <v>877</v>
      </c>
      <c r="P2448" t="s">
        <v>877</v>
      </c>
      <c r="Q2448" t="s">
        <v>877</v>
      </c>
      <c r="R2448" t="s">
        <v>877</v>
      </c>
      <c r="S2448" t="s">
        <v>877</v>
      </c>
      <c r="T2448" t="s">
        <v>877</v>
      </c>
      <c r="U2448" t="s">
        <v>877</v>
      </c>
      <c r="V2448" t="s">
        <v>64</v>
      </c>
      <c r="W2448" t="s">
        <v>877</v>
      </c>
      <c r="X2448" t="s">
        <v>877</v>
      </c>
      <c r="Y2448" t="s">
        <v>877</v>
      </c>
      <c r="Z2448" t="s">
        <v>877</v>
      </c>
      <c r="AA2448" s="19">
        <v>45733.839819687499</v>
      </c>
      <c r="AB2448" t="s">
        <v>1452</v>
      </c>
    </row>
    <row r="2449" spans="1:28" x14ac:dyDescent="0.35">
      <c r="A2449" t="s">
        <v>1450</v>
      </c>
      <c r="B2449" t="s">
        <v>313</v>
      </c>
      <c r="C2449">
        <v>5214</v>
      </c>
      <c r="D2449" s="9">
        <v>39274.315648148149</v>
      </c>
      <c r="E2449" s="9">
        <v>44488.470023148147</v>
      </c>
      <c r="F2449">
        <v>167</v>
      </c>
      <c r="G2449">
        <v>167</v>
      </c>
      <c r="H2449">
        <v>59</v>
      </c>
      <c r="I2449">
        <v>108</v>
      </c>
      <c r="J2449">
        <v>21</v>
      </c>
      <c r="K2449">
        <v>146</v>
      </c>
      <c r="L2449">
        <v>109</v>
      </c>
      <c r="M2449">
        <v>37</v>
      </c>
      <c r="N2449">
        <v>1.7000000000000001E-2</v>
      </c>
      <c r="O2449">
        <v>2.1999999999999999E-2</v>
      </c>
      <c r="P2449">
        <v>6.0000000000000001E-3</v>
      </c>
      <c r="Q2449">
        <v>2.7E-2</v>
      </c>
      <c r="R2449">
        <v>0.81799999999999995</v>
      </c>
      <c r="S2449">
        <v>0.436</v>
      </c>
      <c r="T2449">
        <v>0.84599999999999997</v>
      </c>
      <c r="U2449">
        <v>1370.37</v>
      </c>
      <c r="V2449" t="s">
        <v>58</v>
      </c>
      <c r="W2449">
        <v>0.78600000000000003</v>
      </c>
      <c r="X2449">
        <v>0.79300000000000004</v>
      </c>
      <c r="Y2449">
        <v>0.89200000000000002</v>
      </c>
      <c r="Z2449">
        <v>0.81</v>
      </c>
      <c r="AA2449" s="19">
        <v>45733.83988796296</v>
      </c>
      <c r="AB2449" t="s">
        <v>1452</v>
      </c>
    </row>
    <row r="2450" spans="1:28" hidden="1" x14ac:dyDescent="0.35">
      <c r="A2450" t="s">
        <v>1450</v>
      </c>
      <c r="B2450" t="s">
        <v>314</v>
      </c>
      <c r="C2450">
        <v>0</v>
      </c>
      <c r="D2450" s="9">
        <v>44488.470023148147</v>
      </c>
      <c r="E2450" s="9">
        <v>44488.470023148147</v>
      </c>
      <c r="F2450" t="s">
        <v>874</v>
      </c>
      <c r="G2450" t="s">
        <v>874</v>
      </c>
      <c r="H2450">
        <v>1</v>
      </c>
      <c r="I2450">
        <v>1</v>
      </c>
      <c r="J2450">
        <v>1</v>
      </c>
      <c r="K2450" t="s">
        <v>875</v>
      </c>
      <c r="L2450">
        <v>1</v>
      </c>
      <c r="M2450">
        <v>0</v>
      </c>
      <c r="N2450" t="s">
        <v>877</v>
      </c>
      <c r="O2450" t="s">
        <v>877</v>
      </c>
      <c r="P2450" t="s">
        <v>877</v>
      </c>
      <c r="Q2450" t="s">
        <v>877</v>
      </c>
      <c r="R2450" t="s">
        <v>877</v>
      </c>
      <c r="S2450" t="s">
        <v>877</v>
      </c>
      <c r="T2450" t="s">
        <v>877</v>
      </c>
      <c r="U2450" t="s">
        <v>877</v>
      </c>
      <c r="V2450" t="s">
        <v>58</v>
      </c>
      <c r="W2450" t="s">
        <v>877</v>
      </c>
      <c r="X2450" t="s">
        <v>877</v>
      </c>
      <c r="Y2450" t="s">
        <v>877</v>
      </c>
      <c r="Z2450" t="s">
        <v>877</v>
      </c>
      <c r="AA2450" s="19">
        <v>45733.839887997688</v>
      </c>
      <c r="AB2450" t="s">
        <v>1452</v>
      </c>
    </row>
    <row r="2451" spans="1:28" x14ac:dyDescent="0.35">
      <c r="A2451" t="s">
        <v>1451</v>
      </c>
      <c r="B2451" t="s">
        <v>313</v>
      </c>
      <c r="C2451">
        <v>4190</v>
      </c>
      <c r="D2451" s="9">
        <v>40259.024722222224</v>
      </c>
      <c r="E2451" s="9">
        <v>44449.467048611114</v>
      </c>
      <c r="F2451">
        <v>155</v>
      </c>
      <c r="G2451">
        <v>155</v>
      </c>
      <c r="H2451">
        <v>57</v>
      </c>
      <c r="I2451">
        <v>98</v>
      </c>
      <c r="J2451">
        <v>10</v>
      </c>
      <c r="K2451">
        <v>145</v>
      </c>
      <c r="L2451">
        <v>128</v>
      </c>
      <c r="M2451">
        <v>17</v>
      </c>
      <c r="N2451">
        <v>1.2999999999999999E-2</v>
      </c>
      <c r="O2451">
        <v>1.9E-2</v>
      </c>
      <c r="P2451">
        <v>2E-3</v>
      </c>
      <c r="Q2451">
        <v>2.7E-2</v>
      </c>
      <c r="R2451">
        <v>0.9</v>
      </c>
      <c r="S2451">
        <v>0.40600000000000003</v>
      </c>
      <c r="T2451">
        <v>0.93799999999999994</v>
      </c>
      <c r="U2451">
        <v>629.63</v>
      </c>
      <c r="V2451" t="s">
        <v>58</v>
      </c>
      <c r="W2451">
        <v>0.64400000000000002</v>
      </c>
      <c r="X2451">
        <v>0.94899999999999995</v>
      </c>
      <c r="Y2451">
        <v>0.94</v>
      </c>
      <c r="Z2451">
        <v>0.83</v>
      </c>
      <c r="AA2451" s="19">
        <v>45733.839958206016</v>
      </c>
      <c r="AB2451" t="s">
        <v>1452</v>
      </c>
    </row>
    <row r="2452" spans="1:28" hidden="1" x14ac:dyDescent="0.35">
      <c r="A2452" t="s">
        <v>1451</v>
      </c>
      <c r="B2452" t="s">
        <v>314</v>
      </c>
      <c r="C2452">
        <v>65</v>
      </c>
      <c r="D2452" s="9">
        <v>44383.496747685182</v>
      </c>
      <c r="E2452" s="9">
        <v>44449.467048611114</v>
      </c>
      <c r="F2452" t="s">
        <v>874</v>
      </c>
      <c r="G2452" t="s">
        <v>874</v>
      </c>
      <c r="H2452">
        <v>1</v>
      </c>
      <c r="I2452">
        <v>4</v>
      </c>
      <c r="J2452">
        <v>1</v>
      </c>
      <c r="K2452" t="s">
        <v>875</v>
      </c>
      <c r="L2452">
        <v>1</v>
      </c>
      <c r="M2452">
        <v>3</v>
      </c>
      <c r="N2452" t="s">
        <v>877</v>
      </c>
      <c r="O2452">
        <v>3.7999999999999999E-2</v>
      </c>
      <c r="P2452" t="s">
        <v>877</v>
      </c>
      <c r="Q2452" t="s">
        <v>877</v>
      </c>
      <c r="R2452" t="s">
        <v>877</v>
      </c>
      <c r="S2452" t="s">
        <v>877</v>
      </c>
      <c r="T2452" t="s">
        <v>877</v>
      </c>
      <c r="U2452" t="s">
        <v>877</v>
      </c>
      <c r="V2452" t="s">
        <v>58</v>
      </c>
      <c r="W2452" t="s">
        <v>877</v>
      </c>
      <c r="X2452">
        <v>0.76200000000000001</v>
      </c>
      <c r="Y2452" t="s">
        <v>877</v>
      </c>
      <c r="Z2452" t="s">
        <v>877</v>
      </c>
      <c r="AA2452" s="19">
        <v>45733.839958321762</v>
      </c>
      <c r="AB2452" t="s">
        <v>1452</v>
      </c>
    </row>
    <row r="2453" spans="1:28" x14ac:dyDescent="0.35">
      <c r="A2453" t="s">
        <v>1453</v>
      </c>
      <c r="B2453" t="s">
        <v>313</v>
      </c>
      <c r="C2453">
        <v>5129</v>
      </c>
      <c r="D2453" s="9">
        <v>39207.92591435185</v>
      </c>
      <c r="E2453" s="9">
        <v>44337.516481481478</v>
      </c>
      <c r="F2453">
        <v>1291</v>
      </c>
      <c r="G2453">
        <v>1291</v>
      </c>
      <c r="H2453">
        <v>316</v>
      </c>
      <c r="I2453">
        <v>975</v>
      </c>
      <c r="J2453">
        <v>342</v>
      </c>
      <c r="K2453">
        <v>949</v>
      </c>
      <c r="L2453">
        <v>808</v>
      </c>
      <c r="M2453">
        <v>141</v>
      </c>
      <c r="N2453">
        <v>0.13400000000000001</v>
      </c>
      <c r="O2453">
        <v>0.46400000000000002</v>
      </c>
      <c r="P2453">
        <v>0.113</v>
      </c>
      <c r="Q2453">
        <v>0.32200000000000001</v>
      </c>
      <c r="R2453">
        <v>0.66400000000000003</v>
      </c>
      <c r="S2453">
        <v>0.224</v>
      </c>
      <c r="T2453">
        <v>0.81100000000000005</v>
      </c>
      <c r="U2453">
        <v>437.88799999999998</v>
      </c>
      <c r="V2453" t="s">
        <v>58</v>
      </c>
      <c r="W2453">
        <v>0.73599999999999999</v>
      </c>
      <c r="X2453">
        <v>0.63100000000000001</v>
      </c>
      <c r="Y2453">
        <v>0.47299999999999998</v>
      </c>
      <c r="Z2453">
        <v>0.59899999999999998</v>
      </c>
      <c r="AA2453" s="19">
        <v>45733.711323900461</v>
      </c>
      <c r="AB2453" t="s">
        <v>1455</v>
      </c>
    </row>
    <row r="2454" spans="1:28" hidden="1" x14ac:dyDescent="0.35">
      <c r="A2454" t="s">
        <v>1453</v>
      </c>
      <c r="B2454" t="s">
        <v>314</v>
      </c>
      <c r="C2454">
        <v>0</v>
      </c>
      <c r="D2454" s="9">
        <v>44337.483020833337</v>
      </c>
      <c r="E2454" s="9">
        <v>44337.516481481478</v>
      </c>
      <c r="F2454" t="s">
        <v>874</v>
      </c>
      <c r="G2454" t="s">
        <v>874</v>
      </c>
      <c r="H2454">
        <v>1</v>
      </c>
      <c r="I2454">
        <v>1</v>
      </c>
      <c r="J2454">
        <v>2</v>
      </c>
      <c r="K2454" t="s">
        <v>875</v>
      </c>
      <c r="L2454">
        <v>1</v>
      </c>
      <c r="M2454">
        <v>-2</v>
      </c>
      <c r="N2454" t="s">
        <v>877</v>
      </c>
      <c r="O2454" t="s">
        <v>877</v>
      </c>
      <c r="P2454" t="s">
        <v>877</v>
      </c>
      <c r="Q2454" t="s">
        <v>877</v>
      </c>
      <c r="R2454" t="s">
        <v>877</v>
      </c>
      <c r="S2454" t="s">
        <v>877</v>
      </c>
      <c r="T2454" t="s">
        <v>877</v>
      </c>
      <c r="U2454" t="s">
        <v>877</v>
      </c>
      <c r="V2454" t="s">
        <v>58</v>
      </c>
      <c r="W2454" t="s">
        <v>877</v>
      </c>
      <c r="X2454" t="s">
        <v>877</v>
      </c>
      <c r="Y2454" t="s">
        <v>877</v>
      </c>
      <c r="Z2454" t="s">
        <v>877</v>
      </c>
      <c r="AA2454" s="19">
        <v>45733.711324004631</v>
      </c>
      <c r="AB2454" t="s">
        <v>1455</v>
      </c>
    </row>
    <row r="2455" spans="1:28" x14ac:dyDescent="0.35">
      <c r="A2455" t="s">
        <v>1454</v>
      </c>
      <c r="B2455" t="s">
        <v>313</v>
      </c>
      <c r="C2455">
        <v>4787</v>
      </c>
      <c r="D2455" s="9">
        <v>39726.358078703706</v>
      </c>
      <c r="E2455" s="9">
        <v>44513.373541666668</v>
      </c>
      <c r="F2455">
        <v>247</v>
      </c>
      <c r="G2455">
        <v>247</v>
      </c>
      <c r="H2455">
        <v>48</v>
      </c>
      <c r="I2455">
        <v>199</v>
      </c>
      <c r="J2455">
        <v>50</v>
      </c>
      <c r="K2455">
        <v>197</v>
      </c>
      <c r="L2455">
        <v>62</v>
      </c>
      <c r="M2455">
        <v>135</v>
      </c>
      <c r="N2455">
        <v>1.2E-2</v>
      </c>
      <c r="O2455">
        <v>5.6000000000000001E-2</v>
      </c>
      <c r="P2455">
        <v>1.2E-2</v>
      </c>
      <c r="Q2455">
        <v>1.6E-2</v>
      </c>
      <c r="R2455">
        <v>0.28599999999999998</v>
      </c>
      <c r="S2455">
        <v>0.17599999999999999</v>
      </c>
      <c r="T2455">
        <v>0.82399999999999995</v>
      </c>
      <c r="U2455">
        <v>8437.5</v>
      </c>
      <c r="V2455" t="s">
        <v>58</v>
      </c>
      <c r="W2455">
        <v>0.89400000000000002</v>
      </c>
      <c r="X2455">
        <v>0.89</v>
      </c>
      <c r="Y2455">
        <v>0.90400000000000003</v>
      </c>
      <c r="Z2455">
        <v>0.90500000000000003</v>
      </c>
      <c r="AA2455" s="19">
        <v>45733.711397928244</v>
      </c>
      <c r="AB2455" t="s">
        <v>1455</v>
      </c>
    </row>
    <row r="2456" spans="1:28" hidden="1" x14ac:dyDescent="0.35">
      <c r="A2456" t="s">
        <v>1454</v>
      </c>
      <c r="B2456" t="s">
        <v>314</v>
      </c>
      <c r="C2456">
        <v>48</v>
      </c>
      <c r="D2456" s="9">
        <v>44464.466828703706</v>
      </c>
      <c r="E2456" s="9">
        <v>44513.373541666668</v>
      </c>
      <c r="F2456" t="s">
        <v>874</v>
      </c>
      <c r="G2456" t="s">
        <v>874</v>
      </c>
      <c r="H2456">
        <v>1</v>
      </c>
      <c r="I2456">
        <v>2</v>
      </c>
      <c r="J2456">
        <v>1</v>
      </c>
      <c r="K2456" t="s">
        <v>875</v>
      </c>
      <c r="L2456">
        <v>1</v>
      </c>
      <c r="M2456">
        <v>1</v>
      </c>
      <c r="N2456" t="s">
        <v>877</v>
      </c>
      <c r="O2456">
        <v>0.02</v>
      </c>
      <c r="P2456" t="s">
        <v>877</v>
      </c>
      <c r="Q2456" t="s">
        <v>877</v>
      </c>
      <c r="R2456" t="s">
        <v>877</v>
      </c>
      <c r="S2456" t="s">
        <v>877</v>
      </c>
      <c r="T2456" t="s">
        <v>877</v>
      </c>
      <c r="U2456" t="s">
        <v>877</v>
      </c>
      <c r="V2456" t="s">
        <v>58</v>
      </c>
      <c r="W2456" t="s">
        <v>877</v>
      </c>
      <c r="X2456">
        <v>1</v>
      </c>
      <c r="Y2456" t="s">
        <v>877</v>
      </c>
      <c r="Z2456" t="s">
        <v>877</v>
      </c>
      <c r="AA2456" s="19">
        <v>45733.711398032407</v>
      </c>
      <c r="AB2456" t="s">
        <v>1455</v>
      </c>
    </row>
    <row r="2457" spans="1:28" x14ac:dyDescent="0.35">
      <c r="A2457" t="s">
        <v>1456</v>
      </c>
      <c r="B2457" t="s">
        <v>313</v>
      </c>
      <c r="C2457">
        <v>2044</v>
      </c>
      <c r="D2457" s="9">
        <v>41376.234212962961</v>
      </c>
      <c r="E2457" s="9">
        <v>43420.664942129632</v>
      </c>
      <c r="F2457">
        <v>3512</v>
      </c>
      <c r="G2457">
        <v>3512</v>
      </c>
      <c r="H2457">
        <v>2902</v>
      </c>
      <c r="I2457">
        <v>610</v>
      </c>
      <c r="J2457">
        <v>555</v>
      </c>
      <c r="K2457">
        <v>2957</v>
      </c>
      <c r="L2457">
        <v>2368</v>
      </c>
      <c r="M2457">
        <v>589</v>
      </c>
      <c r="N2457">
        <v>2.9239999999999999</v>
      </c>
      <c r="O2457">
        <v>0.60199999999999998</v>
      </c>
      <c r="P2457">
        <v>0.54</v>
      </c>
      <c r="Q2457">
        <v>2.4710000000000001</v>
      </c>
      <c r="R2457">
        <v>0.82799999999999996</v>
      </c>
      <c r="S2457">
        <v>0.82899999999999996</v>
      </c>
      <c r="T2457">
        <v>0.84699999999999998</v>
      </c>
      <c r="U2457">
        <v>238.36500000000001</v>
      </c>
      <c r="V2457" t="s">
        <v>58</v>
      </c>
      <c r="W2457">
        <v>0.98699999999999999</v>
      </c>
      <c r="X2457">
        <v>0.94399999999999995</v>
      </c>
      <c r="Y2457">
        <v>0.96699999999999997</v>
      </c>
      <c r="Z2457">
        <v>0.98099999999999998</v>
      </c>
      <c r="AA2457" s="19">
        <v>45733.853517037038</v>
      </c>
      <c r="AB2457" t="s">
        <v>1511</v>
      </c>
    </row>
    <row r="2458" spans="1:28" hidden="1" x14ac:dyDescent="0.35">
      <c r="A2458" t="s">
        <v>1456</v>
      </c>
      <c r="B2458" t="s">
        <v>314</v>
      </c>
      <c r="C2458">
        <v>0</v>
      </c>
      <c r="D2458" s="9">
        <v>43420.664942129632</v>
      </c>
      <c r="E2458" s="9">
        <v>43420.664942129632</v>
      </c>
      <c r="F2458" t="s">
        <v>874</v>
      </c>
      <c r="G2458" t="s">
        <v>874</v>
      </c>
      <c r="H2458">
        <v>1</v>
      </c>
      <c r="I2458">
        <v>1</v>
      </c>
      <c r="J2458">
        <v>1</v>
      </c>
      <c r="K2458" t="s">
        <v>875</v>
      </c>
      <c r="L2458">
        <v>1</v>
      </c>
      <c r="M2458">
        <v>0</v>
      </c>
      <c r="N2458" t="s">
        <v>877</v>
      </c>
      <c r="O2458" t="s">
        <v>877</v>
      </c>
      <c r="P2458" t="s">
        <v>877</v>
      </c>
      <c r="Q2458" t="s">
        <v>877</v>
      </c>
      <c r="R2458" t="s">
        <v>877</v>
      </c>
      <c r="S2458" t="s">
        <v>877</v>
      </c>
      <c r="T2458" t="s">
        <v>877</v>
      </c>
      <c r="U2458" t="s">
        <v>877</v>
      </c>
      <c r="V2458" t="s">
        <v>58</v>
      </c>
      <c r="W2458" t="s">
        <v>877</v>
      </c>
      <c r="X2458" t="s">
        <v>877</v>
      </c>
      <c r="Y2458" t="s">
        <v>877</v>
      </c>
      <c r="Z2458" t="s">
        <v>877</v>
      </c>
      <c r="AA2458" s="19">
        <v>45733.853517222225</v>
      </c>
      <c r="AB2458" t="s">
        <v>1511</v>
      </c>
    </row>
    <row r="2459" spans="1:28" x14ac:dyDescent="0.35">
      <c r="A2459" t="s">
        <v>1457</v>
      </c>
      <c r="B2459" t="s">
        <v>313</v>
      </c>
      <c r="C2459">
        <v>5337</v>
      </c>
      <c r="D2459" s="9">
        <v>38754.801446759258</v>
      </c>
      <c r="E2459" s="9">
        <v>44092.397164351853</v>
      </c>
      <c r="F2459">
        <v>1032</v>
      </c>
      <c r="G2459">
        <v>1032</v>
      </c>
      <c r="H2459">
        <v>554</v>
      </c>
      <c r="I2459">
        <v>478</v>
      </c>
      <c r="J2459">
        <v>196</v>
      </c>
      <c r="K2459">
        <v>836</v>
      </c>
      <c r="L2459">
        <v>686</v>
      </c>
      <c r="M2459">
        <v>150</v>
      </c>
      <c r="N2459">
        <v>0.11</v>
      </c>
      <c r="O2459">
        <v>9.2999999999999999E-2</v>
      </c>
      <c r="P2459">
        <v>4.5999999999999999E-2</v>
      </c>
      <c r="Q2459">
        <v>0.14299999999999999</v>
      </c>
      <c r="R2459">
        <v>0.91100000000000003</v>
      </c>
      <c r="S2459">
        <v>0.54200000000000004</v>
      </c>
      <c r="T2459">
        <v>0.77300000000000002</v>
      </c>
      <c r="U2459">
        <v>1048.951</v>
      </c>
      <c r="V2459" t="s">
        <v>58</v>
      </c>
      <c r="W2459">
        <v>0.873</v>
      </c>
      <c r="X2459">
        <v>0.90700000000000003</v>
      </c>
      <c r="Y2459">
        <v>0.93600000000000005</v>
      </c>
      <c r="Z2459">
        <v>0.86299999999999999</v>
      </c>
      <c r="AA2459" s="19">
        <v>45733.853587604164</v>
      </c>
      <c r="AB2459" t="s">
        <v>1511</v>
      </c>
    </row>
    <row r="2460" spans="1:28" hidden="1" x14ac:dyDescent="0.35">
      <c r="A2460" t="s">
        <v>1457</v>
      </c>
      <c r="B2460" t="s">
        <v>314</v>
      </c>
      <c r="C2460">
        <v>27</v>
      </c>
      <c r="D2460" s="9">
        <v>44064.652546296296</v>
      </c>
      <c r="E2460" s="9">
        <v>44092.397164351853</v>
      </c>
      <c r="F2460" t="s">
        <v>874</v>
      </c>
      <c r="G2460" t="s">
        <v>874</v>
      </c>
      <c r="H2460">
        <v>1</v>
      </c>
      <c r="I2460">
        <v>3</v>
      </c>
      <c r="J2460">
        <v>1</v>
      </c>
      <c r="K2460" t="s">
        <v>875</v>
      </c>
      <c r="L2460">
        <v>2</v>
      </c>
      <c r="M2460">
        <v>1</v>
      </c>
      <c r="N2460" t="s">
        <v>877</v>
      </c>
      <c r="O2460">
        <v>6.6000000000000003E-2</v>
      </c>
      <c r="P2460" t="s">
        <v>877</v>
      </c>
      <c r="Q2460" t="s">
        <v>877</v>
      </c>
      <c r="R2460" t="s">
        <v>877</v>
      </c>
      <c r="S2460" t="s">
        <v>877</v>
      </c>
      <c r="T2460" t="s">
        <v>877</v>
      </c>
      <c r="U2460" t="s">
        <v>877</v>
      </c>
      <c r="V2460" t="s">
        <v>58</v>
      </c>
      <c r="W2460" t="s">
        <v>877</v>
      </c>
      <c r="X2460">
        <v>0.92300000000000004</v>
      </c>
      <c r="Y2460" t="s">
        <v>877</v>
      </c>
      <c r="Z2460" t="s">
        <v>877</v>
      </c>
      <c r="AA2460" s="19">
        <v>45733.853587881946</v>
      </c>
      <c r="AB2460" t="s">
        <v>1511</v>
      </c>
    </row>
    <row r="2461" spans="1:28" x14ac:dyDescent="0.35">
      <c r="A2461" t="s">
        <v>1458</v>
      </c>
      <c r="B2461" t="s">
        <v>313</v>
      </c>
      <c r="C2461">
        <v>6116</v>
      </c>
      <c r="D2461" s="9">
        <v>38436.069386574076</v>
      </c>
      <c r="E2461" s="9">
        <v>44552.737685185188</v>
      </c>
      <c r="F2461">
        <v>1657</v>
      </c>
      <c r="G2461">
        <v>1657</v>
      </c>
      <c r="H2461">
        <v>811</v>
      </c>
      <c r="I2461">
        <v>846</v>
      </c>
      <c r="J2461">
        <v>308</v>
      </c>
      <c r="K2461">
        <v>1349</v>
      </c>
      <c r="L2461">
        <v>891</v>
      </c>
      <c r="M2461">
        <v>458</v>
      </c>
      <c r="N2461">
        <v>0.215</v>
      </c>
      <c r="O2461">
        <v>0.20300000000000001</v>
      </c>
      <c r="P2461">
        <v>6.8000000000000005E-2</v>
      </c>
      <c r="Q2461">
        <v>0.23699999999999999</v>
      </c>
      <c r="R2461">
        <v>0.67700000000000005</v>
      </c>
      <c r="S2461">
        <v>0.51400000000000001</v>
      </c>
      <c r="T2461">
        <v>0.83699999999999997</v>
      </c>
      <c r="U2461">
        <v>1932.489</v>
      </c>
      <c r="V2461" t="s">
        <v>58</v>
      </c>
      <c r="W2461">
        <v>0.75800000000000001</v>
      </c>
      <c r="X2461">
        <v>0.75700000000000001</v>
      </c>
      <c r="Y2461">
        <v>0.90900000000000003</v>
      </c>
      <c r="Z2461">
        <v>0.75600000000000001</v>
      </c>
      <c r="AA2461" s="19">
        <v>45733.853654999999</v>
      </c>
      <c r="AB2461" t="s">
        <v>1511</v>
      </c>
    </row>
    <row r="2462" spans="1:28" hidden="1" x14ac:dyDescent="0.35">
      <c r="A2462" t="s">
        <v>1458</v>
      </c>
      <c r="B2462" t="s">
        <v>314</v>
      </c>
      <c r="C2462">
        <v>0</v>
      </c>
      <c r="D2462" s="9">
        <v>44552.737685185188</v>
      </c>
      <c r="E2462" s="9">
        <v>44552.737685185188</v>
      </c>
      <c r="F2462" t="s">
        <v>874</v>
      </c>
      <c r="G2462" t="s">
        <v>874</v>
      </c>
      <c r="H2462">
        <v>1</v>
      </c>
      <c r="I2462">
        <v>1</v>
      </c>
      <c r="J2462">
        <v>1</v>
      </c>
      <c r="K2462" t="s">
        <v>875</v>
      </c>
      <c r="L2462">
        <v>1</v>
      </c>
      <c r="M2462">
        <v>0</v>
      </c>
      <c r="N2462" t="s">
        <v>877</v>
      </c>
      <c r="O2462" t="s">
        <v>877</v>
      </c>
      <c r="P2462" t="s">
        <v>877</v>
      </c>
      <c r="Q2462" t="s">
        <v>877</v>
      </c>
      <c r="R2462" t="s">
        <v>877</v>
      </c>
      <c r="S2462" t="s">
        <v>877</v>
      </c>
      <c r="T2462" t="s">
        <v>877</v>
      </c>
      <c r="U2462" t="s">
        <v>877</v>
      </c>
      <c r="V2462" t="s">
        <v>58</v>
      </c>
      <c r="W2462" t="s">
        <v>877</v>
      </c>
      <c r="X2462" t="s">
        <v>877</v>
      </c>
      <c r="Y2462" t="s">
        <v>877</v>
      </c>
      <c r="Z2462" t="s">
        <v>877</v>
      </c>
      <c r="AA2462" s="19">
        <v>45733.853655185187</v>
      </c>
      <c r="AB2462" t="s">
        <v>1511</v>
      </c>
    </row>
    <row r="2463" spans="1:28" x14ac:dyDescent="0.35">
      <c r="A2463" t="s">
        <v>1459</v>
      </c>
      <c r="B2463" t="s">
        <v>313</v>
      </c>
      <c r="C2463">
        <v>3309</v>
      </c>
      <c r="D2463" s="9">
        <v>39525.965416666666</v>
      </c>
      <c r="E2463" s="9">
        <v>42835.509050925924</v>
      </c>
      <c r="F2463">
        <v>3818</v>
      </c>
      <c r="G2463">
        <v>3818</v>
      </c>
      <c r="H2463">
        <v>1029</v>
      </c>
      <c r="I2463">
        <v>2789</v>
      </c>
      <c r="J2463">
        <v>1649</v>
      </c>
      <c r="K2463">
        <v>2169</v>
      </c>
      <c r="L2463">
        <v>2169</v>
      </c>
      <c r="M2463">
        <v>0</v>
      </c>
      <c r="N2463">
        <v>0.40500000000000003</v>
      </c>
      <c r="O2463">
        <v>1.1399999999999999</v>
      </c>
      <c r="P2463">
        <v>0.46500000000000002</v>
      </c>
      <c r="Q2463">
        <v>0.89900000000000002</v>
      </c>
      <c r="R2463">
        <v>0.83199999999999996</v>
      </c>
      <c r="S2463">
        <v>0.26200000000000001</v>
      </c>
      <c r="T2463">
        <v>0.69899999999999995</v>
      </c>
      <c r="U2463">
        <v>0</v>
      </c>
      <c r="V2463" t="s">
        <v>82</v>
      </c>
      <c r="W2463">
        <v>0.94199999999999995</v>
      </c>
      <c r="X2463">
        <v>0.97099999999999997</v>
      </c>
      <c r="Y2463">
        <v>0.89700000000000002</v>
      </c>
      <c r="Z2463">
        <v>0.96099999999999997</v>
      </c>
      <c r="AA2463" s="19">
        <v>45733.853733692129</v>
      </c>
      <c r="AB2463" t="s">
        <v>1511</v>
      </c>
    </row>
    <row r="2464" spans="1:28" hidden="1" x14ac:dyDescent="0.35">
      <c r="A2464" t="s">
        <v>1459</v>
      </c>
      <c r="B2464" t="s">
        <v>314</v>
      </c>
      <c r="C2464">
        <v>95</v>
      </c>
      <c r="D2464" s="9">
        <v>42740.188703703701</v>
      </c>
      <c r="E2464" s="9">
        <v>42835.509050925924</v>
      </c>
      <c r="F2464" t="s">
        <v>874</v>
      </c>
      <c r="G2464" t="s">
        <v>874</v>
      </c>
      <c r="H2464">
        <v>2</v>
      </c>
      <c r="I2464">
        <v>20</v>
      </c>
      <c r="J2464">
        <v>737</v>
      </c>
      <c r="K2464" t="s">
        <v>875</v>
      </c>
      <c r="L2464">
        <v>14</v>
      </c>
      <c r="M2464">
        <v>-730</v>
      </c>
      <c r="N2464">
        <v>5.2999999999999999E-2</v>
      </c>
      <c r="O2464">
        <v>0.20899999999999999</v>
      </c>
      <c r="P2464">
        <v>5.633</v>
      </c>
      <c r="Q2464">
        <v>0.16</v>
      </c>
      <c r="R2464">
        <v>-0.03</v>
      </c>
      <c r="S2464">
        <v>0.20200000000000001</v>
      </c>
      <c r="T2464">
        <v>-20.5</v>
      </c>
      <c r="U2464">
        <v>0</v>
      </c>
      <c r="V2464" t="s">
        <v>82</v>
      </c>
      <c r="W2464">
        <v>1</v>
      </c>
      <c r="X2464">
        <v>0.97599999999999998</v>
      </c>
      <c r="Y2464">
        <v>3.4000000000000002E-2</v>
      </c>
      <c r="Z2464">
        <v>0.84399999999999997</v>
      </c>
      <c r="AA2464" s="19">
        <v>45733.853748090274</v>
      </c>
      <c r="AB2464" t="s">
        <v>1511</v>
      </c>
    </row>
    <row r="2465" spans="1:28" x14ac:dyDescent="0.35">
      <c r="A2465" t="s">
        <v>1460</v>
      </c>
      <c r="B2465" t="s">
        <v>313</v>
      </c>
      <c r="C2465">
        <v>3897</v>
      </c>
      <c r="D2465" s="9">
        <v>40627.36378472222</v>
      </c>
      <c r="E2465" s="9">
        <v>44524.628692129627</v>
      </c>
      <c r="F2465">
        <v>36</v>
      </c>
      <c r="G2465">
        <v>36</v>
      </c>
      <c r="H2465">
        <v>24</v>
      </c>
      <c r="I2465">
        <v>12</v>
      </c>
      <c r="J2465">
        <v>2</v>
      </c>
      <c r="K2465">
        <v>34</v>
      </c>
      <c r="L2465">
        <v>31</v>
      </c>
      <c r="M2465">
        <v>3</v>
      </c>
      <c r="N2465">
        <v>1.4999999999999999E-2</v>
      </c>
      <c r="O2465">
        <v>2E-3</v>
      </c>
      <c r="P2465">
        <v>2E-3</v>
      </c>
      <c r="Q2465">
        <v>3.2000000000000001E-2</v>
      </c>
      <c r="R2465">
        <v>2.133</v>
      </c>
      <c r="S2465">
        <v>0.88200000000000001</v>
      </c>
      <c r="T2465">
        <v>0.88200000000000001</v>
      </c>
      <c r="U2465">
        <v>93.75</v>
      </c>
      <c r="V2465" t="s">
        <v>64</v>
      </c>
      <c r="W2465">
        <v>0.55600000000000005</v>
      </c>
      <c r="X2465">
        <v>0.62</v>
      </c>
      <c r="Y2465">
        <v>1</v>
      </c>
      <c r="Z2465">
        <v>0.77900000000000003</v>
      </c>
      <c r="AA2465" s="19">
        <v>45733.853811157409</v>
      </c>
      <c r="AB2465" t="s">
        <v>1511</v>
      </c>
    </row>
    <row r="2466" spans="1:28" hidden="1" x14ac:dyDescent="0.35">
      <c r="A2466" t="s">
        <v>1460</v>
      </c>
      <c r="B2466" t="s">
        <v>314</v>
      </c>
      <c r="C2466">
        <v>0</v>
      </c>
      <c r="D2466" s="9">
        <v>44524.628692129627</v>
      </c>
      <c r="E2466" s="9">
        <v>44524.628692129627</v>
      </c>
      <c r="F2466" t="s">
        <v>874</v>
      </c>
      <c r="G2466" t="s">
        <v>874</v>
      </c>
      <c r="H2466">
        <v>1</v>
      </c>
      <c r="I2466">
        <v>1</v>
      </c>
      <c r="J2466">
        <v>1</v>
      </c>
      <c r="K2466" t="s">
        <v>875</v>
      </c>
      <c r="L2466">
        <v>1</v>
      </c>
      <c r="M2466">
        <v>0</v>
      </c>
      <c r="N2466" t="s">
        <v>877</v>
      </c>
      <c r="O2466" t="s">
        <v>877</v>
      </c>
      <c r="P2466" t="s">
        <v>877</v>
      </c>
      <c r="Q2466" t="s">
        <v>877</v>
      </c>
      <c r="R2466" t="s">
        <v>877</v>
      </c>
      <c r="S2466" t="s">
        <v>877</v>
      </c>
      <c r="T2466" t="s">
        <v>877</v>
      </c>
      <c r="U2466" t="s">
        <v>877</v>
      </c>
      <c r="V2466" t="s">
        <v>64</v>
      </c>
      <c r="W2466" t="s">
        <v>877</v>
      </c>
      <c r="X2466" t="s">
        <v>877</v>
      </c>
      <c r="Y2466" t="s">
        <v>877</v>
      </c>
      <c r="Z2466" t="s">
        <v>877</v>
      </c>
      <c r="AA2466" s="19">
        <v>45733.853811157409</v>
      </c>
      <c r="AB2466" t="s">
        <v>1511</v>
      </c>
    </row>
    <row r="2467" spans="1:28" x14ac:dyDescent="0.35">
      <c r="A2467" t="s">
        <v>1461</v>
      </c>
      <c r="B2467" t="s">
        <v>313</v>
      </c>
      <c r="C2467">
        <v>5661</v>
      </c>
      <c r="D2467" s="9">
        <v>38224.066284722219</v>
      </c>
      <c r="E2467" s="9">
        <v>43885.759085648147</v>
      </c>
      <c r="F2467">
        <v>1534</v>
      </c>
      <c r="G2467">
        <v>1534</v>
      </c>
      <c r="H2467">
        <v>931</v>
      </c>
      <c r="I2467">
        <v>603</v>
      </c>
      <c r="J2467">
        <v>133</v>
      </c>
      <c r="K2467">
        <v>1401</v>
      </c>
      <c r="L2467">
        <v>1184</v>
      </c>
      <c r="M2467">
        <v>217</v>
      </c>
      <c r="N2467">
        <v>0.34499999999999997</v>
      </c>
      <c r="O2467">
        <v>0.2</v>
      </c>
      <c r="P2467">
        <v>3.9E-2</v>
      </c>
      <c r="Q2467">
        <v>0.42</v>
      </c>
      <c r="R2467">
        <v>0.83</v>
      </c>
      <c r="S2467">
        <v>0.63300000000000001</v>
      </c>
      <c r="T2467">
        <v>0.92800000000000005</v>
      </c>
      <c r="U2467">
        <v>516.66700000000003</v>
      </c>
      <c r="V2467" t="s">
        <v>58</v>
      </c>
      <c r="W2467">
        <v>0.90900000000000003</v>
      </c>
      <c r="X2467">
        <v>0.89800000000000002</v>
      </c>
      <c r="Y2467">
        <v>0.92100000000000004</v>
      </c>
      <c r="Z2467">
        <v>0.90200000000000002</v>
      </c>
      <c r="AA2467" s="19">
        <v>45733.853877951391</v>
      </c>
      <c r="AB2467" t="s">
        <v>1511</v>
      </c>
    </row>
    <row r="2468" spans="1:28" hidden="1" x14ac:dyDescent="0.35">
      <c r="A2468" t="s">
        <v>1461</v>
      </c>
      <c r="B2468" t="s">
        <v>314</v>
      </c>
      <c r="C2468">
        <v>0</v>
      </c>
      <c r="D2468" s="9">
        <v>43885.759085648147</v>
      </c>
      <c r="E2468" s="9">
        <v>43885.759085648147</v>
      </c>
      <c r="F2468" t="s">
        <v>874</v>
      </c>
      <c r="G2468" t="s">
        <v>874</v>
      </c>
      <c r="H2468">
        <v>1</v>
      </c>
      <c r="I2468">
        <v>1</v>
      </c>
      <c r="J2468">
        <v>1</v>
      </c>
      <c r="K2468" t="s">
        <v>875</v>
      </c>
      <c r="L2468">
        <v>1</v>
      </c>
      <c r="M2468">
        <v>0</v>
      </c>
      <c r="N2468" t="s">
        <v>877</v>
      </c>
      <c r="O2468" t="s">
        <v>877</v>
      </c>
      <c r="P2468" t="s">
        <v>877</v>
      </c>
      <c r="Q2468" t="s">
        <v>877</v>
      </c>
      <c r="R2468" t="s">
        <v>877</v>
      </c>
      <c r="S2468" t="s">
        <v>877</v>
      </c>
      <c r="T2468" t="s">
        <v>877</v>
      </c>
      <c r="U2468" t="s">
        <v>877</v>
      </c>
      <c r="V2468" t="s">
        <v>58</v>
      </c>
      <c r="W2468" t="s">
        <v>877</v>
      </c>
      <c r="X2468" t="s">
        <v>877</v>
      </c>
      <c r="Y2468" t="s">
        <v>877</v>
      </c>
      <c r="Z2468" t="s">
        <v>877</v>
      </c>
      <c r="AA2468" s="19">
        <v>45733.853878148147</v>
      </c>
      <c r="AB2468" t="s">
        <v>1511</v>
      </c>
    </row>
    <row r="2469" spans="1:28" x14ac:dyDescent="0.35">
      <c r="A2469" t="s">
        <v>1462</v>
      </c>
      <c r="B2469" t="s">
        <v>313</v>
      </c>
      <c r="C2469">
        <v>5523</v>
      </c>
      <c r="D2469" s="9">
        <v>37951.358124999999</v>
      </c>
      <c r="E2469" s="9">
        <v>43474.675543981481</v>
      </c>
      <c r="F2469">
        <v>17090</v>
      </c>
      <c r="G2469">
        <v>17090</v>
      </c>
      <c r="H2469">
        <v>10002</v>
      </c>
      <c r="I2469">
        <v>7088</v>
      </c>
      <c r="J2469">
        <v>5469</v>
      </c>
      <c r="K2469">
        <v>11621</v>
      </c>
      <c r="L2469">
        <v>10147</v>
      </c>
      <c r="M2469">
        <v>1474</v>
      </c>
      <c r="N2469">
        <v>1.87</v>
      </c>
      <c r="O2469">
        <v>1.3109999999999999</v>
      </c>
      <c r="P2469">
        <v>1.08</v>
      </c>
      <c r="Q2469">
        <v>1.8380000000000001</v>
      </c>
      <c r="R2469">
        <v>0.875</v>
      </c>
      <c r="S2469">
        <v>0.58799999999999997</v>
      </c>
      <c r="T2469">
        <v>0.66</v>
      </c>
      <c r="U2469">
        <v>801.95899999999995</v>
      </c>
      <c r="V2469" t="s">
        <v>58</v>
      </c>
      <c r="W2469">
        <v>0.998</v>
      </c>
      <c r="X2469">
        <v>0.999</v>
      </c>
      <c r="Y2469">
        <v>0.96699999999999997</v>
      </c>
      <c r="Z2469">
        <v>0.995</v>
      </c>
      <c r="AA2469" s="19">
        <v>45733.853984513888</v>
      </c>
      <c r="AB2469" t="s">
        <v>1511</v>
      </c>
    </row>
    <row r="2470" spans="1:28" hidden="1" x14ac:dyDescent="0.35">
      <c r="A2470" t="s">
        <v>1462</v>
      </c>
      <c r="B2470" t="s">
        <v>314</v>
      </c>
      <c r="C2470">
        <v>99</v>
      </c>
      <c r="D2470" s="9">
        <v>43374.800358796296</v>
      </c>
      <c r="E2470" s="9">
        <v>43474.675543981481</v>
      </c>
      <c r="F2470" t="s">
        <v>874</v>
      </c>
      <c r="G2470" t="s">
        <v>874</v>
      </c>
      <c r="H2470">
        <v>164</v>
      </c>
      <c r="I2470">
        <v>162</v>
      </c>
      <c r="J2470">
        <v>561</v>
      </c>
      <c r="K2470" t="s">
        <v>875</v>
      </c>
      <c r="L2470">
        <v>162</v>
      </c>
      <c r="M2470">
        <v>-398</v>
      </c>
      <c r="N2470">
        <v>1.6120000000000001</v>
      </c>
      <c r="O2470">
        <v>1.6439999999999999</v>
      </c>
      <c r="P2470">
        <v>6.5309999999999997</v>
      </c>
      <c r="Q2470">
        <v>1.516</v>
      </c>
      <c r="R2470">
        <v>-0.46300000000000002</v>
      </c>
      <c r="S2470">
        <v>0.495</v>
      </c>
      <c r="T2470">
        <v>-1.006</v>
      </c>
      <c r="U2470">
        <v>972.29600000000005</v>
      </c>
      <c r="V2470" t="s">
        <v>58</v>
      </c>
      <c r="W2470">
        <v>0.98</v>
      </c>
      <c r="X2470">
        <v>0.99099999999999999</v>
      </c>
      <c r="Y2470">
        <v>0.65800000000000003</v>
      </c>
      <c r="Z2470">
        <v>0.98299999999999998</v>
      </c>
      <c r="AA2470" s="19">
        <v>45733.854000254629</v>
      </c>
      <c r="AB2470" t="s">
        <v>1511</v>
      </c>
    </row>
    <row r="2471" spans="1:28" x14ac:dyDescent="0.35">
      <c r="A2471" t="s">
        <v>1463</v>
      </c>
      <c r="B2471" t="s">
        <v>313</v>
      </c>
      <c r="C2471">
        <v>2575</v>
      </c>
      <c r="D2471" s="9">
        <v>40492.403240740743</v>
      </c>
      <c r="E2471" s="9">
        <v>43067.481192129628</v>
      </c>
      <c r="F2471">
        <v>86</v>
      </c>
      <c r="G2471">
        <v>86</v>
      </c>
      <c r="H2471">
        <v>56</v>
      </c>
      <c r="I2471">
        <v>30</v>
      </c>
      <c r="J2471">
        <v>11</v>
      </c>
      <c r="K2471">
        <v>75</v>
      </c>
      <c r="L2471">
        <v>62</v>
      </c>
      <c r="M2471">
        <v>13</v>
      </c>
      <c r="N2471">
        <v>2.9000000000000001E-2</v>
      </c>
      <c r="O2471">
        <v>1.9E-2</v>
      </c>
      <c r="P2471">
        <v>8.9999999999999993E-3</v>
      </c>
      <c r="Q2471">
        <v>0.05</v>
      </c>
      <c r="R2471">
        <v>1.282</v>
      </c>
      <c r="S2471">
        <v>0.60399999999999998</v>
      </c>
      <c r="T2471">
        <v>0.81200000000000006</v>
      </c>
      <c r="U2471">
        <v>260</v>
      </c>
      <c r="V2471" t="s">
        <v>64</v>
      </c>
      <c r="W2471">
        <v>0.85199999999999998</v>
      </c>
      <c r="X2471">
        <v>0.83299999999999996</v>
      </c>
      <c r="Y2471">
        <v>0.89600000000000002</v>
      </c>
      <c r="Z2471">
        <v>0.89300000000000002</v>
      </c>
      <c r="AA2471" s="19">
        <v>45733.854061724538</v>
      </c>
      <c r="AB2471" t="s">
        <v>1511</v>
      </c>
    </row>
    <row r="2472" spans="1:28" hidden="1" x14ac:dyDescent="0.35">
      <c r="A2472" t="s">
        <v>1463</v>
      </c>
      <c r="B2472" t="s">
        <v>314</v>
      </c>
      <c r="C2472">
        <v>0</v>
      </c>
      <c r="D2472" s="9">
        <v>43067.481192129628</v>
      </c>
      <c r="E2472" s="9">
        <v>43067.481192129628</v>
      </c>
      <c r="F2472" t="s">
        <v>874</v>
      </c>
      <c r="G2472" t="s">
        <v>874</v>
      </c>
      <c r="H2472">
        <v>1</v>
      </c>
      <c r="I2472">
        <v>1</v>
      </c>
      <c r="J2472">
        <v>1</v>
      </c>
      <c r="K2472" t="s">
        <v>875</v>
      </c>
      <c r="L2472">
        <v>1</v>
      </c>
      <c r="M2472">
        <v>0</v>
      </c>
      <c r="N2472" t="s">
        <v>877</v>
      </c>
      <c r="O2472" t="s">
        <v>877</v>
      </c>
      <c r="P2472" t="s">
        <v>877</v>
      </c>
      <c r="Q2472" t="s">
        <v>877</v>
      </c>
      <c r="R2472" t="s">
        <v>877</v>
      </c>
      <c r="S2472" t="s">
        <v>877</v>
      </c>
      <c r="T2472" t="s">
        <v>877</v>
      </c>
      <c r="U2472" t="s">
        <v>877</v>
      </c>
      <c r="V2472" t="s">
        <v>64</v>
      </c>
      <c r="W2472" t="s">
        <v>877</v>
      </c>
      <c r="X2472" t="s">
        <v>877</v>
      </c>
      <c r="Y2472" t="s">
        <v>877</v>
      </c>
      <c r="Z2472" t="s">
        <v>877</v>
      </c>
      <c r="AA2472" s="19">
        <v>45733.854061782411</v>
      </c>
      <c r="AB2472" t="s">
        <v>1511</v>
      </c>
    </row>
    <row r="2473" spans="1:28" x14ac:dyDescent="0.35">
      <c r="A2473" t="s">
        <v>1464</v>
      </c>
      <c r="B2473" t="s">
        <v>313</v>
      </c>
      <c r="C2473">
        <v>2826</v>
      </c>
      <c r="D2473" s="9">
        <v>40518.264085648145</v>
      </c>
      <c r="E2473" s="9">
        <v>43344.547476851854</v>
      </c>
      <c r="F2473">
        <v>35</v>
      </c>
      <c r="G2473">
        <v>35</v>
      </c>
      <c r="H2473">
        <v>20</v>
      </c>
      <c r="I2473">
        <v>15</v>
      </c>
      <c r="J2473">
        <v>9</v>
      </c>
      <c r="K2473">
        <v>26</v>
      </c>
      <c r="L2473">
        <v>19</v>
      </c>
      <c r="M2473">
        <v>7</v>
      </c>
      <c r="N2473">
        <v>1.4999999999999999E-2</v>
      </c>
      <c r="O2473">
        <v>5.0000000000000001E-3</v>
      </c>
      <c r="P2473">
        <v>8.0000000000000002E-3</v>
      </c>
      <c r="Q2473">
        <v>1.7000000000000001E-2</v>
      </c>
      <c r="R2473">
        <v>1.417</v>
      </c>
      <c r="S2473">
        <v>0.75</v>
      </c>
      <c r="T2473">
        <v>0.6</v>
      </c>
      <c r="U2473">
        <v>411.76499999999999</v>
      </c>
      <c r="V2473" t="s">
        <v>64</v>
      </c>
      <c r="W2473">
        <v>0.97399999999999998</v>
      </c>
      <c r="X2473">
        <v>0.68899999999999995</v>
      </c>
      <c r="Y2473">
        <v>0.80900000000000005</v>
      </c>
      <c r="Z2473">
        <v>0.89400000000000002</v>
      </c>
      <c r="AA2473" s="19">
        <v>45733.854124560188</v>
      </c>
      <c r="AB2473" t="s">
        <v>1511</v>
      </c>
    </row>
    <row r="2474" spans="1:28" hidden="1" x14ac:dyDescent="0.35">
      <c r="A2474" t="s">
        <v>1464</v>
      </c>
      <c r="B2474" t="s">
        <v>314</v>
      </c>
      <c r="C2474">
        <v>0</v>
      </c>
      <c r="D2474" s="9">
        <v>43344.547476851854</v>
      </c>
      <c r="E2474" s="9">
        <v>43344.547476851854</v>
      </c>
      <c r="F2474" t="s">
        <v>874</v>
      </c>
      <c r="G2474" t="s">
        <v>874</v>
      </c>
      <c r="H2474">
        <v>1</v>
      </c>
      <c r="I2474">
        <v>1</v>
      </c>
      <c r="J2474">
        <v>1</v>
      </c>
      <c r="K2474" t="s">
        <v>875</v>
      </c>
      <c r="L2474">
        <v>1</v>
      </c>
      <c r="M2474">
        <v>0</v>
      </c>
      <c r="N2474" t="s">
        <v>877</v>
      </c>
      <c r="O2474" t="s">
        <v>877</v>
      </c>
      <c r="P2474" t="s">
        <v>877</v>
      </c>
      <c r="Q2474" t="s">
        <v>877</v>
      </c>
      <c r="R2474" t="s">
        <v>877</v>
      </c>
      <c r="S2474" t="s">
        <v>877</v>
      </c>
      <c r="T2474" t="s">
        <v>877</v>
      </c>
      <c r="U2474" t="s">
        <v>877</v>
      </c>
      <c r="V2474" t="s">
        <v>64</v>
      </c>
      <c r="W2474" t="s">
        <v>877</v>
      </c>
      <c r="X2474" t="s">
        <v>877</v>
      </c>
      <c r="Y2474" t="s">
        <v>877</v>
      </c>
      <c r="Z2474" t="s">
        <v>877</v>
      </c>
      <c r="AA2474" s="19">
        <v>45733.854124699072</v>
      </c>
      <c r="AB2474" t="s">
        <v>1511</v>
      </c>
    </row>
    <row r="2475" spans="1:28" x14ac:dyDescent="0.35">
      <c r="A2475" t="s">
        <v>1465</v>
      </c>
      <c r="B2475" t="s">
        <v>313</v>
      </c>
      <c r="C2475">
        <v>2812</v>
      </c>
      <c r="D2475" s="9">
        <v>40532.718229166669</v>
      </c>
      <c r="E2475" s="9">
        <v>43344.755381944444</v>
      </c>
      <c r="F2475">
        <v>198</v>
      </c>
      <c r="G2475">
        <v>198</v>
      </c>
      <c r="H2475">
        <v>131</v>
      </c>
      <c r="I2475">
        <v>67</v>
      </c>
      <c r="J2475">
        <v>22</v>
      </c>
      <c r="K2475">
        <v>176</v>
      </c>
      <c r="L2475">
        <v>120</v>
      </c>
      <c r="M2475">
        <v>56</v>
      </c>
      <c r="N2475">
        <v>6.6000000000000003E-2</v>
      </c>
      <c r="O2475">
        <v>3.3000000000000002E-2</v>
      </c>
      <c r="P2475">
        <v>1.4E-2</v>
      </c>
      <c r="Q2475">
        <v>6.6000000000000003E-2</v>
      </c>
      <c r="R2475">
        <v>0.77600000000000002</v>
      </c>
      <c r="S2475">
        <v>0.66700000000000004</v>
      </c>
      <c r="T2475">
        <v>0.85899999999999999</v>
      </c>
      <c r="U2475">
        <v>848.48500000000001</v>
      </c>
      <c r="V2475" t="s">
        <v>58</v>
      </c>
      <c r="W2475">
        <v>0.86899999999999999</v>
      </c>
      <c r="X2475">
        <v>0.95699999999999996</v>
      </c>
      <c r="Y2475">
        <v>0.96499999999999997</v>
      </c>
      <c r="Z2475">
        <v>0.96899999999999997</v>
      </c>
      <c r="AA2475" s="19">
        <v>45733.854189143516</v>
      </c>
      <c r="AB2475" t="s">
        <v>1511</v>
      </c>
    </row>
    <row r="2476" spans="1:28" hidden="1" x14ac:dyDescent="0.35">
      <c r="A2476" t="s">
        <v>1465</v>
      </c>
      <c r="B2476" t="s">
        <v>314</v>
      </c>
      <c r="C2476">
        <v>1</v>
      </c>
      <c r="D2476" s="9">
        <v>43343.707280092596</v>
      </c>
      <c r="E2476" s="9">
        <v>43344.755381944444</v>
      </c>
      <c r="F2476" t="s">
        <v>874</v>
      </c>
      <c r="G2476" t="s">
        <v>874</v>
      </c>
      <c r="H2476">
        <v>1</v>
      </c>
      <c r="I2476">
        <v>1</v>
      </c>
      <c r="J2476">
        <v>1</v>
      </c>
      <c r="K2476" t="s">
        <v>875</v>
      </c>
      <c r="L2476">
        <v>1</v>
      </c>
      <c r="M2476">
        <v>1</v>
      </c>
      <c r="N2476" t="s">
        <v>877</v>
      </c>
      <c r="O2476" t="s">
        <v>877</v>
      </c>
      <c r="P2476" t="s">
        <v>877</v>
      </c>
      <c r="Q2476" t="s">
        <v>877</v>
      </c>
      <c r="R2476" t="s">
        <v>877</v>
      </c>
      <c r="S2476" t="s">
        <v>877</v>
      </c>
      <c r="T2476" t="s">
        <v>877</v>
      </c>
      <c r="U2476" t="s">
        <v>877</v>
      </c>
      <c r="V2476" t="s">
        <v>58</v>
      </c>
      <c r="W2476" t="s">
        <v>877</v>
      </c>
      <c r="X2476" t="s">
        <v>877</v>
      </c>
      <c r="Y2476" t="s">
        <v>877</v>
      </c>
      <c r="Z2476" t="s">
        <v>877</v>
      </c>
      <c r="AA2476" s="19">
        <v>45733.854189247686</v>
      </c>
      <c r="AB2476" t="s">
        <v>1511</v>
      </c>
    </row>
    <row r="2477" spans="1:28" x14ac:dyDescent="0.35">
      <c r="A2477" t="s">
        <v>1466</v>
      </c>
      <c r="B2477" t="s">
        <v>313</v>
      </c>
      <c r="C2477">
        <v>2953</v>
      </c>
      <c r="D2477" s="9">
        <v>40407.594293981485</v>
      </c>
      <c r="E2477" s="9">
        <v>43360.892210648148</v>
      </c>
      <c r="F2477">
        <v>435</v>
      </c>
      <c r="G2477">
        <v>435</v>
      </c>
      <c r="H2477">
        <v>303</v>
      </c>
      <c r="I2477">
        <v>132</v>
      </c>
      <c r="J2477">
        <v>70</v>
      </c>
      <c r="K2477">
        <v>365</v>
      </c>
      <c r="L2477">
        <v>226</v>
      </c>
      <c r="M2477">
        <v>139</v>
      </c>
      <c r="N2477">
        <v>0.159</v>
      </c>
      <c r="O2477">
        <v>5.7000000000000002E-2</v>
      </c>
      <c r="P2477">
        <v>4.8000000000000001E-2</v>
      </c>
      <c r="Q2477">
        <v>0.115</v>
      </c>
      <c r="R2477">
        <v>0.68500000000000005</v>
      </c>
      <c r="S2477">
        <v>0.73599999999999999</v>
      </c>
      <c r="T2477">
        <v>0.77800000000000002</v>
      </c>
      <c r="U2477">
        <v>1208.6959999999999</v>
      </c>
      <c r="V2477" t="s">
        <v>58</v>
      </c>
      <c r="W2477">
        <v>0.84499999999999997</v>
      </c>
      <c r="X2477">
        <v>0.91600000000000004</v>
      </c>
      <c r="Y2477">
        <v>0.89800000000000002</v>
      </c>
      <c r="Z2477">
        <v>0.751</v>
      </c>
      <c r="AA2477" s="19">
        <v>45733.854254560189</v>
      </c>
      <c r="AB2477" t="s">
        <v>1511</v>
      </c>
    </row>
    <row r="2478" spans="1:28" hidden="1" x14ac:dyDescent="0.35">
      <c r="A2478" t="s">
        <v>1466</v>
      </c>
      <c r="B2478" t="s">
        <v>314</v>
      </c>
      <c r="C2478">
        <v>0</v>
      </c>
      <c r="D2478" s="9">
        <v>43360.892210648148</v>
      </c>
      <c r="E2478" s="9">
        <v>43360.892210648148</v>
      </c>
      <c r="F2478" t="s">
        <v>874</v>
      </c>
      <c r="G2478" t="s">
        <v>874</v>
      </c>
      <c r="H2478">
        <v>1</v>
      </c>
      <c r="I2478">
        <v>1</v>
      </c>
      <c r="J2478">
        <v>1</v>
      </c>
      <c r="K2478" t="s">
        <v>875</v>
      </c>
      <c r="L2478">
        <v>1</v>
      </c>
      <c r="M2478">
        <v>0</v>
      </c>
      <c r="N2478" t="s">
        <v>877</v>
      </c>
      <c r="O2478" t="s">
        <v>877</v>
      </c>
      <c r="P2478" t="s">
        <v>877</v>
      </c>
      <c r="Q2478" t="s">
        <v>877</v>
      </c>
      <c r="R2478" t="s">
        <v>877</v>
      </c>
      <c r="S2478" t="s">
        <v>877</v>
      </c>
      <c r="T2478" t="s">
        <v>877</v>
      </c>
      <c r="U2478" t="s">
        <v>877</v>
      </c>
      <c r="V2478" t="s">
        <v>58</v>
      </c>
      <c r="W2478" t="s">
        <v>877</v>
      </c>
      <c r="X2478" t="s">
        <v>877</v>
      </c>
      <c r="Y2478" t="s">
        <v>877</v>
      </c>
      <c r="Z2478" t="s">
        <v>877</v>
      </c>
      <c r="AA2478" s="19">
        <v>45733.854254756945</v>
      </c>
      <c r="AB2478" t="s">
        <v>1511</v>
      </c>
    </row>
    <row r="2479" spans="1:28" x14ac:dyDescent="0.35">
      <c r="A2479" t="s">
        <v>1467</v>
      </c>
      <c r="B2479" t="s">
        <v>313</v>
      </c>
      <c r="C2479">
        <v>133</v>
      </c>
      <c r="D2479" s="9">
        <v>40217.955868055556</v>
      </c>
      <c r="E2479" s="9">
        <v>40350.985798611109</v>
      </c>
      <c r="F2479">
        <v>51</v>
      </c>
      <c r="G2479">
        <v>51</v>
      </c>
      <c r="H2479">
        <v>39</v>
      </c>
      <c r="I2479">
        <v>12</v>
      </c>
      <c r="J2479">
        <v>0</v>
      </c>
      <c r="K2479">
        <v>51</v>
      </c>
      <c r="L2479">
        <v>28</v>
      </c>
      <c r="M2479">
        <v>23</v>
      </c>
      <c r="N2479">
        <v>0.26900000000000002</v>
      </c>
      <c r="O2479">
        <v>9.2999999999999999E-2</v>
      </c>
      <c r="P2479">
        <v>0</v>
      </c>
      <c r="Q2479">
        <v>0.19</v>
      </c>
      <c r="R2479">
        <v>0.52500000000000002</v>
      </c>
      <c r="S2479">
        <v>0.74299999999999999</v>
      </c>
      <c r="T2479">
        <v>1</v>
      </c>
      <c r="U2479">
        <v>121.053</v>
      </c>
      <c r="V2479" t="s">
        <v>58</v>
      </c>
      <c r="W2479">
        <v>0.77200000000000002</v>
      </c>
      <c r="X2479">
        <v>0.47899999999999998</v>
      </c>
      <c r="Y2479">
        <v>0</v>
      </c>
      <c r="Z2479">
        <v>0.74</v>
      </c>
      <c r="AA2479" s="19">
        <v>45733.854319745369</v>
      </c>
      <c r="AB2479" t="s">
        <v>1511</v>
      </c>
    </row>
    <row r="2480" spans="1:28" hidden="1" x14ac:dyDescent="0.35">
      <c r="A2480" t="s">
        <v>1467</v>
      </c>
      <c r="B2480" t="s">
        <v>314</v>
      </c>
      <c r="C2480">
        <v>95</v>
      </c>
      <c r="D2480" s="9">
        <v>40255.838738425926</v>
      </c>
      <c r="E2480" s="9">
        <v>40350.985798611109</v>
      </c>
      <c r="F2480" t="s">
        <v>874</v>
      </c>
      <c r="G2480" t="s">
        <v>874</v>
      </c>
      <c r="H2480">
        <v>12</v>
      </c>
      <c r="I2480">
        <v>11</v>
      </c>
      <c r="J2480">
        <v>1</v>
      </c>
      <c r="K2480" t="s">
        <v>875</v>
      </c>
      <c r="L2480">
        <v>8</v>
      </c>
      <c r="M2480">
        <v>16</v>
      </c>
      <c r="N2480">
        <v>0.13600000000000001</v>
      </c>
      <c r="O2480">
        <v>8.1000000000000003E-2</v>
      </c>
      <c r="P2480">
        <v>0</v>
      </c>
      <c r="Q2480">
        <v>7.0000000000000007E-2</v>
      </c>
      <c r="R2480">
        <v>0.32300000000000001</v>
      </c>
      <c r="S2480">
        <v>0.627</v>
      </c>
      <c r="T2480">
        <v>1</v>
      </c>
      <c r="U2480">
        <v>328.57100000000003</v>
      </c>
      <c r="V2480" t="s">
        <v>58</v>
      </c>
      <c r="W2480">
        <v>0.44600000000000001</v>
      </c>
      <c r="X2480">
        <v>0.35499999999999998</v>
      </c>
      <c r="Y2480">
        <v>0</v>
      </c>
      <c r="Z2480">
        <v>0.40699999999999997</v>
      </c>
      <c r="AA2480" s="19">
        <v>45733.854331319446</v>
      </c>
      <c r="AB2480" t="s">
        <v>1511</v>
      </c>
    </row>
    <row r="2481" spans="1:28" x14ac:dyDescent="0.35">
      <c r="A2481" t="s">
        <v>1468</v>
      </c>
      <c r="B2481" t="s">
        <v>313</v>
      </c>
      <c r="C2481">
        <v>1231</v>
      </c>
      <c r="D2481" s="9">
        <v>39161.164583333331</v>
      </c>
      <c r="E2481" s="9">
        <v>40392.260555555556</v>
      </c>
      <c r="F2481">
        <v>200</v>
      </c>
      <c r="G2481">
        <v>200</v>
      </c>
      <c r="H2481">
        <v>139</v>
      </c>
      <c r="I2481">
        <v>61</v>
      </c>
      <c r="J2481">
        <v>101</v>
      </c>
      <c r="K2481">
        <v>99</v>
      </c>
      <c r="L2481">
        <v>99</v>
      </c>
      <c r="M2481">
        <v>0</v>
      </c>
      <c r="N2481">
        <v>0.24299999999999999</v>
      </c>
      <c r="O2481">
        <v>9.6000000000000002E-2</v>
      </c>
      <c r="P2481">
        <v>7.4999999999999997E-2</v>
      </c>
      <c r="Q2481">
        <v>0.214</v>
      </c>
      <c r="R2481">
        <v>0.81100000000000005</v>
      </c>
      <c r="S2481">
        <v>0.71699999999999997</v>
      </c>
      <c r="T2481">
        <v>0.77900000000000003</v>
      </c>
      <c r="U2481">
        <v>0</v>
      </c>
      <c r="V2481" t="s">
        <v>82</v>
      </c>
      <c r="W2481">
        <v>0.88300000000000001</v>
      </c>
      <c r="X2481">
        <v>0.91900000000000004</v>
      </c>
      <c r="Y2481">
        <v>0.82299999999999995</v>
      </c>
      <c r="Z2481">
        <v>0.89200000000000002</v>
      </c>
      <c r="AA2481" s="19">
        <v>45733.854397418982</v>
      </c>
      <c r="AB2481" t="s">
        <v>1511</v>
      </c>
    </row>
    <row r="2482" spans="1:28" hidden="1" x14ac:dyDescent="0.35">
      <c r="A2482" t="s">
        <v>1468</v>
      </c>
      <c r="B2482" t="s">
        <v>314</v>
      </c>
      <c r="C2482">
        <v>0</v>
      </c>
      <c r="D2482" s="9">
        <v>40392.260509259257</v>
      </c>
      <c r="E2482" s="9">
        <v>40392.260555555556</v>
      </c>
      <c r="F2482" t="s">
        <v>874</v>
      </c>
      <c r="G2482" t="s">
        <v>874</v>
      </c>
      <c r="H2482">
        <v>1</v>
      </c>
      <c r="I2482">
        <v>1</v>
      </c>
      <c r="J2482">
        <v>55</v>
      </c>
      <c r="K2482" t="s">
        <v>875</v>
      </c>
      <c r="L2482">
        <v>1</v>
      </c>
      <c r="M2482">
        <v>-54</v>
      </c>
      <c r="N2482" t="s">
        <v>877</v>
      </c>
      <c r="O2482" t="s">
        <v>877</v>
      </c>
      <c r="P2482">
        <v>27.5</v>
      </c>
      <c r="Q2482" t="s">
        <v>877</v>
      </c>
      <c r="R2482" t="s">
        <v>877</v>
      </c>
      <c r="S2482" t="s">
        <v>877</v>
      </c>
      <c r="T2482" t="s">
        <v>877</v>
      </c>
      <c r="U2482" t="s">
        <v>877</v>
      </c>
      <c r="V2482" t="s">
        <v>82</v>
      </c>
      <c r="W2482" t="s">
        <v>877</v>
      </c>
      <c r="X2482" t="s">
        <v>877</v>
      </c>
      <c r="Y2482">
        <v>0.72</v>
      </c>
      <c r="Z2482" t="s">
        <v>877</v>
      </c>
      <c r="AA2482" s="19">
        <v>45733.85439753472</v>
      </c>
      <c r="AB2482" t="s">
        <v>1511</v>
      </c>
    </row>
    <row r="2483" spans="1:28" x14ac:dyDescent="0.35">
      <c r="A2483" t="s">
        <v>1469</v>
      </c>
      <c r="B2483" t="s">
        <v>313</v>
      </c>
      <c r="C2483">
        <v>2443</v>
      </c>
      <c r="D2483" s="9">
        <v>40954.75708333333</v>
      </c>
      <c r="E2483" s="9">
        <v>43397.954097222224</v>
      </c>
      <c r="F2483">
        <v>185</v>
      </c>
      <c r="G2483">
        <v>185</v>
      </c>
      <c r="H2483">
        <v>115</v>
      </c>
      <c r="I2483">
        <v>70</v>
      </c>
      <c r="J2483">
        <v>22</v>
      </c>
      <c r="K2483">
        <v>163</v>
      </c>
      <c r="L2483">
        <v>110</v>
      </c>
      <c r="M2483">
        <v>53</v>
      </c>
      <c r="N2483">
        <v>7.0000000000000007E-2</v>
      </c>
      <c r="O2483">
        <v>0.05</v>
      </c>
      <c r="P2483">
        <v>1.4999999999999999E-2</v>
      </c>
      <c r="Q2483">
        <v>7.1999999999999995E-2</v>
      </c>
      <c r="R2483">
        <v>0.68600000000000005</v>
      </c>
      <c r="S2483">
        <v>0.58299999999999996</v>
      </c>
      <c r="T2483">
        <v>0.875</v>
      </c>
      <c r="U2483">
        <v>736.11099999999999</v>
      </c>
      <c r="V2483" t="s">
        <v>58</v>
      </c>
      <c r="W2483">
        <v>0.83899999999999997</v>
      </c>
      <c r="X2483">
        <v>0.95599999999999996</v>
      </c>
      <c r="Y2483">
        <v>0.92500000000000004</v>
      </c>
      <c r="Z2483">
        <v>0.872</v>
      </c>
      <c r="AA2483" s="19">
        <v>45733.854459456015</v>
      </c>
      <c r="AB2483" t="s">
        <v>1511</v>
      </c>
    </row>
    <row r="2484" spans="1:28" hidden="1" x14ac:dyDescent="0.35">
      <c r="A2484" t="s">
        <v>1469</v>
      </c>
      <c r="B2484" t="s">
        <v>314</v>
      </c>
      <c r="C2484">
        <v>0</v>
      </c>
      <c r="D2484" s="9">
        <v>43397.954097222224</v>
      </c>
      <c r="E2484" s="9">
        <v>43397.954097222224</v>
      </c>
      <c r="F2484" t="s">
        <v>874</v>
      </c>
      <c r="G2484" t="s">
        <v>874</v>
      </c>
      <c r="H2484">
        <v>1</v>
      </c>
      <c r="I2484">
        <v>1</v>
      </c>
      <c r="J2484">
        <v>1</v>
      </c>
      <c r="K2484" t="s">
        <v>875</v>
      </c>
      <c r="L2484">
        <v>1</v>
      </c>
      <c r="M2484">
        <v>0</v>
      </c>
      <c r="N2484" t="s">
        <v>877</v>
      </c>
      <c r="O2484" t="s">
        <v>877</v>
      </c>
      <c r="P2484" t="s">
        <v>877</v>
      </c>
      <c r="Q2484" t="s">
        <v>877</v>
      </c>
      <c r="R2484" t="s">
        <v>877</v>
      </c>
      <c r="S2484" t="s">
        <v>877</v>
      </c>
      <c r="T2484" t="s">
        <v>877</v>
      </c>
      <c r="U2484" t="s">
        <v>877</v>
      </c>
      <c r="V2484" t="s">
        <v>58</v>
      </c>
      <c r="W2484" t="s">
        <v>877</v>
      </c>
      <c r="X2484" t="s">
        <v>877</v>
      </c>
      <c r="Y2484" t="s">
        <v>877</v>
      </c>
      <c r="Z2484" t="s">
        <v>877</v>
      </c>
      <c r="AA2484" s="19">
        <v>45733.854459548609</v>
      </c>
      <c r="AB2484" t="s">
        <v>1511</v>
      </c>
    </row>
    <row r="2485" spans="1:28" x14ac:dyDescent="0.35">
      <c r="A2485" t="s">
        <v>1470</v>
      </c>
      <c r="B2485" t="s">
        <v>313</v>
      </c>
      <c r="C2485">
        <v>3495</v>
      </c>
      <c r="D2485" s="9">
        <v>40016.182210648149</v>
      </c>
      <c r="E2485" s="9">
        <v>43511.399282407408</v>
      </c>
      <c r="F2485">
        <v>538</v>
      </c>
      <c r="G2485">
        <v>538</v>
      </c>
      <c r="H2485">
        <v>367</v>
      </c>
      <c r="I2485">
        <v>171</v>
      </c>
      <c r="J2485">
        <v>45</v>
      </c>
      <c r="K2485">
        <v>493</v>
      </c>
      <c r="L2485">
        <v>419</v>
      </c>
      <c r="M2485">
        <v>74</v>
      </c>
      <c r="N2485">
        <v>0.19600000000000001</v>
      </c>
      <c r="O2485">
        <v>0.11899999999999999</v>
      </c>
      <c r="P2485">
        <v>1.9E-2</v>
      </c>
      <c r="Q2485">
        <v>0.26200000000000001</v>
      </c>
      <c r="R2485">
        <v>0.88500000000000001</v>
      </c>
      <c r="S2485">
        <v>0.622</v>
      </c>
      <c r="T2485">
        <v>0.94</v>
      </c>
      <c r="U2485">
        <v>282.44299999999998</v>
      </c>
      <c r="V2485" t="s">
        <v>58</v>
      </c>
      <c r="W2485">
        <v>0.95199999999999996</v>
      </c>
      <c r="X2485">
        <v>0.86099999999999999</v>
      </c>
      <c r="Y2485">
        <v>0.96499999999999997</v>
      </c>
      <c r="Z2485">
        <v>0.93600000000000005</v>
      </c>
      <c r="AA2485" s="19">
        <v>45733.854525034723</v>
      </c>
      <c r="AB2485" t="s">
        <v>1511</v>
      </c>
    </row>
    <row r="2486" spans="1:28" hidden="1" x14ac:dyDescent="0.35">
      <c r="A2486" t="s">
        <v>1470</v>
      </c>
      <c r="B2486" t="s">
        <v>314</v>
      </c>
      <c r="C2486">
        <v>0</v>
      </c>
      <c r="D2486" s="9">
        <v>43511.399282407408</v>
      </c>
      <c r="E2486" s="9">
        <v>43511.399282407408</v>
      </c>
      <c r="F2486" t="s">
        <v>874</v>
      </c>
      <c r="G2486" t="s">
        <v>874</v>
      </c>
      <c r="H2486">
        <v>1</v>
      </c>
      <c r="I2486">
        <v>1</v>
      </c>
      <c r="J2486">
        <v>1</v>
      </c>
      <c r="K2486" t="s">
        <v>875</v>
      </c>
      <c r="L2486">
        <v>1</v>
      </c>
      <c r="M2486">
        <v>0</v>
      </c>
      <c r="N2486" t="s">
        <v>877</v>
      </c>
      <c r="O2486" t="s">
        <v>877</v>
      </c>
      <c r="P2486" t="s">
        <v>877</v>
      </c>
      <c r="Q2486" t="s">
        <v>877</v>
      </c>
      <c r="R2486" t="s">
        <v>877</v>
      </c>
      <c r="S2486" t="s">
        <v>877</v>
      </c>
      <c r="T2486" t="s">
        <v>877</v>
      </c>
      <c r="U2486" t="s">
        <v>877</v>
      </c>
      <c r="V2486" t="s">
        <v>58</v>
      </c>
      <c r="W2486" t="s">
        <v>877</v>
      </c>
      <c r="X2486" t="s">
        <v>877</v>
      </c>
      <c r="Y2486" t="s">
        <v>877</v>
      </c>
      <c r="Z2486" t="s">
        <v>877</v>
      </c>
      <c r="AA2486" s="19">
        <v>45733.854525173614</v>
      </c>
      <c r="AB2486" t="s">
        <v>1511</v>
      </c>
    </row>
    <row r="2487" spans="1:28" x14ac:dyDescent="0.35">
      <c r="A2487" t="s">
        <v>1471</v>
      </c>
      <c r="B2487" t="s">
        <v>313</v>
      </c>
      <c r="C2487">
        <v>4088</v>
      </c>
      <c r="D2487" s="9">
        <v>40373.833692129629</v>
      </c>
      <c r="E2487" s="9">
        <v>44462.322627314818</v>
      </c>
      <c r="F2487">
        <v>904</v>
      </c>
      <c r="G2487">
        <v>904</v>
      </c>
      <c r="H2487">
        <v>681</v>
      </c>
      <c r="I2487">
        <v>223</v>
      </c>
      <c r="J2487">
        <v>87</v>
      </c>
      <c r="K2487">
        <v>817</v>
      </c>
      <c r="L2487">
        <v>791</v>
      </c>
      <c r="M2487">
        <v>26</v>
      </c>
      <c r="N2487">
        <v>0.21299999999999999</v>
      </c>
      <c r="O2487">
        <v>7.3999999999999996E-2</v>
      </c>
      <c r="P2487">
        <v>2.3E-2</v>
      </c>
      <c r="Q2487">
        <v>0.27900000000000003</v>
      </c>
      <c r="R2487">
        <v>1.0569999999999999</v>
      </c>
      <c r="S2487">
        <v>0.74199999999999999</v>
      </c>
      <c r="T2487">
        <v>0.92</v>
      </c>
      <c r="U2487">
        <v>93.19</v>
      </c>
      <c r="V2487" t="s">
        <v>64</v>
      </c>
      <c r="W2487">
        <v>0.96899999999999997</v>
      </c>
      <c r="X2487">
        <v>0.93300000000000005</v>
      </c>
      <c r="Y2487">
        <v>0.97599999999999998</v>
      </c>
      <c r="Z2487">
        <v>0.95899999999999996</v>
      </c>
      <c r="AA2487" s="19">
        <v>45733.854590439812</v>
      </c>
      <c r="AB2487" t="s">
        <v>1511</v>
      </c>
    </row>
    <row r="2488" spans="1:28" hidden="1" x14ac:dyDescent="0.35">
      <c r="A2488" t="s">
        <v>1471</v>
      </c>
      <c r="B2488" t="s">
        <v>314</v>
      </c>
      <c r="C2488">
        <v>0</v>
      </c>
      <c r="D2488" s="9">
        <v>44462.322627314818</v>
      </c>
      <c r="E2488" s="9">
        <v>44462.322627314818</v>
      </c>
      <c r="F2488" t="s">
        <v>874</v>
      </c>
      <c r="G2488" t="s">
        <v>874</v>
      </c>
      <c r="H2488">
        <v>1</v>
      </c>
      <c r="I2488">
        <v>1</v>
      </c>
      <c r="J2488">
        <v>1</v>
      </c>
      <c r="K2488" t="s">
        <v>875</v>
      </c>
      <c r="L2488">
        <v>1</v>
      </c>
      <c r="M2488">
        <v>0</v>
      </c>
      <c r="N2488" t="s">
        <v>877</v>
      </c>
      <c r="O2488" t="s">
        <v>877</v>
      </c>
      <c r="P2488" t="s">
        <v>877</v>
      </c>
      <c r="Q2488" t="s">
        <v>877</v>
      </c>
      <c r="R2488" t="s">
        <v>877</v>
      </c>
      <c r="S2488" t="s">
        <v>877</v>
      </c>
      <c r="T2488" t="s">
        <v>877</v>
      </c>
      <c r="U2488" t="s">
        <v>877</v>
      </c>
      <c r="V2488" t="s">
        <v>64</v>
      </c>
      <c r="W2488" t="s">
        <v>877</v>
      </c>
      <c r="X2488" t="s">
        <v>877</v>
      </c>
      <c r="Y2488" t="s">
        <v>877</v>
      </c>
      <c r="Z2488" t="s">
        <v>877</v>
      </c>
      <c r="AA2488" s="19">
        <v>45733.85459052083</v>
      </c>
      <c r="AB2488" t="s">
        <v>1511</v>
      </c>
    </row>
    <row r="2489" spans="1:28" x14ac:dyDescent="0.35">
      <c r="A2489" t="s">
        <v>1472</v>
      </c>
      <c r="B2489" t="s">
        <v>313</v>
      </c>
      <c r="C2489">
        <v>1778</v>
      </c>
      <c r="D2489" s="9">
        <v>38438.422013888892</v>
      </c>
      <c r="E2489" s="9">
        <v>40216.543136574073</v>
      </c>
      <c r="F2489">
        <v>35</v>
      </c>
      <c r="G2489">
        <v>35</v>
      </c>
      <c r="H2489">
        <v>27</v>
      </c>
      <c r="I2489">
        <v>8</v>
      </c>
      <c r="J2489">
        <v>0</v>
      </c>
      <c r="K2489">
        <v>35</v>
      </c>
      <c r="L2489">
        <v>18</v>
      </c>
      <c r="M2489">
        <v>17</v>
      </c>
      <c r="N2489">
        <v>1.0999999999999999E-2</v>
      </c>
      <c r="O2489">
        <v>3.0000000000000001E-3</v>
      </c>
      <c r="P2489">
        <v>0</v>
      </c>
      <c r="Q2489">
        <v>4.4999999999999998E-2</v>
      </c>
      <c r="R2489">
        <v>3.214</v>
      </c>
      <c r="S2489">
        <v>0.78600000000000003</v>
      </c>
      <c r="T2489">
        <v>1</v>
      </c>
      <c r="U2489">
        <v>377.77800000000002</v>
      </c>
      <c r="V2489" t="s">
        <v>64</v>
      </c>
      <c r="W2489">
        <v>0.66200000000000003</v>
      </c>
      <c r="X2489">
        <v>0.376</v>
      </c>
      <c r="Y2489">
        <v>0</v>
      </c>
      <c r="Z2489">
        <v>0.53900000000000003</v>
      </c>
      <c r="AA2489" s="19">
        <v>45733.854651331021</v>
      </c>
      <c r="AB2489" t="s">
        <v>1511</v>
      </c>
    </row>
    <row r="2490" spans="1:28" hidden="1" x14ac:dyDescent="0.35">
      <c r="A2490" t="s">
        <v>1472</v>
      </c>
      <c r="B2490" t="s">
        <v>314</v>
      </c>
      <c r="C2490">
        <v>0</v>
      </c>
      <c r="D2490" s="9">
        <v>40216.536365740743</v>
      </c>
      <c r="E2490" s="9">
        <v>40216.543136574073</v>
      </c>
      <c r="F2490" t="s">
        <v>874</v>
      </c>
      <c r="G2490" t="s">
        <v>874</v>
      </c>
      <c r="H2490">
        <v>1</v>
      </c>
      <c r="I2490">
        <v>1</v>
      </c>
      <c r="J2490">
        <v>1</v>
      </c>
      <c r="K2490" t="s">
        <v>875</v>
      </c>
      <c r="L2490">
        <v>3</v>
      </c>
      <c r="M2490">
        <v>-2</v>
      </c>
      <c r="N2490" t="s">
        <v>877</v>
      </c>
      <c r="O2490" t="s">
        <v>877</v>
      </c>
      <c r="P2490">
        <v>0</v>
      </c>
      <c r="Q2490">
        <v>1.5</v>
      </c>
      <c r="R2490" t="s">
        <v>877</v>
      </c>
      <c r="S2490" t="s">
        <v>877</v>
      </c>
      <c r="T2490" t="s">
        <v>877</v>
      </c>
      <c r="U2490" t="s">
        <v>877</v>
      </c>
      <c r="V2490" t="s">
        <v>64</v>
      </c>
      <c r="W2490" t="s">
        <v>877</v>
      </c>
      <c r="X2490" t="s">
        <v>877</v>
      </c>
      <c r="Y2490">
        <v>0</v>
      </c>
      <c r="Z2490">
        <v>0.75</v>
      </c>
      <c r="AA2490" s="19">
        <v>45733.854651493057</v>
      </c>
      <c r="AB2490" t="s">
        <v>1511</v>
      </c>
    </row>
    <row r="2491" spans="1:28" x14ac:dyDescent="0.35">
      <c r="A2491" t="s">
        <v>1473</v>
      </c>
      <c r="B2491" t="s">
        <v>313</v>
      </c>
      <c r="C2491">
        <v>2094</v>
      </c>
      <c r="D2491" s="9">
        <v>40142.024606481478</v>
      </c>
      <c r="E2491" s="9">
        <v>42236.946238425924</v>
      </c>
      <c r="F2491">
        <v>103</v>
      </c>
      <c r="G2491">
        <v>103</v>
      </c>
      <c r="H2491">
        <v>55</v>
      </c>
      <c r="I2491">
        <v>48</v>
      </c>
      <c r="J2491">
        <v>5</v>
      </c>
      <c r="K2491">
        <v>98</v>
      </c>
      <c r="L2491">
        <v>54</v>
      </c>
      <c r="M2491">
        <v>44</v>
      </c>
      <c r="N2491">
        <v>2.4E-2</v>
      </c>
      <c r="O2491">
        <v>3.5000000000000003E-2</v>
      </c>
      <c r="P2491">
        <v>0.01</v>
      </c>
      <c r="Q2491">
        <v>0.04</v>
      </c>
      <c r="R2491">
        <v>0.81599999999999995</v>
      </c>
      <c r="S2491">
        <v>0.40699999999999997</v>
      </c>
      <c r="T2491">
        <v>0.83099999999999996</v>
      </c>
      <c r="U2491">
        <v>1100</v>
      </c>
      <c r="V2491" t="s">
        <v>58</v>
      </c>
      <c r="W2491">
        <v>0.45400000000000001</v>
      </c>
      <c r="X2491">
        <v>0.85499999999999998</v>
      </c>
      <c r="Y2491">
        <v>0.94399999999999995</v>
      </c>
      <c r="Z2491">
        <v>0.63900000000000001</v>
      </c>
      <c r="AA2491" s="19">
        <v>45733.854714618057</v>
      </c>
      <c r="AB2491" t="s">
        <v>1511</v>
      </c>
    </row>
    <row r="2492" spans="1:28" hidden="1" x14ac:dyDescent="0.35">
      <c r="A2492" t="s">
        <v>1473</v>
      </c>
      <c r="B2492" t="s">
        <v>314</v>
      </c>
      <c r="C2492">
        <v>0</v>
      </c>
      <c r="D2492" s="9">
        <v>42236.946238425924</v>
      </c>
      <c r="E2492" s="9">
        <v>42236.946238425924</v>
      </c>
      <c r="F2492" t="s">
        <v>874</v>
      </c>
      <c r="G2492" t="s">
        <v>874</v>
      </c>
      <c r="H2492">
        <v>1</v>
      </c>
      <c r="I2492">
        <v>1</v>
      </c>
      <c r="J2492">
        <v>1</v>
      </c>
      <c r="K2492" t="s">
        <v>875</v>
      </c>
      <c r="L2492">
        <v>1</v>
      </c>
      <c r="M2492">
        <v>0</v>
      </c>
      <c r="N2492" t="s">
        <v>877</v>
      </c>
      <c r="O2492" t="s">
        <v>877</v>
      </c>
      <c r="P2492" t="s">
        <v>877</v>
      </c>
      <c r="Q2492" t="s">
        <v>877</v>
      </c>
      <c r="R2492" t="s">
        <v>877</v>
      </c>
      <c r="S2492" t="s">
        <v>877</v>
      </c>
      <c r="T2492" t="s">
        <v>877</v>
      </c>
      <c r="U2492" t="s">
        <v>877</v>
      </c>
      <c r="V2492" t="s">
        <v>58</v>
      </c>
      <c r="W2492" t="s">
        <v>877</v>
      </c>
      <c r="X2492" t="s">
        <v>877</v>
      </c>
      <c r="Y2492" t="s">
        <v>877</v>
      </c>
      <c r="Z2492" t="s">
        <v>877</v>
      </c>
      <c r="AA2492" s="19">
        <v>45733.854714814814</v>
      </c>
      <c r="AB2492" t="s">
        <v>1511</v>
      </c>
    </row>
    <row r="2493" spans="1:28" x14ac:dyDescent="0.35">
      <c r="A2493" t="s">
        <v>1474</v>
      </c>
      <c r="B2493" t="s">
        <v>313</v>
      </c>
      <c r="C2493">
        <v>3142</v>
      </c>
      <c r="D2493" s="9">
        <v>39668.093136574076</v>
      </c>
      <c r="E2493" s="9">
        <v>42810.867523148147</v>
      </c>
      <c r="F2493">
        <v>166</v>
      </c>
      <c r="G2493">
        <v>166</v>
      </c>
      <c r="H2493">
        <v>120</v>
      </c>
      <c r="I2493">
        <v>46</v>
      </c>
      <c r="J2493">
        <v>44</v>
      </c>
      <c r="K2493">
        <v>122</v>
      </c>
      <c r="L2493">
        <v>119</v>
      </c>
      <c r="M2493">
        <v>3</v>
      </c>
      <c r="N2493">
        <v>0.113</v>
      </c>
      <c r="O2493">
        <v>2.5999999999999999E-2</v>
      </c>
      <c r="P2493">
        <v>8.0000000000000002E-3</v>
      </c>
      <c r="Q2493">
        <v>0.105</v>
      </c>
      <c r="R2493">
        <v>0.80200000000000005</v>
      </c>
      <c r="S2493">
        <v>0.81299999999999994</v>
      </c>
      <c r="T2493">
        <v>0.94199999999999995</v>
      </c>
      <c r="U2493">
        <v>28.571000000000002</v>
      </c>
      <c r="V2493" t="s">
        <v>82</v>
      </c>
      <c r="W2493">
        <v>0.79700000000000004</v>
      </c>
      <c r="X2493">
        <v>0.77</v>
      </c>
      <c r="Y2493">
        <v>0.35399999999999998</v>
      </c>
      <c r="Z2493">
        <v>0.81200000000000006</v>
      </c>
      <c r="AA2493" s="19">
        <v>45733.854780543981</v>
      </c>
      <c r="AB2493" t="s">
        <v>1511</v>
      </c>
    </row>
    <row r="2494" spans="1:28" hidden="1" x14ac:dyDescent="0.35">
      <c r="A2494" t="s">
        <v>1474</v>
      </c>
      <c r="B2494" t="s">
        <v>314</v>
      </c>
      <c r="C2494">
        <v>0</v>
      </c>
      <c r="D2494" s="9">
        <v>42810.8675</v>
      </c>
      <c r="E2494" s="9">
        <v>42810.867523148147</v>
      </c>
      <c r="F2494" t="s">
        <v>874</v>
      </c>
      <c r="G2494" t="s">
        <v>874</v>
      </c>
      <c r="H2494">
        <v>1</v>
      </c>
      <c r="I2494">
        <v>1</v>
      </c>
      <c r="J2494">
        <v>38</v>
      </c>
      <c r="K2494" t="s">
        <v>875</v>
      </c>
      <c r="L2494">
        <v>1</v>
      </c>
      <c r="M2494">
        <v>-37</v>
      </c>
      <c r="N2494" t="s">
        <v>877</v>
      </c>
      <c r="O2494" t="s">
        <v>877</v>
      </c>
      <c r="P2494" t="s">
        <v>877</v>
      </c>
      <c r="Q2494" t="s">
        <v>877</v>
      </c>
      <c r="R2494" t="s">
        <v>877</v>
      </c>
      <c r="S2494" t="s">
        <v>877</v>
      </c>
      <c r="T2494" t="s">
        <v>877</v>
      </c>
      <c r="U2494" t="s">
        <v>877</v>
      </c>
      <c r="V2494" t="s">
        <v>82</v>
      </c>
      <c r="W2494" t="s">
        <v>877</v>
      </c>
      <c r="X2494" t="s">
        <v>877</v>
      </c>
      <c r="Y2494" t="s">
        <v>877</v>
      </c>
      <c r="Z2494" t="s">
        <v>877</v>
      </c>
      <c r="AA2494" s="19">
        <v>45733.85478065972</v>
      </c>
      <c r="AB2494" t="s">
        <v>1511</v>
      </c>
    </row>
    <row r="2495" spans="1:28" x14ac:dyDescent="0.35">
      <c r="A2495" t="s">
        <v>1475</v>
      </c>
      <c r="B2495" t="s">
        <v>313</v>
      </c>
      <c r="C2495">
        <v>1650</v>
      </c>
      <c r="D2495" s="9">
        <v>39773.070115740738</v>
      </c>
      <c r="E2495" s="9">
        <v>41424.007268518515</v>
      </c>
      <c r="F2495">
        <v>145</v>
      </c>
      <c r="G2495">
        <v>145</v>
      </c>
      <c r="H2495">
        <v>60</v>
      </c>
      <c r="I2495">
        <v>85</v>
      </c>
      <c r="J2495">
        <v>8</v>
      </c>
      <c r="K2495">
        <v>137</v>
      </c>
      <c r="L2495">
        <v>104</v>
      </c>
      <c r="M2495">
        <v>33</v>
      </c>
      <c r="N2495">
        <v>6.5000000000000002E-2</v>
      </c>
      <c r="O2495">
        <v>6.4000000000000001E-2</v>
      </c>
      <c r="P2495">
        <v>1.6E-2</v>
      </c>
      <c r="Q2495">
        <v>0.11700000000000001</v>
      </c>
      <c r="R2495">
        <v>1.0349999999999999</v>
      </c>
      <c r="S2495">
        <v>0.504</v>
      </c>
      <c r="T2495">
        <v>0.876</v>
      </c>
      <c r="U2495">
        <v>282.05099999999999</v>
      </c>
      <c r="V2495" t="s">
        <v>64</v>
      </c>
      <c r="W2495">
        <v>0.94299999999999995</v>
      </c>
      <c r="X2495">
        <v>0.90200000000000002</v>
      </c>
      <c r="Y2495">
        <v>0.90900000000000003</v>
      </c>
      <c r="Z2495">
        <v>0.96</v>
      </c>
      <c r="AA2495" s="19">
        <v>45733.854843946756</v>
      </c>
      <c r="AB2495" t="s">
        <v>1511</v>
      </c>
    </row>
    <row r="2496" spans="1:28" hidden="1" x14ac:dyDescent="0.35">
      <c r="A2496" t="s">
        <v>1475</v>
      </c>
      <c r="B2496" t="s">
        <v>314</v>
      </c>
      <c r="C2496">
        <v>0</v>
      </c>
      <c r="D2496" s="9">
        <v>41423.090868055559</v>
      </c>
      <c r="E2496" s="9">
        <v>41424.007268518515</v>
      </c>
      <c r="F2496" t="s">
        <v>874</v>
      </c>
      <c r="G2496" t="s">
        <v>874</v>
      </c>
      <c r="H2496">
        <v>1</v>
      </c>
      <c r="I2496">
        <v>2</v>
      </c>
      <c r="J2496">
        <v>1</v>
      </c>
      <c r="K2496" t="s">
        <v>875</v>
      </c>
      <c r="L2496">
        <v>1</v>
      </c>
      <c r="M2496">
        <v>1</v>
      </c>
      <c r="N2496" t="s">
        <v>877</v>
      </c>
      <c r="O2496">
        <v>1</v>
      </c>
      <c r="P2496" t="s">
        <v>877</v>
      </c>
      <c r="Q2496" t="s">
        <v>877</v>
      </c>
      <c r="R2496" t="s">
        <v>877</v>
      </c>
      <c r="S2496" t="s">
        <v>877</v>
      </c>
      <c r="T2496" t="s">
        <v>877</v>
      </c>
      <c r="U2496" t="s">
        <v>877</v>
      </c>
      <c r="V2496" t="s">
        <v>64</v>
      </c>
      <c r="W2496" t="s">
        <v>877</v>
      </c>
      <c r="X2496">
        <v>1</v>
      </c>
      <c r="Y2496" t="s">
        <v>877</v>
      </c>
      <c r="Z2496" t="s">
        <v>877</v>
      </c>
      <c r="AA2496" s="19">
        <v>45733.854844062502</v>
      </c>
      <c r="AB2496" t="s">
        <v>1511</v>
      </c>
    </row>
    <row r="2497" spans="1:28" x14ac:dyDescent="0.35">
      <c r="A2497" t="s">
        <v>1476</v>
      </c>
      <c r="B2497" t="s">
        <v>313</v>
      </c>
      <c r="C2497">
        <v>2355</v>
      </c>
      <c r="D2497" s="9">
        <v>40050.096087962964</v>
      </c>
      <c r="E2497" s="9">
        <v>42405.898692129631</v>
      </c>
      <c r="F2497">
        <v>172</v>
      </c>
      <c r="G2497">
        <v>172</v>
      </c>
      <c r="H2497">
        <v>96</v>
      </c>
      <c r="I2497">
        <v>76</v>
      </c>
      <c r="J2497">
        <v>24</v>
      </c>
      <c r="K2497">
        <v>148</v>
      </c>
      <c r="L2497">
        <v>148</v>
      </c>
      <c r="M2497">
        <v>0</v>
      </c>
      <c r="N2497">
        <v>3.7999999999999999E-2</v>
      </c>
      <c r="O2497">
        <v>0.03</v>
      </c>
      <c r="P2497">
        <v>8.9999999999999993E-3</v>
      </c>
      <c r="Q2497">
        <v>5.0999999999999997E-2</v>
      </c>
      <c r="R2497">
        <v>0.86399999999999999</v>
      </c>
      <c r="S2497">
        <v>0.55900000000000005</v>
      </c>
      <c r="T2497">
        <v>0.86799999999999999</v>
      </c>
      <c r="U2497">
        <v>0</v>
      </c>
      <c r="V2497" t="s">
        <v>82</v>
      </c>
      <c r="W2497">
        <v>0.877</v>
      </c>
      <c r="X2497">
        <v>0.98899999999999999</v>
      </c>
      <c r="Y2497">
        <v>0.93899999999999995</v>
      </c>
      <c r="Z2497">
        <v>0.97</v>
      </c>
      <c r="AA2497" s="19">
        <v>45733.854912303243</v>
      </c>
      <c r="AB2497" t="s">
        <v>1511</v>
      </c>
    </row>
    <row r="2498" spans="1:28" hidden="1" x14ac:dyDescent="0.35">
      <c r="A2498" t="s">
        <v>1476</v>
      </c>
      <c r="B2498" t="s">
        <v>314</v>
      </c>
      <c r="C2498">
        <v>96</v>
      </c>
      <c r="D2498" s="9">
        <v>42309.455879629626</v>
      </c>
      <c r="E2498" s="9">
        <v>42405.898692129631</v>
      </c>
      <c r="F2498" t="s">
        <v>874</v>
      </c>
      <c r="G2498" t="s">
        <v>874</v>
      </c>
      <c r="H2498">
        <v>3</v>
      </c>
      <c r="I2498">
        <v>3</v>
      </c>
      <c r="J2498">
        <v>1</v>
      </c>
      <c r="K2498" t="s">
        <v>875</v>
      </c>
      <c r="L2498">
        <v>30</v>
      </c>
      <c r="M2498">
        <v>-25</v>
      </c>
      <c r="N2498">
        <v>2.5999999999999999E-2</v>
      </c>
      <c r="O2498">
        <v>9.5000000000000001E-2</v>
      </c>
      <c r="P2498" t="s">
        <v>877</v>
      </c>
      <c r="Q2498" t="s">
        <v>877</v>
      </c>
      <c r="R2498" t="s">
        <v>877</v>
      </c>
      <c r="S2498" t="s">
        <v>877</v>
      </c>
      <c r="T2498" t="s">
        <v>877</v>
      </c>
      <c r="U2498" t="s">
        <v>877</v>
      </c>
      <c r="V2498" t="s">
        <v>82</v>
      </c>
      <c r="W2498">
        <v>0.879</v>
      </c>
      <c r="X2498">
        <v>0.999</v>
      </c>
      <c r="Y2498" t="s">
        <v>877</v>
      </c>
      <c r="Z2498" t="s">
        <v>877</v>
      </c>
      <c r="AA2498" s="19">
        <v>45733.854912303243</v>
      </c>
      <c r="AB2498" t="s">
        <v>1511</v>
      </c>
    </row>
    <row r="2499" spans="1:28" x14ac:dyDescent="0.35">
      <c r="A2499" t="s">
        <v>1477</v>
      </c>
      <c r="B2499" t="s">
        <v>313</v>
      </c>
      <c r="C2499">
        <v>1581</v>
      </c>
      <c r="D2499" s="9">
        <v>39716.712372685186</v>
      </c>
      <c r="E2499" s="9">
        <v>41298.647731481484</v>
      </c>
      <c r="F2499">
        <v>33</v>
      </c>
      <c r="G2499">
        <v>33</v>
      </c>
      <c r="H2499">
        <v>27</v>
      </c>
      <c r="I2499">
        <v>6</v>
      </c>
      <c r="J2499">
        <v>3</v>
      </c>
      <c r="K2499">
        <v>30</v>
      </c>
      <c r="L2499">
        <v>18</v>
      </c>
      <c r="M2499">
        <v>12</v>
      </c>
      <c r="N2499">
        <v>2.5999999999999999E-2</v>
      </c>
      <c r="O2499">
        <v>5.0000000000000001E-3</v>
      </c>
      <c r="P2499">
        <v>2E-3</v>
      </c>
      <c r="Q2499">
        <v>1.4E-2</v>
      </c>
      <c r="R2499">
        <v>0.48299999999999998</v>
      </c>
      <c r="S2499">
        <v>0.83899999999999997</v>
      </c>
      <c r="T2499">
        <v>0.93500000000000005</v>
      </c>
      <c r="U2499">
        <v>857.14300000000003</v>
      </c>
      <c r="V2499" t="s">
        <v>58</v>
      </c>
      <c r="W2499">
        <v>0.871</v>
      </c>
      <c r="X2499">
        <v>0.73</v>
      </c>
      <c r="Y2499">
        <v>0.76200000000000001</v>
      </c>
      <c r="Z2499">
        <v>0.83899999999999997</v>
      </c>
      <c r="AA2499" s="19">
        <v>45733.854979201387</v>
      </c>
      <c r="AB2499" t="s">
        <v>1511</v>
      </c>
    </row>
    <row r="2500" spans="1:28" hidden="1" x14ac:dyDescent="0.35">
      <c r="A2500" t="s">
        <v>1477</v>
      </c>
      <c r="B2500" t="s">
        <v>314</v>
      </c>
      <c r="C2500">
        <v>0</v>
      </c>
      <c r="D2500" s="9">
        <v>41298.647731481484</v>
      </c>
      <c r="E2500" s="9">
        <v>41298.647731481484</v>
      </c>
      <c r="F2500" t="s">
        <v>874</v>
      </c>
      <c r="G2500" t="s">
        <v>874</v>
      </c>
      <c r="H2500">
        <v>1</v>
      </c>
      <c r="I2500">
        <v>1</v>
      </c>
      <c r="J2500">
        <v>1</v>
      </c>
      <c r="K2500" t="s">
        <v>875</v>
      </c>
      <c r="L2500">
        <v>1</v>
      </c>
      <c r="M2500">
        <v>0</v>
      </c>
      <c r="N2500" t="s">
        <v>877</v>
      </c>
      <c r="O2500" t="s">
        <v>877</v>
      </c>
      <c r="P2500" t="s">
        <v>877</v>
      </c>
      <c r="Q2500" t="s">
        <v>877</v>
      </c>
      <c r="R2500" t="s">
        <v>877</v>
      </c>
      <c r="S2500" t="s">
        <v>877</v>
      </c>
      <c r="T2500" t="s">
        <v>877</v>
      </c>
      <c r="U2500" t="s">
        <v>877</v>
      </c>
      <c r="V2500" t="s">
        <v>58</v>
      </c>
      <c r="W2500" t="s">
        <v>877</v>
      </c>
      <c r="X2500" t="s">
        <v>877</v>
      </c>
      <c r="Y2500" t="s">
        <v>877</v>
      </c>
      <c r="Z2500" t="s">
        <v>877</v>
      </c>
      <c r="AA2500" s="19">
        <v>45733.854979293981</v>
      </c>
      <c r="AB2500" t="s">
        <v>1511</v>
      </c>
    </row>
    <row r="2501" spans="1:28" x14ac:dyDescent="0.35">
      <c r="A2501" t="s">
        <v>1478</v>
      </c>
      <c r="B2501" t="s">
        <v>313</v>
      </c>
      <c r="C2501">
        <v>1591</v>
      </c>
      <c r="D2501" s="9">
        <v>40385.084745370368</v>
      </c>
      <c r="E2501" s="9">
        <v>41977.002349537041</v>
      </c>
      <c r="F2501">
        <v>438</v>
      </c>
      <c r="G2501">
        <v>438</v>
      </c>
      <c r="H2501">
        <v>196</v>
      </c>
      <c r="I2501">
        <v>242</v>
      </c>
      <c r="J2501">
        <v>89</v>
      </c>
      <c r="K2501">
        <v>349</v>
      </c>
      <c r="L2501">
        <v>339</v>
      </c>
      <c r="M2501">
        <v>10</v>
      </c>
      <c r="N2501">
        <v>0.17399999999999999</v>
      </c>
      <c r="O2501">
        <v>0.223</v>
      </c>
      <c r="P2501">
        <v>6.8000000000000005E-2</v>
      </c>
      <c r="Q2501">
        <v>0.35799999999999998</v>
      </c>
      <c r="R2501">
        <v>1.0880000000000001</v>
      </c>
      <c r="S2501">
        <v>0.438</v>
      </c>
      <c r="T2501">
        <v>0.82899999999999996</v>
      </c>
      <c r="U2501">
        <v>27.933</v>
      </c>
      <c r="V2501" t="s">
        <v>94</v>
      </c>
      <c r="W2501">
        <v>0.92100000000000004</v>
      </c>
      <c r="X2501">
        <v>0.94899999999999995</v>
      </c>
      <c r="Y2501">
        <v>0.86399999999999999</v>
      </c>
      <c r="Z2501">
        <v>0.93700000000000006</v>
      </c>
      <c r="AA2501" s="19">
        <v>45733.85504652778</v>
      </c>
      <c r="AB2501" t="s">
        <v>1511</v>
      </c>
    </row>
    <row r="2502" spans="1:28" hidden="1" x14ac:dyDescent="0.35">
      <c r="A2502" t="s">
        <v>1478</v>
      </c>
      <c r="B2502" t="s">
        <v>314</v>
      </c>
      <c r="C2502">
        <v>35</v>
      </c>
      <c r="D2502" s="9">
        <v>41941.410532407404</v>
      </c>
      <c r="E2502" s="9">
        <v>41977.002349537041</v>
      </c>
      <c r="F2502" t="s">
        <v>874</v>
      </c>
      <c r="G2502" t="s">
        <v>874</v>
      </c>
      <c r="H2502">
        <v>2</v>
      </c>
      <c r="I2502">
        <v>2</v>
      </c>
      <c r="J2502">
        <v>1</v>
      </c>
      <c r="K2502" t="s">
        <v>875</v>
      </c>
      <c r="L2502">
        <v>1</v>
      </c>
      <c r="M2502">
        <v>3</v>
      </c>
      <c r="N2502" t="s">
        <v>877</v>
      </c>
      <c r="O2502">
        <v>8.3000000000000004E-2</v>
      </c>
      <c r="P2502" t="s">
        <v>877</v>
      </c>
      <c r="Q2502" t="s">
        <v>877</v>
      </c>
      <c r="R2502" t="s">
        <v>877</v>
      </c>
      <c r="S2502" t="s">
        <v>877</v>
      </c>
      <c r="T2502" t="s">
        <v>877</v>
      </c>
      <c r="U2502" t="s">
        <v>877</v>
      </c>
      <c r="V2502" t="s">
        <v>94</v>
      </c>
      <c r="W2502" t="s">
        <v>877</v>
      </c>
      <c r="X2502">
        <v>1</v>
      </c>
      <c r="Y2502" t="s">
        <v>877</v>
      </c>
      <c r="Z2502" t="s">
        <v>877</v>
      </c>
      <c r="AA2502" s="19">
        <v>45733.855046585646</v>
      </c>
      <c r="AB2502" t="s">
        <v>1511</v>
      </c>
    </row>
    <row r="2503" spans="1:28" x14ac:dyDescent="0.35">
      <c r="A2503" t="s">
        <v>1479</v>
      </c>
      <c r="B2503" t="s">
        <v>313</v>
      </c>
      <c r="C2503">
        <v>3925</v>
      </c>
      <c r="D2503" s="9">
        <v>38524.855034722219</v>
      </c>
      <c r="E2503" s="9">
        <v>42450.767847222225</v>
      </c>
      <c r="F2503">
        <v>3011</v>
      </c>
      <c r="G2503">
        <v>3011</v>
      </c>
      <c r="H2503">
        <v>1626</v>
      </c>
      <c r="I2503">
        <v>1385</v>
      </c>
      <c r="J2503">
        <v>776</v>
      </c>
      <c r="K2503">
        <v>2235</v>
      </c>
      <c r="L2503">
        <v>2235</v>
      </c>
      <c r="M2503">
        <v>0</v>
      </c>
      <c r="N2503">
        <v>0.41099999999999998</v>
      </c>
      <c r="O2503">
        <v>0.35099999999999998</v>
      </c>
      <c r="P2503">
        <v>0.223</v>
      </c>
      <c r="Q2503">
        <v>0.49</v>
      </c>
      <c r="R2503">
        <v>0.90900000000000003</v>
      </c>
      <c r="S2503">
        <v>0.53900000000000003</v>
      </c>
      <c r="T2503">
        <v>0.70699999999999996</v>
      </c>
      <c r="U2503">
        <v>0</v>
      </c>
      <c r="V2503" t="s">
        <v>82</v>
      </c>
      <c r="W2503">
        <v>0.99099999999999999</v>
      </c>
      <c r="X2503">
        <v>0.99199999999999999</v>
      </c>
      <c r="Y2503">
        <v>0.98699999999999999</v>
      </c>
      <c r="Z2503">
        <v>0.97799999999999998</v>
      </c>
      <c r="AA2503" s="19">
        <v>45733.85512659722</v>
      </c>
      <c r="AB2503" t="s">
        <v>1511</v>
      </c>
    </row>
    <row r="2504" spans="1:28" hidden="1" x14ac:dyDescent="0.35">
      <c r="A2504" t="s">
        <v>1479</v>
      </c>
      <c r="B2504" t="s">
        <v>314</v>
      </c>
      <c r="C2504">
        <v>98</v>
      </c>
      <c r="D2504" s="9">
        <v>42352.656689814816</v>
      </c>
      <c r="E2504" s="9">
        <v>42450.767847222225</v>
      </c>
      <c r="F2504" t="s">
        <v>874</v>
      </c>
      <c r="G2504" t="s">
        <v>874</v>
      </c>
      <c r="H2504">
        <v>21</v>
      </c>
      <c r="I2504">
        <v>22</v>
      </c>
      <c r="J2504">
        <v>3</v>
      </c>
      <c r="K2504" t="s">
        <v>875</v>
      </c>
      <c r="L2504">
        <v>459</v>
      </c>
      <c r="M2504">
        <v>-420</v>
      </c>
      <c r="N2504">
        <v>0.36799999999999999</v>
      </c>
      <c r="O2504">
        <v>0.34100000000000003</v>
      </c>
      <c r="P2504">
        <v>3.7999999999999999E-2</v>
      </c>
      <c r="Q2504">
        <v>4.806</v>
      </c>
      <c r="R2504">
        <v>7.1619999999999999</v>
      </c>
      <c r="S2504">
        <v>0.51900000000000002</v>
      </c>
      <c r="T2504">
        <v>0.94599999999999995</v>
      </c>
      <c r="U2504">
        <v>0</v>
      </c>
      <c r="V2504" t="s">
        <v>94</v>
      </c>
      <c r="W2504">
        <v>0.97199999999999998</v>
      </c>
      <c r="X2504">
        <v>0.96299999999999997</v>
      </c>
      <c r="Y2504">
        <v>0.93899999999999995</v>
      </c>
      <c r="Z2504">
        <v>0.04</v>
      </c>
      <c r="AA2504" s="19">
        <v>45733.855142048611</v>
      </c>
      <c r="AB2504" t="s">
        <v>1511</v>
      </c>
    </row>
    <row r="2505" spans="1:28" x14ac:dyDescent="0.35">
      <c r="A2505" t="s">
        <v>1480</v>
      </c>
      <c r="B2505" t="s">
        <v>313</v>
      </c>
      <c r="C2505">
        <v>892</v>
      </c>
      <c r="D2505" s="9">
        <v>40238.479421296295</v>
      </c>
      <c r="E2505" s="9">
        <v>41131.004236111112</v>
      </c>
      <c r="F2505">
        <v>51</v>
      </c>
      <c r="G2505">
        <v>51</v>
      </c>
      <c r="H2505">
        <v>28</v>
      </c>
      <c r="I2505">
        <v>23</v>
      </c>
      <c r="J2505">
        <v>0</v>
      </c>
      <c r="K2505">
        <v>51</v>
      </c>
      <c r="L2505">
        <v>29</v>
      </c>
      <c r="M2505">
        <v>22</v>
      </c>
      <c r="N2505">
        <v>3.6999999999999998E-2</v>
      </c>
      <c r="O2505">
        <v>4.7E-2</v>
      </c>
      <c r="P2505">
        <v>0</v>
      </c>
      <c r="Q2505">
        <v>4.5999999999999999E-2</v>
      </c>
      <c r="R2505">
        <v>0.54800000000000004</v>
      </c>
      <c r="S2505">
        <v>0.44</v>
      </c>
      <c r="T2505">
        <v>1</v>
      </c>
      <c r="U2505">
        <v>478.26100000000002</v>
      </c>
      <c r="V2505" t="s">
        <v>58</v>
      </c>
      <c r="W2505">
        <v>0.69099999999999995</v>
      </c>
      <c r="X2505">
        <v>0.96299999999999997</v>
      </c>
      <c r="Y2505">
        <v>0</v>
      </c>
      <c r="Z2505">
        <v>0.84599999999999997</v>
      </c>
      <c r="AA2505" s="19">
        <v>45733.855205046297</v>
      </c>
      <c r="AB2505" t="s">
        <v>1511</v>
      </c>
    </row>
    <row r="2506" spans="1:28" hidden="1" x14ac:dyDescent="0.35">
      <c r="A2506" t="s">
        <v>1480</v>
      </c>
      <c r="B2506" t="s">
        <v>314</v>
      </c>
      <c r="C2506">
        <v>0</v>
      </c>
      <c r="D2506" s="9">
        <v>41131.004236111112</v>
      </c>
      <c r="E2506" s="9">
        <v>41131.004236111112</v>
      </c>
      <c r="F2506" t="s">
        <v>874</v>
      </c>
      <c r="G2506" t="s">
        <v>874</v>
      </c>
      <c r="H2506">
        <v>1</v>
      </c>
      <c r="I2506">
        <v>1</v>
      </c>
      <c r="J2506">
        <v>1</v>
      </c>
      <c r="K2506" t="s">
        <v>875</v>
      </c>
      <c r="L2506">
        <v>1</v>
      </c>
      <c r="M2506">
        <v>0</v>
      </c>
      <c r="N2506" t="s">
        <v>877</v>
      </c>
      <c r="O2506" t="s">
        <v>877</v>
      </c>
      <c r="P2506">
        <v>0</v>
      </c>
      <c r="Q2506" t="s">
        <v>877</v>
      </c>
      <c r="R2506" t="s">
        <v>877</v>
      </c>
      <c r="S2506" t="s">
        <v>877</v>
      </c>
      <c r="T2506" t="s">
        <v>877</v>
      </c>
      <c r="U2506" t="s">
        <v>877</v>
      </c>
      <c r="V2506" t="s">
        <v>58</v>
      </c>
      <c r="W2506" t="s">
        <v>877</v>
      </c>
      <c r="X2506" t="s">
        <v>877</v>
      </c>
      <c r="Y2506">
        <v>0</v>
      </c>
      <c r="Z2506" t="s">
        <v>877</v>
      </c>
      <c r="AA2506" s="19">
        <v>45733.855205138891</v>
      </c>
      <c r="AB2506" t="s">
        <v>1511</v>
      </c>
    </row>
    <row r="2507" spans="1:28" x14ac:dyDescent="0.35">
      <c r="A2507" t="s">
        <v>1481</v>
      </c>
      <c r="B2507" t="s">
        <v>313</v>
      </c>
      <c r="C2507">
        <v>4512</v>
      </c>
      <c r="D2507" s="9">
        <v>39946.535856481481</v>
      </c>
      <c r="E2507" s="9">
        <v>44459.321203703701</v>
      </c>
      <c r="F2507">
        <v>3944</v>
      </c>
      <c r="G2507">
        <v>3944</v>
      </c>
      <c r="H2507">
        <v>2147</v>
      </c>
      <c r="I2507">
        <v>1797</v>
      </c>
      <c r="J2507">
        <v>826</v>
      </c>
      <c r="K2507">
        <v>3118</v>
      </c>
      <c r="L2507">
        <v>2589</v>
      </c>
      <c r="M2507">
        <v>529</v>
      </c>
      <c r="N2507">
        <v>0.70299999999999996</v>
      </c>
      <c r="O2507">
        <v>0.61899999999999999</v>
      </c>
      <c r="P2507">
        <v>0.28100000000000003</v>
      </c>
      <c r="Q2507">
        <v>0.84799999999999998</v>
      </c>
      <c r="R2507">
        <v>0.81499999999999995</v>
      </c>
      <c r="S2507">
        <v>0.53200000000000003</v>
      </c>
      <c r="T2507">
        <v>0.78700000000000003</v>
      </c>
      <c r="U2507">
        <v>623.82100000000003</v>
      </c>
      <c r="V2507" t="s">
        <v>58</v>
      </c>
      <c r="W2507">
        <v>0.749</v>
      </c>
      <c r="X2507">
        <v>0.71799999999999997</v>
      </c>
      <c r="Y2507">
        <v>0.73599999999999999</v>
      </c>
      <c r="Z2507">
        <v>0.70699999999999996</v>
      </c>
      <c r="AA2507" s="19">
        <v>45733.85527965278</v>
      </c>
      <c r="AB2507" t="s">
        <v>1511</v>
      </c>
    </row>
    <row r="2508" spans="1:28" hidden="1" x14ac:dyDescent="0.35">
      <c r="A2508" t="s">
        <v>1481</v>
      </c>
      <c r="B2508" t="s">
        <v>314</v>
      </c>
      <c r="C2508">
        <v>0</v>
      </c>
      <c r="D2508" s="9">
        <v>44459.321203703701</v>
      </c>
      <c r="E2508" s="9">
        <v>44459.321203703701</v>
      </c>
      <c r="F2508" t="s">
        <v>874</v>
      </c>
      <c r="G2508" t="s">
        <v>874</v>
      </c>
      <c r="H2508">
        <v>1</v>
      </c>
      <c r="I2508">
        <v>1</v>
      </c>
      <c r="J2508">
        <v>1</v>
      </c>
      <c r="K2508" t="s">
        <v>875</v>
      </c>
      <c r="L2508">
        <v>1</v>
      </c>
      <c r="M2508">
        <v>0</v>
      </c>
      <c r="N2508" t="s">
        <v>877</v>
      </c>
      <c r="O2508" t="s">
        <v>877</v>
      </c>
      <c r="P2508" t="s">
        <v>877</v>
      </c>
      <c r="Q2508" t="s">
        <v>877</v>
      </c>
      <c r="R2508" t="s">
        <v>877</v>
      </c>
      <c r="S2508" t="s">
        <v>877</v>
      </c>
      <c r="T2508" t="s">
        <v>877</v>
      </c>
      <c r="U2508" t="s">
        <v>877</v>
      </c>
      <c r="V2508" t="s">
        <v>58</v>
      </c>
      <c r="W2508" t="s">
        <v>877</v>
      </c>
      <c r="X2508" t="s">
        <v>877</v>
      </c>
      <c r="Y2508" t="s">
        <v>877</v>
      </c>
      <c r="Z2508" t="s">
        <v>877</v>
      </c>
      <c r="AA2508" s="19">
        <v>45733.855279768519</v>
      </c>
      <c r="AB2508" t="s">
        <v>1511</v>
      </c>
    </row>
    <row r="2509" spans="1:28" x14ac:dyDescent="0.35">
      <c r="A2509" t="s">
        <v>1482</v>
      </c>
      <c r="B2509" t="s">
        <v>313</v>
      </c>
      <c r="C2509">
        <v>5378</v>
      </c>
      <c r="D2509" s="9">
        <v>38146.934652777774</v>
      </c>
      <c r="E2509" s="9">
        <v>43525.106979166667</v>
      </c>
      <c r="F2509">
        <v>625</v>
      </c>
      <c r="G2509">
        <v>625</v>
      </c>
      <c r="H2509">
        <v>333</v>
      </c>
      <c r="I2509">
        <v>292</v>
      </c>
      <c r="J2509">
        <v>74</v>
      </c>
      <c r="K2509">
        <v>551</v>
      </c>
      <c r="L2509">
        <v>433</v>
      </c>
      <c r="M2509">
        <v>118</v>
      </c>
      <c r="N2509">
        <v>0.19</v>
      </c>
      <c r="O2509">
        <v>0.11600000000000001</v>
      </c>
      <c r="P2509">
        <v>4.4999999999999998E-2</v>
      </c>
      <c r="Q2509">
        <v>0.17699999999999999</v>
      </c>
      <c r="R2509">
        <v>0.67800000000000005</v>
      </c>
      <c r="S2509">
        <v>0.621</v>
      </c>
      <c r="T2509">
        <v>0.85299999999999998</v>
      </c>
      <c r="U2509">
        <v>666.66700000000003</v>
      </c>
      <c r="V2509" t="s">
        <v>58</v>
      </c>
      <c r="W2509">
        <v>0.92600000000000005</v>
      </c>
      <c r="X2509">
        <v>0.74399999999999999</v>
      </c>
      <c r="Y2509">
        <v>0.98099999999999998</v>
      </c>
      <c r="Z2509">
        <v>0.749</v>
      </c>
      <c r="AA2509" s="19">
        <v>45733.85534642361</v>
      </c>
      <c r="AB2509" t="s">
        <v>1511</v>
      </c>
    </row>
    <row r="2510" spans="1:28" hidden="1" x14ac:dyDescent="0.35">
      <c r="A2510" t="s">
        <v>1482</v>
      </c>
      <c r="B2510" t="s">
        <v>314</v>
      </c>
      <c r="C2510">
        <v>0</v>
      </c>
      <c r="D2510" s="9">
        <v>43525.106979166667</v>
      </c>
      <c r="E2510" s="9">
        <v>43525.106979166667</v>
      </c>
      <c r="F2510" t="s">
        <v>874</v>
      </c>
      <c r="G2510" t="s">
        <v>874</v>
      </c>
      <c r="H2510">
        <v>1</v>
      </c>
      <c r="I2510">
        <v>1</v>
      </c>
      <c r="J2510">
        <v>1</v>
      </c>
      <c r="K2510" t="s">
        <v>875</v>
      </c>
      <c r="L2510">
        <v>1</v>
      </c>
      <c r="M2510">
        <v>0</v>
      </c>
      <c r="N2510" t="s">
        <v>877</v>
      </c>
      <c r="O2510" t="s">
        <v>877</v>
      </c>
      <c r="P2510" t="s">
        <v>877</v>
      </c>
      <c r="Q2510" t="s">
        <v>877</v>
      </c>
      <c r="R2510" t="s">
        <v>877</v>
      </c>
      <c r="S2510" t="s">
        <v>877</v>
      </c>
      <c r="T2510" t="s">
        <v>877</v>
      </c>
      <c r="U2510" t="s">
        <v>877</v>
      </c>
      <c r="V2510" t="s">
        <v>58</v>
      </c>
      <c r="W2510" t="s">
        <v>877</v>
      </c>
      <c r="X2510" t="s">
        <v>877</v>
      </c>
      <c r="Y2510" t="s">
        <v>877</v>
      </c>
      <c r="Z2510" t="s">
        <v>877</v>
      </c>
      <c r="AA2510" s="19">
        <v>45733.855346493059</v>
      </c>
      <c r="AB2510" t="s">
        <v>1511</v>
      </c>
    </row>
    <row r="2511" spans="1:28" x14ac:dyDescent="0.35">
      <c r="A2511" t="s">
        <v>1483</v>
      </c>
      <c r="B2511" t="s">
        <v>313</v>
      </c>
      <c r="C2511">
        <v>1816</v>
      </c>
      <c r="D2511" s="9">
        <v>38894.040243055555</v>
      </c>
      <c r="E2511" s="9">
        <v>40710.564143518517</v>
      </c>
      <c r="F2511">
        <v>758</v>
      </c>
      <c r="G2511">
        <v>758</v>
      </c>
      <c r="H2511">
        <v>427</v>
      </c>
      <c r="I2511">
        <v>331</v>
      </c>
      <c r="J2511">
        <v>153</v>
      </c>
      <c r="K2511">
        <v>605</v>
      </c>
      <c r="L2511">
        <v>527</v>
      </c>
      <c r="M2511">
        <v>78</v>
      </c>
      <c r="N2511">
        <v>0.42799999999999999</v>
      </c>
      <c r="O2511">
        <v>0.27800000000000002</v>
      </c>
      <c r="P2511">
        <v>0.128</v>
      </c>
      <c r="Q2511">
        <v>0.54700000000000004</v>
      </c>
      <c r="R2511">
        <v>0.94599999999999995</v>
      </c>
      <c r="S2511">
        <v>0.60599999999999998</v>
      </c>
      <c r="T2511">
        <v>0.81899999999999995</v>
      </c>
      <c r="U2511">
        <v>142.596</v>
      </c>
      <c r="V2511" t="s">
        <v>58</v>
      </c>
      <c r="W2511">
        <v>0.94599999999999995</v>
      </c>
      <c r="X2511">
        <v>0.94</v>
      </c>
      <c r="Y2511">
        <v>0.96</v>
      </c>
      <c r="Z2511">
        <v>0.92400000000000004</v>
      </c>
      <c r="AA2511" s="19">
        <v>45733.855417199076</v>
      </c>
      <c r="AB2511" t="s">
        <v>1511</v>
      </c>
    </row>
    <row r="2512" spans="1:28" hidden="1" x14ac:dyDescent="0.35">
      <c r="A2512" t="s">
        <v>1483</v>
      </c>
      <c r="B2512" t="s">
        <v>314</v>
      </c>
      <c r="C2512">
        <v>97</v>
      </c>
      <c r="D2512" s="9">
        <v>40613.036909722221</v>
      </c>
      <c r="E2512" s="9">
        <v>40710.564143518517</v>
      </c>
      <c r="F2512" t="s">
        <v>874</v>
      </c>
      <c r="G2512" t="s">
        <v>874</v>
      </c>
      <c r="H2512">
        <v>1</v>
      </c>
      <c r="I2512">
        <v>3</v>
      </c>
      <c r="J2512">
        <v>1</v>
      </c>
      <c r="K2512" t="s">
        <v>875</v>
      </c>
      <c r="L2512">
        <v>1</v>
      </c>
      <c r="M2512">
        <v>0</v>
      </c>
      <c r="N2512" t="s">
        <v>877</v>
      </c>
      <c r="O2512">
        <v>1.7999999999999999E-2</v>
      </c>
      <c r="P2512" t="s">
        <v>877</v>
      </c>
      <c r="Q2512" t="s">
        <v>877</v>
      </c>
      <c r="R2512" t="s">
        <v>877</v>
      </c>
      <c r="S2512" t="s">
        <v>877</v>
      </c>
      <c r="T2512" t="s">
        <v>877</v>
      </c>
      <c r="U2512" t="s">
        <v>877</v>
      </c>
      <c r="V2512" t="s">
        <v>58</v>
      </c>
      <c r="W2512" t="s">
        <v>877</v>
      </c>
      <c r="X2512">
        <v>0.90200000000000002</v>
      </c>
      <c r="Y2512" t="s">
        <v>877</v>
      </c>
      <c r="Z2512" t="s">
        <v>877</v>
      </c>
      <c r="AA2512" s="19">
        <v>45733.85541729167</v>
      </c>
      <c r="AB2512" t="s">
        <v>1511</v>
      </c>
    </row>
    <row r="2513" spans="1:28" x14ac:dyDescent="0.35">
      <c r="A2513" t="s">
        <v>1484</v>
      </c>
      <c r="B2513" t="s">
        <v>313</v>
      </c>
      <c r="C2513">
        <v>2439</v>
      </c>
      <c r="D2513" s="9">
        <v>38036.743009259262</v>
      </c>
      <c r="E2513" s="9">
        <v>40476.101736111108</v>
      </c>
      <c r="F2513">
        <v>504</v>
      </c>
      <c r="G2513">
        <v>504</v>
      </c>
      <c r="H2513">
        <v>286</v>
      </c>
      <c r="I2513">
        <v>218</v>
      </c>
      <c r="J2513">
        <v>45</v>
      </c>
      <c r="K2513">
        <v>459</v>
      </c>
      <c r="L2513">
        <v>265</v>
      </c>
      <c r="M2513">
        <v>194</v>
      </c>
      <c r="N2513">
        <v>0.23699999999999999</v>
      </c>
      <c r="O2513">
        <v>0.16600000000000001</v>
      </c>
      <c r="P2513">
        <v>4.7E-2</v>
      </c>
      <c r="Q2513">
        <v>0.28299999999999997</v>
      </c>
      <c r="R2513">
        <v>0.79500000000000004</v>
      </c>
      <c r="S2513">
        <v>0.58799999999999997</v>
      </c>
      <c r="T2513">
        <v>0.88300000000000001</v>
      </c>
      <c r="U2513">
        <v>685.51199999999994</v>
      </c>
      <c r="V2513" t="s">
        <v>58</v>
      </c>
      <c r="W2513">
        <v>0.93400000000000005</v>
      </c>
      <c r="X2513">
        <v>0.95699999999999996</v>
      </c>
      <c r="Y2513">
        <v>0.95699999999999996</v>
      </c>
      <c r="Z2513">
        <v>0.94799999999999995</v>
      </c>
      <c r="AA2513" s="19">
        <v>45733.855482893516</v>
      </c>
      <c r="AB2513" t="s">
        <v>1511</v>
      </c>
    </row>
    <row r="2514" spans="1:28" hidden="1" x14ac:dyDescent="0.35">
      <c r="A2514" t="s">
        <v>1484</v>
      </c>
      <c r="B2514" t="s">
        <v>314</v>
      </c>
      <c r="C2514">
        <v>0</v>
      </c>
      <c r="D2514" s="9">
        <v>40476.101736111108</v>
      </c>
      <c r="E2514" s="9">
        <v>40476.101736111108</v>
      </c>
      <c r="F2514" t="s">
        <v>874</v>
      </c>
      <c r="G2514" t="s">
        <v>874</v>
      </c>
      <c r="H2514">
        <v>1</v>
      </c>
      <c r="I2514">
        <v>1</v>
      </c>
      <c r="J2514">
        <v>1</v>
      </c>
      <c r="K2514" t="s">
        <v>875</v>
      </c>
      <c r="L2514">
        <v>1</v>
      </c>
      <c r="M2514">
        <v>0</v>
      </c>
      <c r="N2514" t="s">
        <v>877</v>
      </c>
      <c r="O2514" t="s">
        <v>877</v>
      </c>
      <c r="P2514" t="s">
        <v>877</v>
      </c>
      <c r="Q2514" t="s">
        <v>877</v>
      </c>
      <c r="R2514" t="s">
        <v>877</v>
      </c>
      <c r="S2514" t="s">
        <v>877</v>
      </c>
      <c r="T2514" t="s">
        <v>877</v>
      </c>
      <c r="U2514" t="s">
        <v>877</v>
      </c>
      <c r="V2514" t="s">
        <v>58</v>
      </c>
      <c r="W2514" t="s">
        <v>877</v>
      </c>
      <c r="X2514" t="s">
        <v>877</v>
      </c>
      <c r="Y2514" t="s">
        <v>877</v>
      </c>
      <c r="Z2514" t="s">
        <v>877</v>
      </c>
      <c r="AA2514" s="19">
        <v>45733.85548298611</v>
      </c>
      <c r="AB2514" t="s">
        <v>1511</v>
      </c>
    </row>
    <row r="2515" spans="1:28" x14ac:dyDescent="0.35">
      <c r="A2515" t="s">
        <v>1485</v>
      </c>
      <c r="B2515" t="s">
        <v>313</v>
      </c>
      <c r="C2515">
        <v>3606</v>
      </c>
      <c r="D2515" s="9">
        <v>40407.602835648147</v>
      </c>
      <c r="E2515" s="9">
        <v>44014.585405092592</v>
      </c>
      <c r="F2515">
        <v>113</v>
      </c>
      <c r="G2515">
        <v>113</v>
      </c>
      <c r="H2515">
        <v>84</v>
      </c>
      <c r="I2515">
        <v>29</v>
      </c>
      <c r="J2515">
        <v>12</v>
      </c>
      <c r="K2515">
        <v>101</v>
      </c>
      <c r="L2515">
        <v>87</v>
      </c>
      <c r="M2515">
        <v>14</v>
      </c>
      <c r="N2515">
        <v>5.2999999999999999E-2</v>
      </c>
      <c r="O2515">
        <v>1.0999999999999999E-2</v>
      </c>
      <c r="P2515">
        <v>4.0000000000000001E-3</v>
      </c>
      <c r="Q2515">
        <v>4.8000000000000001E-2</v>
      </c>
      <c r="R2515">
        <v>0.8</v>
      </c>
      <c r="S2515">
        <v>0.82799999999999996</v>
      </c>
      <c r="T2515">
        <v>0.93799999999999994</v>
      </c>
      <c r="U2515">
        <v>291.66699999999997</v>
      </c>
      <c r="V2515" t="s">
        <v>58</v>
      </c>
      <c r="W2515">
        <v>0.95399999999999996</v>
      </c>
      <c r="X2515">
        <v>0.74</v>
      </c>
      <c r="Y2515">
        <v>0.81299999999999994</v>
      </c>
      <c r="Z2515">
        <v>0.871</v>
      </c>
      <c r="AA2515" s="19">
        <v>45733.855547303239</v>
      </c>
      <c r="AB2515" t="s">
        <v>1511</v>
      </c>
    </row>
    <row r="2516" spans="1:28" hidden="1" x14ac:dyDescent="0.35">
      <c r="A2516" t="s">
        <v>1485</v>
      </c>
      <c r="B2516" t="s">
        <v>314</v>
      </c>
      <c r="C2516">
        <v>0</v>
      </c>
      <c r="D2516" s="9">
        <v>44014.585405092592</v>
      </c>
      <c r="E2516" s="9">
        <v>44014.585405092592</v>
      </c>
      <c r="F2516" t="s">
        <v>874</v>
      </c>
      <c r="G2516" t="s">
        <v>874</v>
      </c>
      <c r="H2516">
        <v>1</v>
      </c>
      <c r="I2516">
        <v>1</v>
      </c>
      <c r="J2516">
        <v>1</v>
      </c>
      <c r="K2516" t="s">
        <v>875</v>
      </c>
      <c r="L2516">
        <v>1</v>
      </c>
      <c r="M2516">
        <v>0</v>
      </c>
      <c r="N2516" t="s">
        <v>877</v>
      </c>
      <c r="O2516" t="s">
        <v>877</v>
      </c>
      <c r="P2516" t="s">
        <v>877</v>
      </c>
      <c r="Q2516" t="s">
        <v>877</v>
      </c>
      <c r="R2516" t="s">
        <v>877</v>
      </c>
      <c r="S2516" t="s">
        <v>877</v>
      </c>
      <c r="T2516" t="s">
        <v>877</v>
      </c>
      <c r="U2516" t="s">
        <v>877</v>
      </c>
      <c r="V2516" t="s">
        <v>58</v>
      </c>
      <c r="W2516" t="s">
        <v>877</v>
      </c>
      <c r="X2516" t="s">
        <v>877</v>
      </c>
      <c r="Y2516" t="s">
        <v>877</v>
      </c>
      <c r="Z2516" t="s">
        <v>877</v>
      </c>
      <c r="AA2516" s="19">
        <v>45733.855547303239</v>
      </c>
      <c r="AB2516" t="s">
        <v>1511</v>
      </c>
    </row>
    <row r="2517" spans="1:28" x14ac:dyDescent="0.35">
      <c r="A2517" t="s">
        <v>1486</v>
      </c>
      <c r="B2517" t="s">
        <v>313</v>
      </c>
      <c r="C2517">
        <v>3410</v>
      </c>
      <c r="D2517" s="9">
        <v>38995.108773148146</v>
      </c>
      <c r="E2517" s="9">
        <v>42405.893148148149</v>
      </c>
      <c r="F2517">
        <v>336</v>
      </c>
      <c r="G2517">
        <v>336</v>
      </c>
      <c r="H2517">
        <v>216</v>
      </c>
      <c r="I2517">
        <v>120</v>
      </c>
      <c r="J2517">
        <v>55</v>
      </c>
      <c r="K2517">
        <v>281</v>
      </c>
      <c r="L2517">
        <v>281</v>
      </c>
      <c r="M2517">
        <v>0</v>
      </c>
      <c r="N2517">
        <v>5.6000000000000001E-2</v>
      </c>
      <c r="O2517">
        <v>3.2000000000000001E-2</v>
      </c>
      <c r="P2517">
        <v>1.7999999999999999E-2</v>
      </c>
      <c r="Q2517">
        <v>6.7000000000000004E-2</v>
      </c>
      <c r="R2517">
        <v>0.95699999999999996</v>
      </c>
      <c r="S2517">
        <v>0.63600000000000001</v>
      </c>
      <c r="T2517">
        <v>0.79500000000000004</v>
      </c>
      <c r="U2517">
        <v>0</v>
      </c>
      <c r="V2517" t="s">
        <v>82</v>
      </c>
      <c r="W2517">
        <v>0.94299999999999995</v>
      </c>
      <c r="X2517">
        <v>0.93700000000000006</v>
      </c>
      <c r="Y2517">
        <v>0.95199999999999996</v>
      </c>
      <c r="Z2517">
        <v>0.95299999999999996</v>
      </c>
      <c r="AA2517" s="19">
        <v>45733.855618402777</v>
      </c>
      <c r="AB2517" t="s">
        <v>1511</v>
      </c>
    </row>
    <row r="2518" spans="1:28" hidden="1" x14ac:dyDescent="0.35">
      <c r="A2518" t="s">
        <v>1486</v>
      </c>
      <c r="B2518" t="s">
        <v>314</v>
      </c>
      <c r="C2518">
        <v>66</v>
      </c>
      <c r="D2518" s="9">
        <v>42339.421747685185</v>
      </c>
      <c r="E2518" s="9">
        <v>42405.893148148149</v>
      </c>
      <c r="F2518" t="s">
        <v>874</v>
      </c>
      <c r="G2518" t="s">
        <v>874</v>
      </c>
      <c r="H2518">
        <v>1</v>
      </c>
      <c r="I2518">
        <v>2</v>
      </c>
      <c r="J2518">
        <v>1</v>
      </c>
      <c r="K2518" t="s">
        <v>875</v>
      </c>
      <c r="L2518">
        <v>24</v>
      </c>
      <c r="M2518">
        <v>-23</v>
      </c>
      <c r="N2518" t="s">
        <v>877</v>
      </c>
      <c r="O2518">
        <v>1.6E-2</v>
      </c>
      <c r="P2518" t="s">
        <v>877</v>
      </c>
      <c r="Q2518">
        <v>0.82699999999999996</v>
      </c>
      <c r="R2518" t="s">
        <v>877</v>
      </c>
      <c r="S2518" t="s">
        <v>877</v>
      </c>
      <c r="T2518" t="s">
        <v>877</v>
      </c>
      <c r="U2518" t="s">
        <v>877</v>
      </c>
      <c r="V2518" t="s">
        <v>82</v>
      </c>
      <c r="W2518" t="s">
        <v>877</v>
      </c>
      <c r="X2518">
        <v>1</v>
      </c>
      <c r="Y2518" t="s">
        <v>877</v>
      </c>
      <c r="Z2518">
        <v>0.21299999999999999</v>
      </c>
      <c r="AA2518" s="19">
        <v>45733.855618506946</v>
      </c>
      <c r="AB2518" t="s">
        <v>1511</v>
      </c>
    </row>
    <row r="2519" spans="1:28" x14ac:dyDescent="0.35">
      <c r="A2519" t="s">
        <v>1487</v>
      </c>
      <c r="B2519" t="s">
        <v>313</v>
      </c>
      <c r="C2519">
        <v>2814</v>
      </c>
      <c r="D2519" s="9">
        <v>40422.305300925924</v>
      </c>
      <c r="E2519" s="9">
        <v>43237.152766203704</v>
      </c>
      <c r="F2519">
        <v>149</v>
      </c>
      <c r="G2519">
        <v>149</v>
      </c>
      <c r="H2519">
        <v>104</v>
      </c>
      <c r="I2519">
        <v>45</v>
      </c>
      <c r="J2519">
        <v>10</v>
      </c>
      <c r="K2519">
        <v>139</v>
      </c>
      <c r="L2519">
        <v>114</v>
      </c>
      <c r="M2519">
        <v>25</v>
      </c>
      <c r="N2519">
        <v>5.0999999999999997E-2</v>
      </c>
      <c r="O2519">
        <v>0.03</v>
      </c>
      <c r="P2519">
        <v>8.9999999999999993E-3</v>
      </c>
      <c r="Q2519">
        <v>5.2999999999999999E-2</v>
      </c>
      <c r="R2519">
        <v>0.73599999999999999</v>
      </c>
      <c r="S2519">
        <v>0.63</v>
      </c>
      <c r="T2519">
        <v>0.88900000000000001</v>
      </c>
      <c r="U2519">
        <v>471.69799999999998</v>
      </c>
      <c r="V2519" t="s">
        <v>58</v>
      </c>
      <c r="W2519">
        <v>0.88500000000000001</v>
      </c>
      <c r="X2519">
        <v>0.81899999999999995</v>
      </c>
      <c r="Y2519">
        <v>0.86199999999999999</v>
      </c>
      <c r="Z2519">
        <v>0.84199999999999997</v>
      </c>
      <c r="AA2519" s="19">
        <v>45733.855683414353</v>
      </c>
      <c r="AB2519" t="s">
        <v>1511</v>
      </c>
    </row>
    <row r="2520" spans="1:28" hidden="1" x14ac:dyDescent="0.35">
      <c r="A2520" t="s">
        <v>1487</v>
      </c>
      <c r="B2520" t="s">
        <v>314</v>
      </c>
      <c r="C2520">
        <v>0</v>
      </c>
      <c r="D2520" s="9">
        <v>43237.152766203704</v>
      </c>
      <c r="E2520" s="9">
        <v>43237.152766203704</v>
      </c>
      <c r="F2520" t="s">
        <v>874</v>
      </c>
      <c r="G2520" t="s">
        <v>874</v>
      </c>
      <c r="H2520">
        <v>1</v>
      </c>
      <c r="I2520">
        <v>1</v>
      </c>
      <c r="J2520">
        <v>1</v>
      </c>
      <c r="K2520" t="s">
        <v>875</v>
      </c>
      <c r="L2520">
        <v>1</v>
      </c>
      <c r="M2520">
        <v>0</v>
      </c>
      <c r="N2520" t="s">
        <v>877</v>
      </c>
      <c r="O2520" t="s">
        <v>877</v>
      </c>
      <c r="P2520" t="s">
        <v>877</v>
      </c>
      <c r="Q2520" t="s">
        <v>877</v>
      </c>
      <c r="R2520" t="s">
        <v>877</v>
      </c>
      <c r="S2520" t="s">
        <v>877</v>
      </c>
      <c r="T2520" t="s">
        <v>877</v>
      </c>
      <c r="U2520" t="s">
        <v>877</v>
      </c>
      <c r="V2520" t="s">
        <v>58</v>
      </c>
      <c r="W2520" t="s">
        <v>877</v>
      </c>
      <c r="X2520" t="s">
        <v>877</v>
      </c>
      <c r="Y2520" t="s">
        <v>877</v>
      </c>
      <c r="Z2520" t="s">
        <v>877</v>
      </c>
      <c r="AA2520" s="19">
        <v>45733.855683506947</v>
      </c>
      <c r="AB2520" t="s">
        <v>1511</v>
      </c>
    </row>
    <row r="2521" spans="1:28" x14ac:dyDescent="0.35">
      <c r="A2521" t="s">
        <v>1488</v>
      </c>
      <c r="B2521" t="s">
        <v>313</v>
      </c>
      <c r="C2521">
        <v>3617</v>
      </c>
      <c r="D2521" s="9">
        <v>39862.153263888889</v>
      </c>
      <c r="E2521" s="9">
        <v>43479.844282407408</v>
      </c>
      <c r="F2521">
        <v>216</v>
      </c>
      <c r="G2521">
        <v>216</v>
      </c>
      <c r="H2521">
        <v>143</v>
      </c>
      <c r="I2521">
        <v>73</v>
      </c>
      <c r="J2521">
        <v>32</v>
      </c>
      <c r="K2521">
        <v>184</v>
      </c>
      <c r="L2521">
        <v>161</v>
      </c>
      <c r="M2521">
        <v>23</v>
      </c>
      <c r="N2521">
        <v>8.4000000000000005E-2</v>
      </c>
      <c r="O2521">
        <v>4.2000000000000003E-2</v>
      </c>
      <c r="P2521">
        <v>1.2999999999999999E-2</v>
      </c>
      <c r="Q2521">
        <v>8.7999999999999995E-2</v>
      </c>
      <c r="R2521">
        <v>0.77900000000000003</v>
      </c>
      <c r="S2521">
        <v>0.66700000000000004</v>
      </c>
      <c r="T2521">
        <v>0.89700000000000002</v>
      </c>
      <c r="U2521">
        <v>261.36399999999998</v>
      </c>
      <c r="V2521" t="s">
        <v>58</v>
      </c>
      <c r="W2521">
        <v>0.92700000000000005</v>
      </c>
      <c r="X2521">
        <v>0.91600000000000004</v>
      </c>
      <c r="Y2521">
        <v>0.89300000000000002</v>
      </c>
      <c r="Z2521">
        <v>0.89500000000000002</v>
      </c>
      <c r="AA2521" s="19">
        <v>45733.855749120368</v>
      </c>
      <c r="AB2521" t="s">
        <v>1511</v>
      </c>
    </row>
    <row r="2522" spans="1:28" hidden="1" x14ac:dyDescent="0.35">
      <c r="A2522" t="s">
        <v>1488</v>
      </c>
      <c r="B2522" t="s">
        <v>314</v>
      </c>
      <c r="C2522">
        <v>0</v>
      </c>
      <c r="D2522" s="9">
        <v>43479.826921296299</v>
      </c>
      <c r="E2522" s="9">
        <v>43479.844282407408</v>
      </c>
      <c r="F2522" t="s">
        <v>874</v>
      </c>
      <c r="G2522" t="s">
        <v>874</v>
      </c>
      <c r="H2522">
        <v>1</v>
      </c>
      <c r="I2522">
        <v>1</v>
      </c>
      <c r="J2522">
        <v>13</v>
      </c>
      <c r="K2522" t="s">
        <v>875</v>
      </c>
      <c r="L2522">
        <v>4</v>
      </c>
      <c r="M2522">
        <v>-16</v>
      </c>
      <c r="N2522" t="s">
        <v>877</v>
      </c>
      <c r="O2522" t="s">
        <v>877</v>
      </c>
      <c r="P2522">
        <v>6.5</v>
      </c>
      <c r="Q2522">
        <v>2</v>
      </c>
      <c r="R2522" t="s">
        <v>877</v>
      </c>
      <c r="S2522" t="s">
        <v>877</v>
      </c>
      <c r="T2522" t="s">
        <v>877</v>
      </c>
      <c r="U2522" t="s">
        <v>877</v>
      </c>
      <c r="V2522" t="s">
        <v>58</v>
      </c>
      <c r="W2522" t="s">
        <v>877</v>
      </c>
      <c r="X2522" t="s">
        <v>877</v>
      </c>
      <c r="Y2522">
        <v>0.214</v>
      </c>
      <c r="Z2522">
        <v>0.6</v>
      </c>
      <c r="AA2522" s="19">
        <v>45733.855749247683</v>
      </c>
      <c r="AB2522" t="s">
        <v>1511</v>
      </c>
    </row>
    <row r="2523" spans="1:28" x14ac:dyDescent="0.35">
      <c r="A2523" t="s">
        <v>1489</v>
      </c>
      <c r="B2523" t="s">
        <v>313</v>
      </c>
      <c r="C2523">
        <v>4962</v>
      </c>
      <c r="D2523" s="9">
        <v>39406.441365740742</v>
      </c>
      <c r="E2523" s="9">
        <v>44368.749120370368</v>
      </c>
      <c r="F2523">
        <v>4232</v>
      </c>
      <c r="G2523">
        <v>4232</v>
      </c>
      <c r="H2523">
        <v>2559</v>
      </c>
      <c r="I2523">
        <v>1673</v>
      </c>
      <c r="J2523">
        <v>460</v>
      </c>
      <c r="K2523">
        <v>3772</v>
      </c>
      <c r="L2523">
        <v>3641</v>
      </c>
      <c r="M2523">
        <v>131</v>
      </c>
      <c r="N2523">
        <v>0.71299999999999997</v>
      </c>
      <c r="O2523">
        <v>0.44700000000000001</v>
      </c>
      <c r="P2523">
        <v>0.105</v>
      </c>
      <c r="Q2523">
        <v>0.93899999999999995</v>
      </c>
      <c r="R2523">
        <v>0.89</v>
      </c>
      <c r="S2523">
        <v>0.61499999999999999</v>
      </c>
      <c r="T2523">
        <v>0.90900000000000003</v>
      </c>
      <c r="U2523">
        <v>139.51</v>
      </c>
      <c r="V2523" t="s">
        <v>58</v>
      </c>
      <c r="W2523">
        <v>0.96399999999999997</v>
      </c>
      <c r="X2523">
        <v>0.97799999999999998</v>
      </c>
      <c r="Y2523">
        <v>0.93200000000000005</v>
      </c>
      <c r="Z2523">
        <v>0.97599999999999998</v>
      </c>
      <c r="AA2523" s="19">
        <v>45733.855825648148</v>
      </c>
      <c r="AB2523" t="s">
        <v>1511</v>
      </c>
    </row>
    <row r="2524" spans="1:28" hidden="1" x14ac:dyDescent="0.35">
      <c r="A2524" t="s">
        <v>1489</v>
      </c>
      <c r="B2524" t="s">
        <v>314</v>
      </c>
      <c r="C2524">
        <v>95</v>
      </c>
      <c r="D2524" s="9">
        <v>44272.838900462964</v>
      </c>
      <c r="E2524" s="9">
        <v>44368.749120370368</v>
      </c>
      <c r="F2524" t="s">
        <v>874</v>
      </c>
      <c r="G2524" t="s">
        <v>874</v>
      </c>
      <c r="H2524">
        <v>1</v>
      </c>
      <c r="I2524">
        <v>1</v>
      </c>
      <c r="J2524">
        <v>29</v>
      </c>
      <c r="K2524" t="s">
        <v>875</v>
      </c>
      <c r="L2524">
        <v>4</v>
      </c>
      <c r="M2524">
        <v>-32</v>
      </c>
      <c r="N2524" t="s">
        <v>877</v>
      </c>
      <c r="O2524" t="s">
        <v>877</v>
      </c>
      <c r="P2524">
        <v>0.54500000000000004</v>
      </c>
      <c r="Q2524">
        <v>3.5999999999999997E-2</v>
      </c>
      <c r="R2524" t="s">
        <v>877</v>
      </c>
      <c r="S2524" t="s">
        <v>877</v>
      </c>
      <c r="T2524" t="s">
        <v>877</v>
      </c>
      <c r="U2524" t="s">
        <v>877</v>
      </c>
      <c r="V2524" t="s">
        <v>58</v>
      </c>
      <c r="W2524" t="s">
        <v>877</v>
      </c>
      <c r="X2524" t="s">
        <v>877</v>
      </c>
      <c r="Y2524">
        <v>0.28899999999999998</v>
      </c>
      <c r="Z2524">
        <v>0.628</v>
      </c>
      <c r="AA2524" s="19">
        <v>45733.855825775463</v>
      </c>
      <c r="AB2524" t="s">
        <v>1511</v>
      </c>
    </row>
    <row r="2525" spans="1:28" x14ac:dyDescent="0.35">
      <c r="A2525" t="s">
        <v>1490</v>
      </c>
      <c r="B2525" t="s">
        <v>313</v>
      </c>
      <c r="C2525">
        <v>1301</v>
      </c>
      <c r="D2525" s="9">
        <v>43165.767361111109</v>
      </c>
      <c r="E2525" s="9">
        <v>44467.703333333331</v>
      </c>
      <c r="F2525">
        <v>49</v>
      </c>
      <c r="G2525">
        <v>49</v>
      </c>
      <c r="H2525">
        <v>18</v>
      </c>
      <c r="I2525">
        <v>31</v>
      </c>
      <c r="J2525">
        <v>44</v>
      </c>
      <c r="K2525">
        <v>5</v>
      </c>
      <c r="L2525">
        <v>5</v>
      </c>
      <c r="M2525">
        <v>0</v>
      </c>
      <c r="N2525">
        <v>1.4999999999999999E-2</v>
      </c>
      <c r="O2525">
        <v>2.5999999999999999E-2</v>
      </c>
      <c r="P2525">
        <v>3.9E-2</v>
      </c>
      <c r="Q2525">
        <v>3.0000000000000001E-3</v>
      </c>
      <c r="R2525">
        <v>1.5</v>
      </c>
      <c r="S2525">
        <v>0.36599999999999999</v>
      </c>
      <c r="T2525">
        <v>4.9000000000000002E-2</v>
      </c>
      <c r="U2525">
        <v>0</v>
      </c>
      <c r="V2525" t="s">
        <v>94</v>
      </c>
      <c r="W2525">
        <v>0.97199999999999998</v>
      </c>
      <c r="X2525">
        <v>0.95799999999999996</v>
      </c>
      <c r="Y2525">
        <v>0.95699999999999996</v>
      </c>
      <c r="Z2525">
        <v>0.63400000000000001</v>
      </c>
      <c r="AA2525" s="19">
        <v>45733.855894201391</v>
      </c>
      <c r="AB2525" t="s">
        <v>1511</v>
      </c>
    </row>
    <row r="2526" spans="1:28" hidden="1" x14ac:dyDescent="0.35">
      <c r="A2526" t="s">
        <v>1490</v>
      </c>
      <c r="B2526" t="s">
        <v>314</v>
      </c>
      <c r="C2526">
        <v>95</v>
      </c>
      <c r="D2526" s="9">
        <v>44372.38616898148</v>
      </c>
      <c r="E2526" s="9">
        <v>44467.703333333331</v>
      </c>
      <c r="F2526" t="s">
        <v>874</v>
      </c>
      <c r="G2526" t="s">
        <v>874</v>
      </c>
      <c r="H2526">
        <v>1</v>
      </c>
      <c r="I2526">
        <v>4</v>
      </c>
      <c r="J2526">
        <v>6</v>
      </c>
      <c r="K2526" t="s">
        <v>875</v>
      </c>
      <c r="L2526">
        <v>1</v>
      </c>
      <c r="M2526">
        <v>-2</v>
      </c>
      <c r="N2526" t="s">
        <v>877</v>
      </c>
      <c r="O2526">
        <v>2.7E-2</v>
      </c>
      <c r="P2526">
        <v>0.05</v>
      </c>
      <c r="Q2526" t="s">
        <v>877</v>
      </c>
      <c r="R2526" t="s">
        <v>877</v>
      </c>
      <c r="S2526" t="s">
        <v>877</v>
      </c>
      <c r="T2526" t="s">
        <v>877</v>
      </c>
      <c r="U2526" t="s">
        <v>877</v>
      </c>
      <c r="V2526" t="s">
        <v>94</v>
      </c>
      <c r="W2526" t="s">
        <v>877</v>
      </c>
      <c r="X2526">
        <v>0.90400000000000003</v>
      </c>
      <c r="Y2526">
        <v>0.85</v>
      </c>
      <c r="Z2526" t="s">
        <v>877</v>
      </c>
      <c r="AA2526" s="19">
        <v>45733.855894201391</v>
      </c>
      <c r="AB2526" t="s">
        <v>1511</v>
      </c>
    </row>
    <row r="2527" spans="1:28" x14ac:dyDescent="0.35">
      <c r="A2527" t="s">
        <v>1491</v>
      </c>
      <c r="B2527" t="s">
        <v>313</v>
      </c>
      <c r="C2527">
        <v>4392</v>
      </c>
      <c r="D2527" s="9">
        <v>38443.107638888891</v>
      </c>
      <c r="E2527" s="9">
        <v>42835.460358796299</v>
      </c>
      <c r="F2527">
        <v>1376</v>
      </c>
      <c r="G2527">
        <v>1376</v>
      </c>
      <c r="H2527">
        <v>494</v>
      </c>
      <c r="I2527">
        <v>882</v>
      </c>
      <c r="J2527">
        <v>543</v>
      </c>
      <c r="K2527">
        <v>833</v>
      </c>
      <c r="L2527">
        <v>833</v>
      </c>
      <c r="M2527">
        <v>0</v>
      </c>
      <c r="N2527">
        <v>0.16800000000000001</v>
      </c>
      <c r="O2527">
        <v>0.24299999999999999</v>
      </c>
      <c r="P2527">
        <v>8.8999999999999996E-2</v>
      </c>
      <c r="Q2527">
        <v>0.28399999999999997</v>
      </c>
      <c r="R2527">
        <v>0.88200000000000001</v>
      </c>
      <c r="S2527">
        <v>0.40899999999999997</v>
      </c>
      <c r="T2527">
        <v>0.78300000000000003</v>
      </c>
      <c r="U2527">
        <v>0</v>
      </c>
      <c r="V2527" t="s">
        <v>82</v>
      </c>
      <c r="W2527">
        <v>0.78400000000000003</v>
      </c>
      <c r="X2527">
        <v>0.91400000000000003</v>
      </c>
      <c r="Y2527">
        <v>0.91700000000000004</v>
      </c>
      <c r="Z2527">
        <v>0.82099999999999995</v>
      </c>
      <c r="AA2527" s="19">
        <v>45733.855968587966</v>
      </c>
      <c r="AB2527" t="s">
        <v>1511</v>
      </c>
    </row>
    <row r="2528" spans="1:28" hidden="1" x14ac:dyDescent="0.35">
      <c r="A2528" t="s">
        <v>1491</v>
      </c>
      <c r="B2528" t="s">
        <v>314</v>
      </c>
      <c r="C2528">
        <v>12</v>
      </c>
      <c r="D2528" s="9">
        <v>42823.324131944442</v>
      </c>
      <c r="E2528" s="9">
        <v>42835.460358796299</v>
      </c>
      <c r="F2528" t="s">
        <v>874</v>
      </c>
      <c r="G2528" t="s">
        <v>874</v>
      </c>
      <c r="H2528">
        <v>1</v>
      </c>
      <c r="I2528">
        <v>1</v>
      </c>
      <c r="J2528">
        <v>205</v>
      </c>
      <c r="K2528" t="s">
        <v>875</v>
      </c>
      <c r="L2528">
        <v>1</v>
      </c>
      <c r="M2528">
        <v>-206</v>
      </c>
      <c r="N2528" t="s">
        <v>877</v>
      </c>
      <c r="O2528" t="s">
        <v>877</v>
      </c>
      <c r="P2528">
        <v>19.295000000000002</v>
      </c>
      <c r="Q2528" t="s">
        <v>877</v>
      </c>
      <c r="R2528" t="s">
        <v>877</v>
      </c>
      <c r="S2528" t="s">
        <v>877</v>
      </c>
      <c r="T2528" t="s">
        <v>877</v>
      </c>
      <c r="U2528" t="s">
        <v>877</v>
      </c>
      <c r="V2528" t="s">
        <v>82</v>
      </c>
      <c r="W2528" t="s">
        <v>877</v>
      </c>
      <c r="X2528" t="s">
        <v>877</v>
      </c>
      <c r="Y2528">
        <v>9.9000000000000005E-2</v>
      </c>
      <c r="Z2528" t="s">
        <v>877</v>
      </c>
      <c r="AA2528" s="19">
        <v>45733.855968773147</v>
      </c>
      <c r="AB2528" t="s">
        <v>1511</v>
      </c>
    </row>
    <row r="2529" spans="1:28" x14ac:dyDescent="0.35">
      <c r="A2529" t="s">
        <v>1492</v>
      </c>
      <c r="B2529" t="s">
        <v>313</v>
      </c>
      <c r="C2529">
        <v>2803</v>
      </c>
      <c r="D2529" s="9">
        <v>40319.308553240742</v>
      </c>
      <c r="E2529" s="9">
        <v>43122.42291666667</v>
      </c>
      <c r="F2529">
        <v>512</v>
      </c>
      <c r="G2529">
        <v>512</v>
      </c>
      <c r="H2529">
        <v>364</v>
      </c>
      <c r="I2529">
        <v>148</v>
      </c>
      <c r="J2529">
        <v>16</v>
      </c>
      <c r="K2529">
        <v>496</v>
      </c>
      <c r="L2529">
        <v>304</v>
      </c>
      <c r="M2529">
        <v>192</v>
      </c>
      <c r="N2529">
        <v>0.17499999999999999</v>
      </c>
      <c r="O2529">
        <v>4.3999999999999997E-2</v>
      </c>
      <c r="P2529">
        <v>0.01</v>
      </c>
      <c r="Q2529">
        <v>0.27600000000000002</v>
      </c>
      <c r="R2529">
        <v>1.321</v>
      </c>
      <c r="S2529">
        <v>0.79900000000000004</v>
      </c>
      <c r="T2529">
        <v>0.95399999999999996</v>
      </c>
      <c r="U2529">
        <v>695.65200000000004</v>
      </c>
      <c r="V2529" t="s">
        <v>64</v>
      </c>
      <c r="W2529">
        <v>0.33100000000000002</v>
      </c>
      <c r="X2529">
        <v>0.438</v>
      </c>
      <c r="Y2529">
        <v>0.80600000000000005</v>
      </c>
      <c r="Z2529">
        <v>0.53200000000000003</v>
      </c>
      <c r="AA2529" s="19">
        <v>45733.85603412037</v>
      </c>
      <c r="AB2529" t="s">
        <v>1511</v>
      </c>
    </row>
    <row r="2530" spans="1:28" hidden="1" x14ac:dyDescent="0.35">
      <c r="A2530" t="s">
        <v>1492</v>
      </c>
      <c r="B2530" t="s">
        <v>314</v>
      </c>
      <c r="C2530">
        <v>88</v>
      </c>
      <c r="D2530" s="9">
        <v>43034.094328703701</v>
      </c>
      <c r="E2530" s="9">
        <v>43122.42291666667</v>
      </c>
      <c r="F2530" t="s">
        <v>874</v>
      </c>
      <c r="G2530" t="s">
        <v>874</v>
      </c>
      <c r="H2530">
        <v>1</v>
      </c>
      <c r="I2530">
        <v>4</v>
      </c>
      <c r="J2530">
        <v>1</v>
      </c>
      <c r="K2530" t="s">
        <v>875</v>
      </c>
      <c r="L2530">
        <v>1</v>
      </c>
      <c r="M2530">
        <v>4</v>
      </c>
      <c r="N2530" t="s">
        <v>877</v>
      </c>
      <c r="O2530">
        <v>3.5999999999999997E-2</v>
      </c>
      <c r="P2530" t="s">
        <v>877</v>
      </c>
      <c r="Q2530" t="s">
        <v>877</v>
      </c>
      <c r="R2530" t="s">
        <v>877</v>
      </c>
      <c r="S2530" t="s">
        <v>877</v>
      </c>
      <c r="T2530" t="s">
        <v>877</v>
      </c>
      <c r="U2530" t="s">
        <v>877</v>
      </c>
      <c r="V2530" t="s">
        <v>64</v>
      </c>
      <c r="W2530" t="s">
        <v>877</v>
      </c>
      <c r="X2530">
        <v>0.98199999999999998</v>
      </c>
      <c r="Y2530" t="s">
        <v>877</v>
      </c>
      <c r="Z2530" t="s">
        <v>877</v>
      </c>
      <c r="AA2530" s="19">
        <v>45733.856034282406</v>
      </c>
      <c r="AB2530" t="s">
        <v>1511</v>
      </c>
    </row>
    <row r="2531" spans="1:28" x14ac:dyDescent="0.35">
      <c r="A2531" t="s">
        <v>1493</v>
      </c>
      <c r="B2531" t="s">
        <v>313</v>
      </c>
      <c r="C2531">
        <v>3010</v>
      </c>
      <c r="D2531" s="9">
        <v>41163.990300925929</v>
      </c>
      <c r="E2531" s="9">
        <v>44174.662905092591</v>
      </c>
      <c r="F2531">
        <v>614</v>
      </c>
      <c r="G2531">
        <v>614</v>
      </c>
      <c r="H2531">
        <v>458</v>
      </c>
      <c r="I2531">
        <v>156</v>
      </c>
      <c r="J2531">
        <v>27</v>
      </c>
      <c r="K2531">
        <v>587</v>
      </c>
      <c r="L2531">
        <v>448</v>
      </c>
      <c r="M2531">
        <v>139</v>
      </c>
      <c r="N2531">
        <v>0.14099999999999999</v>
      </c>
      <c r="O2531">
        <v>0.06</v>
      </c>
      <c r="P2531">
        <v>8.9999999999999993E-3</v>
      </c>
      <c r="Q2531">
        <v>0.14099999999999999</v>
      </c>
      <c r="R2531">
        <v>0.73399999999999999</v>
      </c>
      <c r="S2531">
        <v>0.70099999999999996</v>
      </c>
      <c r="T2531">
        <v>0.95499999999999996</v>
      </c>
      <c r="U2531">
        <v>985.81600000000003</v>
      </c>
      <c r="V2531" t="s">
        <v>58</v>
      </c>
      <c r="W2531">
        <v>0.996</v>
      </c>
      <c r="X2531">
        <v>0.97299999999999998</v>
      </c>
      <c r="Y2531">
        <v>0.90200000000000002</v>
      </c>
      <c r="Z2531">
        <v>0.995</v>
      </c>
      <c r="AA2531" s="19">
        <v>45733.856105879633</v>
      </c>
      <c r="AB2531" t="s">
        <v>1511</v>
      </c>
    </row>
    <row r="2532" spans="1:28" hidden="1" x14ac:dyDescent="0.35">
      <c r="A2532" t="s">
        <v>1493</v>
      </c>
      <c r="B2532" t="s">
        <v>314</v>
      </c>
      <c r="C2532">
        <v>91</v>
      </c>
      <c r="D2532" s="9">
        <v>44083.502210648148</v>
      </c>
      <c r="E2532" s="9">
        <v>44174.662905092591</v>
      </c>
      <c r="F2532" t="s">
        <v>874</v>
      </c>
      <c r="G2532" t="s">
        <v>874</v>
      </c>
      <c r="H2532">
        <v>19</v>
      </c>
      <c r="I2532">
        <v>3</v>
      </c>
      <c r="J2532">
        <v>2</v>
      </c>
      <c r="K2532" t="s">
        <v>875</v>
      </c>
      <c r="L2532">
        <v>15</v>
      </c>
      <c r="M2532">
        <v>4</v>
      </c>
      <c r="N2532">
        <v>0.182</v>
      </c>
      <c r="O2532">
        <v>3.5999999999999997E-2</v>
      </c>
      <c r="P2532">
        <v>1</v>
      </c>
      <c r="Q2532">
        <v>0.13300000000000001</v>
      </c>
      <c r="R2532">
        <v>-0.17</v>
      </c>
      <c r="S2532">
        <v>0.83499999999999996</v>
      </c>
      <c r="T2532">
        <v>-3.5870000000000002</v>
      </c>
      <c r="U2532">
        <v>1045.1130000000001</v>
      </c>
      <c r="V2532" t="s">
        <v>58</v>
      </c>
      <c r="W2532">
        <v>0.93400000000000005</v>
      </c>
      <c r="X2532">
        <v>0.95</v>
      </c>
      <c r="Y2532">
        <v>1</v>
      </c>
      <c r="Z2532">
        <v>0.93100000000000005</v>
      </c>
      <c r="AA2532" s="19">
        <v>45733.856120949073</v>
      </c>
      <c r="AB2532" t="s">
        <v>1511</v>
      </c>
    </row>
    <row r="2533" spans="1:28" x14ac:dyDescent="0.35">
      <c r="A2533" t="s">
        <v>1494</v>
      </c>
      <c r="B2533" t="s">
        <v>313</v>
      </c>
      <c r="C2533">
        <v>3178</v>
      </c>
      <c r="D2533" s="9">
        <v>41015.279039351852</v>
      </c>
      <c r="E2533" s="9">
        <v>44193.670682870368</v>
      </c>
      <c r="F2533">
        <v>1564</v>
      </c>
      <c r="G2533">
        <v>1564</v>
      </c>
      <c r="H2533">
        <v>750</v>
      </c>
      <c r="I2533">
        <v>814</v>
      </c>
      <c r="J2533">
        <v>136</v>
      </c>
      <c r="K2533">
        <v>1428</v>
      </c>
      <c r="L2533">
        <v>725</v>
      </c>
      <c r="M2533">
        <v>703</v>
      </c>
      <c r="N2533">
        <v>0.255</v>
      </c>
      <c r="O2533">
        <v>0.317</v>
      </c>
      <c r="P2533">
        <v>5.5E-2</v>
      </c>
      <c r="Q2533">
        <v>0.251</v>
      </c>
      <c r="R2533">
        <v>0.48499999999999999</v>
      </c>
      <c r="S2533">
        <v>0.44600000000000001</v>
      </c>
      <c r="T2533">
        <v>0.90400000000000003</v>
      </c>
      <c r="U2533">
        <v>2800.797</v>
      </c>
      <c r="V2533" t="s">
        <v>58</v>
      </c>
      <c r="W2533">
        <v>0.99399999999999999</v>
      </c>
      <c r="X2533">
        <v>0.96599999999999997</v>
      </c>
      <c r="Y2533">
        <v>0.97899999999999998</v>
      </c>
      <c r="Z2533">
        <v>0.98599999999999999</v>
      </c>
      <c r="AA2533" s="19">
        <v>45733.856193206018</v>
      </c>
      <c r="AB2533" t="s">
        <v>1511</v>
      </c>
    </row>
    <row r="2534" spans="1:28" hidden="1" x14ac:dyDescent="0.35">
      <c r="A2534" t="s">
        <v>1494</v>
      </c>
      <c r="B2534" t="s">
        <v>314</v>
      </c>
      <c r="C2534">
        <v>97</v>
      </c>
      <c r="D2534" s="9">
        <v>44095.703310185185</v>
      </c>
      <c r="E2534" s="9">
        <v>44193.670682870368</v>
      </c>
      <c r="F2534" t="s">
        <v>874</v>
      </c>
      <c r="G2534" t="s">
        <v>874</v>
      </c>
      <c r="H2534">
        <v>17</v>
      </c>
      <c r="I2534">
        <v>12</v>
      </c>
      <c r="J2534">
        <v>1</v>
      </c>
      <c r="K2534" t="s">
        <v>875</v>
      </c>
      <c r="L2534">
        <v>16</v>
      </c>
      <c r="M2534">
        <v>12</v>
      </c>
      <c r="N2534">
        <v>0.17699999999999999</v>
      </c>
      <c r="O2534">
        <v>9.8000000000000004E-2</v>
      </c>
      <c r="P2534" t="s">
        <v>877</v>
      </c>
      <c r="Q2534">
        <v>0.17799999999999999</v>
      </c>
      <c r="R2534" t="s">
        <v>877</v>
      </c>
      <c r="S2534" t="s">
        <v>877</v>
      </c>
      <c r="T2534" t="s">
        <v>877</v>
      </c>
      <c r="U2534" t="s">
        <v>877</v>
      </c>
      <c r="V2534" t="s">
        <v>58</v>
      </c>
      <c r="W2534">
        <v>0.92900000000000005</v>
      </c>
      <c r="X2534">
        <v>0.96199999999999997</v>
      </c>
      <c r="Y2534" t="s">
        <v>877</v>
      </c>
      <c r="Z2534">
        <v>0.89800000000000002</v>
      </c>
      <c r="AA2534" s="19">
        <v>45733.856193310188</v>
      </c>
      <c r="AB2534" t="s">
        <v>1511</v>
      </c>
    </row>
    <row r="2535" spans="1:28" x14ac:dyDescent="0.35">
      <c r="A2535" t="s">
        <v>1495</v>
      </c>
      <c r="B2535" t="s">
        <v>313</v>
      </c>
      <c r="C2535">
        <v>3669</v>
      </c>
      <c r="D2535" s="9">
        <v>40515.374467592592</v>
      </c>
      <c r="E2535" s="9">
        <v>44184.382592592592</v>
      </c>
      <c r="F2535">
        <v>1248</v>
      </c>
      <c r="G2535">
        <v>1248</v>
      </c>
      <c r="H2535">
        <v>745</v>
      </c>
      <c r="I2535">
        <v>503</v>
      </c>
      <c r="J2535">
        <v>230</v>
      </c>
      <c r="K2535">
        <v>1018</v>
      </c>
      <c r="L2535">
        <v>907</v>
      </c>
      <c r="M2535">
        <v>111</v>
      </c>
      <c r="N2535">
        <v>0.24399999999999999</v>
      </c>
      <c r="O2535">
        <v>0.124</v>
      </c>
      <c r="P2535">
        <v>6.5000000000000002E-2</v>
      </c>
      <c r="Q2535">
        <v>0.26</v>
      </c>
      <c r="R2535">
        <v>0.85799999999999998</v>
      </c>
      <c r="S2535">
        <v>0.66300000000000003</v>
      </c>
      <c r="T2535">
        <v>0.82299999999999995</v>
      </c>
      <c r="U2535">
        <v>426.923</v>
      </c>
      <c r="V2535" t="s">
        <v>58</v>
      </c>
      <c r="W2535">
        <v>0.98599999999999999</v>
      </c>
      <c r="X2535">
        <v>0.97799999999999998</v>
      </c>
      <c r="Y2535">
        <v>0.873</v>
      </c>
      <c r="Z2535">
        <v>0.98</v>
      </c>
      <c r="AA2535" s="19">
        <v>45733.85626659722</v>
      </c>
      <c r="AB2535" t="s">
        <v>1511</v>
      </c>
    </row>
    <row r="2536" spans="1:28" hidden="1" x14ac:dyDescent="0.35">
      <c r="A2536" t="s">
        <v>1495</v>
      </c>
      <c r="B2536" t="s">
        <v>314</v>
      </c>
      <c r="C2536">
        <v>98</v>
      </c>
      <c r="D2536" s="9">
        <v>44085.488425925927</v>
      </c>
      <c r="E2536" s="9">
        <v>44184.382592592592</v>
      </c>
      <c r="F2536" t="s">
        <v>874</v>
      </c>
      <c r="G2536" t="s">
        <v>874</v>
      </c>
      <c r="H2536">
        <v>35</v>
      </c>
      <c r="I2536">
        <v>18</v>
      </c>
      <c r="J2536">
        <v>9</v>
      </c>
      <c r="K2536" t="s">
        <v>875</v>
      </c>
      <c r="L2536">
        <v>42</v>
      </c>
      <c r="M2536">
        <v>3</v>
      </c>
      <c r="N2536">
        <v>0.36499999999999999</v>
      </c>
      <c r="O2536">
        <v>0.16900000000000001</v>
      </c>
      <c r="P2536">
        <v>9.8000000000000004E-2</v>
      </c>
      <c r="Q2536">
        <v>0.39900000000000002</v>
      </c>
      <c r="R2536">
        <v>0.91500000000000004</v>
      </c>
      <c r="S2536">
        <v>0.68400000000000005</v>
      </c>
      <c r="T2536">
        <v>0.81599999999999995</v>
      </c>
      <c r="U2536">
        <v>278.19499999999999</v>
      </c>
      <c r="V2536" t="s">
        <v>58</v>
      </c>
      <c r="W2536">
        <v>0.97199999999999998</v>
      </c>
      <c r="X2536">
        <v>0.98699999999999999</v>
      </c>
      <c r="Y2536">
        <v>0.95499999999999996</v>
      </c>
      <c r="Z2536">
        <v>0.95899999999999996</v>
      </c>
      <c r="AA2536" s="19">
        <v>45733.85628148148</v>
      </c>
      <c r="AB2536" t="s">
        <v>1511</v>
      </c>
    </row>
    <row r="2537" spans="1:28" x14ac:dyDescent="0.35">
      <c r="A2537" t="s">
        <v>1496</v>
      </c>
      <c r="B2537" t="s">
        <v>313</v>
      </c>
      <c r="C2537">
        <v>3719</v>
      </c>
      <c r="D2537" s="9">
        <v>40470.406157407408</v>
      </c>
      <c r="E2537" s="9">
        <v>44190.359259259261</v>
      </c>
      <c r="F2537">
        <v>2576</v>
      </c>
      <c r="G2537">
        <v>2576</v>
      </c>
      <c r="H2537">
        <v>1468</v>
      </c>
      <c r="I2537">
        <v>1108</v>
      </c>
      <c r="J2537">
        <v>543</v>
      </c>
      <c r="K2537">
        <v>2033</v>
      </c>
      <c r="L2537">
        <v>1658</v>
      </c>
      <c r="M2537">
        <v>375</v>
      </c>
      <c r="N2537">
        <v>0.39100000000000001</v>
      </c>
      <c r="O2537">
        <v>0.30099999999999999</v>
      </c>
      <c r="P2537">
        <v>0.154</v>
      </c>
      <c r="Q2537">
        <v>0.43</v>
      </c>
      <c r="R2537">
        <v>0.79900000000000004</v>
      </c>
      <c r="S2537">
        <v>0.56499999999999995</v>
      </c>
      <c r="T2537">
        <v>0.77700000000000002</v>
      </c>
      <c r="U2537">
        <v>872.09299999999996</v>
      </c>
      <c r="V2537" t="s">
        <v>58</v>
      </c>
      <c r="W2537">
        <v>0.998</v>
      </c>
      <c r="X2537">
        <v>0.998</v>
      </c>
      <c r="Y2537">
        <v>0.96599999999999997</v>
      </c>
      <c r="Z2537">
        <v>0.996</v>
      </c>
      <c r="AA2537" s="19">
        <v>45733.856357002318</v>
      </c>
      <c r="AB2537" t="s">
        <v>1511</v>
      </c>
    </row>
    <row r="2538" spans="1:28" hidden="1" x14ac:dyDescent="0.35">
      <c r="A2538" t="s">
        <v>1496</v>
      </c>
      <c r="B2538" t="s">
        <v>314</v>
      </c>
      <c r="C2538">
        <v>99</v>
      </c>
      <c r="D2538" s="9">
        <v>44090.366481481484</v>
      </c>
      <c r="E2538" s="9">
        <v>44190.359259259261</v>
      </c>
      <c r="F2538" t="s">
        <v>874</v>
      </c>
      <c r="G2538" t="s">
        <v>874</v>
      </c>
      <c r="H2538">
        <v>28</v>
      </c>
      <c r="I2538">
        <v>22</v>
      </c>
      <c r="J2538">
        <v>8</v>
      </c>
      <c r="K2538" t="s">
        <v>875</v>
      </c>
      <c r="L2538">
        <v>29</v>
      </c>
      <c r="M2538">
        <v>14</v>
      </c>
      <c r="N2538">
        <v>0.27300000000000002</v>
      </c>
      <c r="O2538">
        <v>0.20599999999999999</v>
      </c>
      <c r="P2538">
        <v>0.08</v>
      </c>
      <c r="Q2538">
        <v>0.29299999999999998</v>
      </c>
      <c r="R2538">
        <v>0.73399999999999999</v>
      </c>
      <c r="S2538">
        <v>0.56999999999999995</v>
      </c>
      <c r="T2538">
        <v>0.83299999999999996</v>
      </c>
      <c r="U2538">
        <v>1279.8630000000001</v>
      </c>
      <c r="V2538" t="s">
        <v>58</v>
      </c>
      <c r="W2538">
        <v>0.97299999999999998</v>
      </c>
      <c r="X2538">
        <v>0.97699999999999998</v>
      </c>
      <c r="Y2538">
        <v>0.92</v>
      </c>
      <c r="Z2538">
        <v>0.97399999999999998</v>
      </c>
      <c r="AA2538" s="19">
        <v>45733.856372245369</v>
      </c>
      <c r="AB2538" t="s">
        <v>1511</v>
      </c>
    </row>
    <row r="2539" spans="1:28" x14ac:dyDescent="0.35">
      <c r="A2539" t="s">
        <v>1497</v>
      </c>
      <c r="B2539" t="s">
        <v>313</v>
      </c>
      <c r="C2539">
        <v>1476</v>
      </c>
      <c r="D2539" s="9">
        <v>42698.341666666667</v>
      </c>
      <c r="E2539" s="9">
        <v>44174.662847222222</v>
      </c>
      <c r="F2539">
        <v>187</v>
      </c>
      <c r="G2539">
        <v>187</v>
      </c>
      <c r="H2539">
        <v>179</v>
      </c>
      <c r="I2539">
        <v>8</v>
      </c>
      <c r="J2539">
        <v>7</v>
      </c>
      <c r="K2539">
        <v>180</v>
      </c>
      <c r="L2539">
        <v>169</v>
      </c>
      <c r="M2539">
        <v>11</v>
      </c>
      <c r="N2539">
        <v>0.109</v>
      </c>
      <c r="O2539">
        <v>7.0000000000000001E-3</v>
      </c>
      <c r="P2539">
        <v>5.0000000000000001E-3</v>
      </c>
      <c r="Q2539">
        <v>0.108</v>
      </c>
      <c r="R2539">
        <v>0.97299999999999998</v>
      </c>
      <c r="S2539">
        <v>0.94</v>
      </c>
      <c r="T2539">
        <v>0.95699999999999996</v>
      </c>
      <c r="U2539">
        <v>101.852</v>
      </c>
      <c r="V2539" t="s">
        <v>58</v>
      </c>
      <c r="W2539">
        <v>0.997</v>
      </c>
      <c r="X2539">
        <v>0.91300000000000003</v>
      </c>
      <c r="Y2539">
        <v>0.96</v>
      </c>
      <c r="Z2539">
        <v>0.998</v>
      </c>
      <c r="AA2539" s="19">
        <v>45733.856441608797</v>
      </c>
      <c r="AB2539" t="s">
        <v>1511</v>
      </c>
    </row>
    <row r="2540" spans="1:28" hidden="1" x14ac:dyDescent="0.35">
      <c r="A2540" t="s">
        <v>1497</v>
      </c>
      <c r="B2540" t="s">
        <v>314</v>
      </c>
      <c r="C2540">
        <v>84</v>
      </c>
      <c r="D2540" s="9">
        <v>44090.366469907407</v>
      </c>
      <c r="E2540" s="9">
        <v>44174.662847222222</v>
      </c>
      <c r="F2540" t="s">
        <v>874</v>
      </c>
      <c r="G2540" t="s">
        <v>874</v>
      </c>
      <c r="H2540">
        <v>19</v>
      </c>
      <c r="I2540">
        <v>1</v>
      </c>
      <c r="J2540">
        <v>1</v>
      </c>
      <c r="K2540" t="s">
        <v>875</v>
      </c>
      <c r="L2540">
        <v>17</v>
      </c>
      <c r="M2540">
        <v>3</v>
      </c>
      <c r="N2540">
        <v>0.18</v>
      </c>
      <c r="O2540" t="s">
        <v>877</v>
      </c>
      <c r="P2540" t="s">
        <v>877</v>
      </c>
      <c r="Q2540">
        <v>0.158</v>
      </c>
      <c r="R2540" t="s">
        <v>877</v>
      </c>
      <c r="S2540" t="s">
        <v>877</v>
      </c>
      <c r="T2540" t="s">
        <v>877</v>
      </c>
      <c r="U2540" t="s">
        <v>877</v>
      </c>
      <c r="V2540" t="s">
        <v>58</v>
      </c>
      <c r="W2540">
        <v>0.93100000000000005</v>
      </c>
      <c r="X2540" t="s">
        <v>877</v>
      </c>
      <c r="Y2540" t="s">
        <v>877</v>
      </c>
      <c r="Z2540">
        <v>0.93700000000000006</v>
      </c>
      <c r="AA2540" s="19">
        <v>45733.856441805554</v>
      </c>
      <c r="AB2540" t="s">
        <v>1511</v>
      </c>
    </row>
    <row r="2541" spans="1:28" x14ac:dyDescent="0.35">
      <c r="A2541" t="s">
        <v>1498</v>
      </c>
      <c r="B2541" t="s">
        <v>313</v>
      </c>
      <c r="C2541">
        <v>3704</v>
      </c>
      <c r="D2541" s="9">
        <v>40470.398634259262</v>
      </c>
      <c r="E2541" s="9">
        <v>44174.662847222222</v>
      </c>
      <c r="F2541">
        <v>261</v>
      </c>
      <c r="G2541">
        <v>261</v>
      </c>
      <c r="H2541">
        <v>244</v>
      </c>
      <c r="I2541">
        <v>17</v>
      </c>
      <c r="J2541">
        <v>9</v>
      </c>
      <c r="K2541">
        <v>252</v>
      </c>
      <c r="L2541">
        <v>233</v>
      </c>
      <c r="M2541">
        <v>19</v>
      </c>
      <c r="N2541">
        <v>8.6999999999999994E-2</v>
      </c>
      <c r="O2541">
        <v>6.0000000000000001E-3</v>
      </c>
      <c r="P2541">
        <v>3.0000000000000001E-3</v>
      </c>
      <c r="Q2541">
        <v>8.8999999999999996E-2</v>
      </c>
      <c r="R2541">
        <v>0.98899999999999999</v>
      </c>
      <c r="S2541">
        <v>0.93500000000000005</v>
      </c>
      <c r="T2541">
        <v>0.96799999999999997</v>
      </c>
      <c r="U2541">
        <v>213.483</v>
      </c>
      <c r="V2541" t="s">
        <v>58</v>
      </c>
      <c r="W2541">
        <v>0.90700000000000003</v>
      </c>
      <c r="X2541">
        <v>0.90100000000000002</v>
      </c>
      <c r="Y2541">
        <v>0.95899999999999996</v>
      </c>
      <c r="Z2541">
        <v>0.91900000000000004</v>
      </c>
      <c r="AA2541" s="19">
        <v>45733.856510648147</v>
      </c>
      <c r="AB2541" t="s">
        <v>1511</v>
      </c>
    </row>
    <row r="2542" spans="1:28" hidden="1" x14ac:dyDescent="0.35">
      <c r="A2542" t="s">
        <v>1498</v>
      </c>
      <c r="B2542" t="s">
        <v>314</v>
      </c>
      <c r="C2542">
        <v>84</v>
      </c>
      <c r="D2542" s="9">
        <v>44090.366469907407</v>
      </c>
      <c r="E2542" s="9">
        <v>44174.662847222222</v>
      </c>
      <c r="F2542" t="s">
        <v>874</v>
      </c>
      <c r="G2542" t="s">
        <v>874</v>
      </c>
      <c r="H2542">
        <v>21</v>
      </c>
      <c r="I2542">
        <v>1</v>
      </c>
      <c r="J2542">
        <v>2</v>
      </c>
      <c r="K2542" t="s">
        <v>875</v>
      </c>
      <c r="L2542">
        <v>21</v>
      </c>
      <c r="M2542">
        <v>-1</v>
      </c>
      <c r="N2542">
        <v>0.193</v>
      </c>
      <c r="O2542" t="s">
        <v>877</v>
      </c>
      <c r="P2542" t="s">
        <v>877</v>
      </c>
      <c r="Q2542">
        <v>0.191</v>
      </c>
      <c r="R2542" t="s">
        <v>877</v>
      </c>
      <c r="S2542" t="s">
        <v>877</v>
      </c>
      <c r="T2542" t="s">
        <v>877</v>
      </c>
      <c r="U2542" t="s">
        <v>877</v>
      </c>
      <c r="V2542" t="s">
        <v>58</v>
      </c>
      <c r="W2542">
        <v>0.96699999999999997</v>
      </c>
      <c r="X2542" t="s">
        <v>877</v>
      </c>
      <c r="Y2542" t="s">
        <v>877</v>
      </c>
      <c r="Z2542">
        <v>0.95399999999999996</v>
      </c>
      <c r="AA2542" s="19">
        <v>45733.856510833335</v>
      </c>
      <c r="AB2542" t="s">
        <v>1511</v>
      </c>
    </row>
    <row r="2543" spans="1:28" x14ac:dyDescent="0.35">
      <c r="A2543" t="s">
        <v>1499</v>
      </c>
      <c r="B2543" t="s">
        <v>313</v>
      </c>
      <c r="C2543">
        <v>3689</v>
      </c>
      <c r="D2543" s="9">
        <v>40504.993530092594</v>
      </c>
      <c r="E2543" s="9">
        <v>44194.219988425924</v>
      </c>
      <c r="F2543">
        <v>1684</v>
      </c>
      <c r="G2543">
        <v>1684</v>
      </c>
      <c r="H2543">
        <v>896</v>
      </c>
      <c r="I2543">
        <v>788</v>
      </c>
      <c r="J2543">
        <v>538</v>
      </c>
      <c r="K2543">
        <v>1146</v>
      </c>
      <c r="L2543">
        <v>949</v>
      </c>
      <c r="M2543">
        <v>197</v>
      </c>
      <c r="N2543">
        <v>0.253</v>
      </c>
      <c r="O2543">
        <v>0.23</v>
      </c>
      <c r="P2543">
        <v>0.155</v>
      </c>
      <c r="Q2543">
        <v>0.26800000000000002</v>
      </c>
      <c r="R2543">
        <v>0.81699999999999995</v>
      </c>
      <c r="S2543">
        <v>0.52400000000000002</v>
      </c>
      <c r="T2543">
        <v>0.67900000000000005</v>
      </c>
      <c r="U2543">
        <v>735.07500000000005</v>
      </c>
      <c r="V2543" t="s">
        <v>58</v>
      </c>
      <c r="W2543">
        <v>0.997</v>
      </c>
      <c r="X2543">
        <v>0.99399999999999999</v>
      </c>
      <c r="Y2543">
        <v>0.89</v>
      </c>
      <c r="Z2543">
        <v>0.998</v>
      </c>
      <c r="AA2543" s="19">
        <v>45733.856584351852</v>
      </c>
      <c r="AB2543" t="s">
        <v>1511</v>
      </c>
    </row>
    <row r="2544" spans="1:28" hidden="1" x14ac:dyDescent="0.35">
      <c r="A2544" t="s">
        <v>1499</v>
      </c>
      <c r="B2544" t="s">
        <v>314</v>
      </c>
      <c r="C2544">
        <v>97</v>
      </c>
      <c r="D2544" s="9">
        <v>44096.48165509259</v>
      </c>
      <c r="E2544" s="9">
        <v>44194.219988425924</v>
      </c>
      <c r="F2544" t="s">
        <v>874</v>
      </c>
      <c r="G2544" t="s">
        <v>874</v>
      </c>
      <c r="H2544">
        <v>30</v>
      </c>
      <c r="I2544">
        <v>20</v>
      </c>
      <c r="J2544">
        <v>15</v>
      </c>
      <c r="K2544" t="s">
        <v>875</v>
      </c>
      <c r="L2544">
        <v>28</v>
      </c>
      <c r="M2544">
        <v>8</v>
      </c>
      <c r="N2544">
        <v>0.34699999999999998</v>
      </c>
      <c r="O2544">
        <v>0.20899999999999999</v>
      </c>
      <c r="P2544">
        <v>0.14299999999999999</v>
      </c>
      <c r="Q2544">
        <v>0.32600000000000001</v>
      </c>
      <c r="R2544">
        <v>0.78900000000000003</v>
      </c>
      <c r="S2544">
        <v>0.624</v>
      </c>
      <c r="T2544">
        <v>0.74299999999999999</v>
      </c>
      <c r="U2544">
        <v>604.29399999999998</v>
      </c>
      <c r="V2544" t="s">
        <v>58</v>
      </c>
      <c r="W2544">
        <v>0.92600000000000005</v>
      </c>
      <c r="X2544">
        <v>0.98799999999999999</v>
      </c>
      <c r="Y2544">
        <v>0.92300000000000004</v>
      </c>
      <c r="Z2544">
        <v>0.90800000000000003</v>
      </c>
      <c r="AA2544" s="19">
        <v>45733.856599432867</v>
      </c>
      <c r="AB2544" t="s">
        <v>1511</v>
      </c>
    </row>
    <row r="2545" spans="1:28" x14ac:dyDescent="0.35">
      <c r="A2545" t="s">
        <v>1500</v>
      </c>
      <c r="B2545" t="s">
        <v>313</v>
      </c>
      <c r="C2545">
        <v>3769</v>
      </c>
      <c r="D2545" s="9">
        <v>40424.581620370373</v>
      </c>
      <c r="E2545" s="9">
        <v>44194.373252314814</v>
      </c>
      <c r="F2545">
        <v>609</v>
      </c>
      <c r="G2545">
        <v>609</v>
      </c>
      <c r="H2545">
        <v>427</v>
      </c>
      <c r="I2545">
        <v>182</v>
      </c>
      <c r="J2545">
        <v>111</v>
      </c>
      <c r="K2545">
        <v>498</v>
      </c>
      <c r="L2545">
        <v>381</v>
      </c>
      <c r="M2545">
        <v>117</v>
      </c>
      <c r="N2545">
        <v>0.13200000000000001</v>
      </c>
      <c r="O2545">
        <v>5.0999999999999997E-2</v>
      </c>
      <c r="P2545">
        <v>3.5999999999999997E-2</v>
      </c>
      <c r="Q2545">
        <v>0.14000000000000001</v>
      </c>
      <c r="R2545">
        <v>0.95199999999999996</v>
      </c>
      <c r="S2545">
        <v>0.72099999999999997</v>
      </c>
      <c r="T2545">
        <v>0.80300000000000005</v>
      </c>
      <c r="U2545">
        <v>835.71400000000006</v>
      </c>
      <c r="V2545" t="s">
        <v>58</v>
      </c>
      <c r="W2545">
        <v>0.70799999999999996</v>
      </c>
      <c r="X2545">
        <v>0.73099999999999998</v>
      </c>
      <c r="Y2545">
        <v>0.77800000000000002</v>
      </c>
      <c r="Z2545">
        <v>0.68899999999999995</v>
      </c>
      <c r="AA2545" s="19">
        <v>45733.856670891204</v>
      </c>
      <c r="AB2545" t="s">
        <v>1511</v>
      </c>
    </row>
    <row r="2546" spans="1:28" hidden="1" x14ac:dyDescent="0.35">
      <c r="A2546" t="s">
        <v>1500</v>
      </c>
      <c r="B2546" t="s">
        <v>314</v>
      </c>
      <c r="C2546">
        <v>98</v>
      </c>
      <c r="D2546" s="9">
        <v>44095.750011574077</v>
      </c>
      <c r="E2546" s="9">
        <v>44194.373252314814</v>
      </c>
      <c r="F2546" t="s">
        <v>874</v>
      </c>
      <c r="G2546" t="s">
        <v>874</v>
      </c>
      <c r="H2546">
        <v>31</v>
      </c>
      <c r="I2546">
        <v>14</v>
      </c>
      <c r="J2546">
        <v>12</v>
      </c>
      <c r="K2546" t="s">
        <v>875</v>
      </c>
      <c r="L2546">
        <v>28</v>
      </c>
      <c r="M2546">
        <v>4</v>
      </c>
      <c r="N2546">
        <v>0.32200000000000001</v>
      </c>
      <c r="O2546">
        <v>0.15</v>
      </c>
      <c r="P2546">
        <v>0.111</v>
      </c>
      <c r="Q2546">
        <v>0.30099999999999999</v>
      </c>
      <c r="R2546">
        <v>0.83399999999999996</v>
      </c>
      <c r="S2546">
        <v>0.68200000000000005</v>
      </c>
      <c r="T2546">
        <v>0.76500000000000001</v>
      </c>
      <c r="U2546">
        <v>388.70400000000001</v>
      </c>
      <c r="V2546" t="s">
        <v>58</v>
      </c>
      <c r="W2546">
        <v>0.96599999999999997</v>
      </c>
      <c r="X2546">
        <v>0.92500000000000004</v>
      </c>
      <c r="Y2546">
        <v>0.91300000000000003</v>
      </c>
      <c r="Z2546">
        <v>0.96299999999999997</v>
      </c>
      <c r="AA2546" s="19">
        <v>45733.85668611111</v>
      </c>
      <c r="AB2546" t="s">
        <v>1511</v>
      </c>
    </row>
    <row r="2547" spans="1:28" x14ac:dyDescent="0.35">
      <c r="A2547" t="s">
        <v>1501</v>
      </c>
      <c r="B2547" t="s">
        <v>313</v>
      </c>
      <c r="C2547">
        <v>3768</v>
      </c>
      <c r="D2547" s="9">
        <v>40426.730358796296</v>
      </c>
      <c r="E2547" s="9">
        <v>44195.450208333335</v>
      </c>
      <c r="F2547">
        <v>1445</v>
      </c>
      <c r="G2547">
        <v>1445</v>
      </c>
      <c r="H2547">
        <v>842</v>
      </c>
      <c r="I2547">
        <v>603</v>
      </c>
      <c r="J2547">
        <v>347</v>
      </c>
      <c r="K2547">
        <v>1098</v>
      </c>
      <c r="L2547">
        <v>1035</v>
      </c>
      <c r="M2547">
        <v>63</v>
      </c>
      <c r="N2547">
        <v>0.217</v>
      </c>
      <c r="O2547">
        <v>0.17100000000000001</v>
      </c>
      <c r="P2547">
        <v>0.115</v>
      </c>
      <c r="Q2547">
        <v>0.27700000000000002</v>
      </c>
      <c r="R2547">
        <v>1.0149999999999999</v>
      </c>
      <c r="S2547">
        <v>0.55900000000000005</v>
      </c>
      <c r="T2547">
        <v>0.70399999999999996</v>
      </c>
      <c r="U2547">
        <v>227.43700000000001</v>
      </c>
      <c r="V2547" t="s">
        <v>64</v>
      </c>
      <c r="W2547">
        <v>0.99</v>
      </c>
      <c r="X2547">
        <v>0.96</v>
      </c>
      <c r="Y2547">
        <v>0.79500000000000004</v>
      </c>
      <c r="Z2547">
        <v>0.99099999999999999</v>
      </c>
      <c r="AA2547" s="19">
        <v>45733.856759826391</v>
      </c>
      <c r="AB2547" t="s">
        <v>1511</v>
      </c>
    </row>
    <row r="2548" spans="1:28" hidden="1" x14ac:dyDescent="0.35">
      <c r="A2548" t="s">
        <v>1501</v>
      </c>
      <c r="B2548" t="s">
        <v>314</v>
      </c>
      <c r="C2548">
        <v>99</v>
      </c>
      <c r="D2548" s="9">
        <v>44095.643506944441</v>
      </c>
      <c r="E2548" s="9">
        <v>44195.450208333335</v>
      </c>
      <c r="F2548" t="s">
        <v>874</v>
      </c>
      <c r="G2548" t="s">
        <v>874</v>
      </c>
      <c r="H2548">
        <v>44</v>
      </c>
      <c r="I2548">
        <v>45</v>
      </c>
      <c r="J2548">
        <v>4</v>
      </c>
      <c r="K2548" t="s">
        <v>875</v>
      </c>
      <c r="L2548">
        <v>69</v>
      </c>
      <c r="M2548">
        <v>15</v>
      </c>
      <c r="N2548">
        <v>0.495</v>
      </c>
      <c r="O2548">
        <v>0.47599999999999998</v>
      </c>
      <c r="P2548">
        <v>0.25</v>
      </c>
      <c r="Q2548">
        <v>0.81299999999999994</v>
      </c>
      <c r="R2548">
        <v>1.1279999999999999</v>
      </c>
      <c r="S2548">
        <v>0.51</v>
      </c>
      <c r="T2548">
        <v>0.74299999999999999</v>
      </c>
      <c r="U2548">
        <v>77.491</v>
      </c>
      <c r="V2548" t="s">
        <v>64</v>
      </c>
      <c r="W2548">
        <v>0.99</v>
      </c>
      <c r="X2548">
        <v>0.92800000000000005</v>
      </c>
      <c r="Y2548">
        <v>1</v>
      </c>
      <c r="Z2548">
        <v>0.99099999999999999</v>
      </c>
      <c r="AA2548" s="19">
        <v>45733.856775671295</v>
      </c>
      <c r="AB2548" t="s">
        <v>1511</v>
      </c>
    </row>
    <row r="2549" spans="1:28" x14ac:dyDescent="0.35">
      <c r="A2549" t="s">
        <v>1502</v>
      </c>
      <c r="B2549" t="s">
        <v>313</v>
      </c>
      <c r="C2549">
        <v>1333</v>
      </c>
      <c r="D2549" s="9">
        <v>42842.708032407405</v>
      </c>
      <c r="E2549" s="9">
        <v>44176.043032407404</v>
      </c>
      <c r="F2549">
        <v>392</v>
      </c>
      <c r="G2549">
        <v>392</v>
      </c>
      <c r="H2549">
        <v>347</v>
      </c>
      <c r="I2549">
        <v>45</v>
      </c>
      <c r="J2549">
        <v>16</v>
      </c>
      <c r="K2549">
        <v>376</v>
      </c>
      <c r="L2549">
        <v>314</v>
      </c>
      <c r="M2549">
        <v>62</v>
      </c>
      <c r="N2549">
        <v>0.26100000000000001</v>
      </c>
      <c r="O2549">
        <v>3.3000000000000002E-2</v>
      </c>
      <c r="P2549">
        <v>1.6E-2</v>
      </c>
      <c r="Q2549">
        <v>0.23100000000000001</v>
      </c>
      <c r="R2549">
        <v>0.83099999999999996</v>
      </c>
      <c r="S2549">
        <v>0.88800000000000001</v>
      </c>
      <c r="T2549">
        <v>0.94599999999999995</v>
      </c>
      <c r="U2549">
        <v>268.39800000000002</v>
      </c>
      <c r="V2549" t="s">
        <v>58</v>
      </c>
      <c r="W2549">
        <v>0.98199999999999998</v>
      </c>
      <c r="X2549">
        <v>0.93899999999999995</v>
      </c>
      <c r="Y2549">
        <v>0.97</v>
      </c>
      <c r="Z2549">
        <v>0.996</v>
      </c>
      <c r="AA2549" s="19">
        <v>45733.856846400464</v>
      </c>
      <c r="AB2549" t="s">
        <v>1511</v>
      </c>
    </row>
    <row r="2550" spans="1:28" hidden="1" x14ac:dyDescent="0.35">
      <c r="A2550" t="s">
        <v>1502</v>
      </c>
      <c r="B2550" t="s">
        <v>314</v>
      </c>
      <c r="C2550">
        <v>93</v>
      </c>
      <c r="D2550" s="9">
        <v>44082.408877314818</v>
      </c>
      <c r="E2550" s="9">
        <v>44176.043032407404</v>
      </c>
      <c r="F2550" t="s">
        <v>874</v>
      </c>
      <c r="G2550" t="s">
        <v>874</v>
      </c>
      <c r="H2550">
        <v>29</v>
      </c>
      <c r="I2550">
        <v>2</v>
      </c>
      <c r="J2550">
        <v>3</v>
      </c>
      <c r="K2550" t="s">
        <v>875</v>
      </c>
      <c r="L2550">
        <v>29</v>
      </c>
      <c r="M2550">
        <v>-2</v>
      </c>
      <c r="N2550">
        <v>0.26400000000000001</v>
      </c>
      <c r="O2550">
        <v>1.4E-2</v>
      </c>
      <c r="P2550">
        <v>2.1000000000000001E-2</v>
      </c>
      <c r="Q2550">
        <v>0.251</v>
      </c>
      <c r="R2550">
        <v>0.97699999999999998</v>
      </c>
      <c r="S2550">
        <v>0.95</v>
      </c>
      <c r="T2550">
        <v>0.92400000000000004</v>
      </c>
      <c r="U2550">
        <v>247.012</v>
      </c>
      <c r="V2550" t="s">
        <v>58</v>
      </c>
      <c r="W2550">
        <v>0.96499999999999997</v>
      </c>
      <c r="X2550">
        <v>1</v>
      </c>
      <c r="Y2550">
        <v>0.88</v>
      </c>
      <c r="Z2550">
        <v>0.96399999999999997</v>
      </c>
      <c r="AA2550" s="19">
        <v>45733.85686162037</v>
      </c>
      <c r="AB2550" t="s">
        <v>1511</v>
      </c>
    </row>
    <row r="2551" spans="1:28" x14ac:dyDescent="0.35">
      <c r="A2551" t="s">
        <v>1503</v>
      </c>
      <c r="B2551" t="s">
        <v>313</v>
      </c>
      <c r="C2551">
        <v>2800</v>
      </c>
      <c r="D2551" s="9">
        <v>41393.998379629629</v>
      </c>
      <c r="E2551" s="9">
        <v>44194.527557870373</v>
      </c>
      <c r="F2551">
        <v>1003</v>
      </c>
      <c r="G2551">
        <v>1003</v>
      </c>
      <c r="H2551">
        <v>718</v>
      </c>
      <c r="I2551">
        <v>285</v>
      </c>
      <c r="J2551">
        <v>197</v>
      </c>
      <c r="K2551">
        <v>806</v>
      </c>
      <c r="L2551">
        <v>755</v>
      </c>
      <c r="M2551">
        <v>51</v>
      </c>
      <c r="N2551">
        <v>0.23699999999999999</v>
      </c>
      <c r="O2551">
        <v>0.105</v>
      </c>
      <c r="P2551">
        <v>0.10100000000000001</v>
      </c>
      <c r="Q2551">
        <v>0.247</v>
      </c>
      <c r="R2551">
        <v>1.0249999999999999</v>
      </c>
      <c r="S2551">
        <v>0.69299999999999995</v>
      </c>
      <c r="T2551">
        <v>0.70499999999999996</v>
      </c>
      <c r="U2551">
        <v>206.47800000000001</v>
      </c>
      <c r="V2551" t="s">
        <v>64</v>
      </c>
      <c r="W2551">
        <v>0.93600000000000005</v>
      </c>
      <c r="X2551">
        <v>0.97099999999999997</v>
      </c>
      <c r="Y2551">
        <v>0.55400000000000005</v>
      </c>
      <c r="Z2551">
        <v>0.879</v>
      </c>
      <c r="AA2551" s="19">
        <v>45733.856934629628</v>
      </c>
      <c r="AB2551" t="s">
        <v>1511</v>
      </c>
    </row>
    <row r="2552" spans="1:28" hidden="1" x14ac:dyDescent="0.35">
      <c r="A2552" t="s">
        <v>1503</v>
      </c>
      <c r="B2552" t="s">
        <v>314</v>
      </c>
      <c r="C2552">
        <v>100</v>
      </c>
      <c r="D2552" s="9">
        <v>44093.728738425925</v>
      </c>
      <c r="E2552" s="9">
        <v>44194.527557870373</v>
      </c>
      <c r="F2552" t="s">
        <v>874</v>
      </c>
      <c r="G2552" t="s">
        <v>874</v>
      </c>
      <c r="H2552">
        <v>55</v>
      </c>
      <c r="I2552">
        <v>18</v>
      </c>
      <c r="J2552">
        <v>20</v>
      </c>
      <c r="K2552" t="s">
        <v>875</v>
      </c>
      <c r="L2552">
        <v>65</v>
      </c>
      <c r="M2552">
        <v>-11</v>
      </c>
      <c r="N2552">
        <v>0.60899999999999999</v>
      </c>
      <c r="O2552">
        <v>0.19400000000000001</v>
      </c>
      <c r="P2552">
        <v>0.249</v>
      </c>
      <c r="Q2552">
        <v>0.71099999999999997</v>
      </c>
      <c r="R2552">
        <v>1.2829999999999999</v>
      </c>
      <c r="S2552">
        <v>0.75800000000000001</v>
      </c>
      <c r="T2552">
        <v>0.69</v>
      </c>
      <c r="U2552">
        <v>71.73</v>
      </c>
      <c r="V2552" t="s">
        <v>64</v>
      </c>
      <c r="W2552">
        <v>0.98499999999999999</v>
      </c>
      <c r="X2552">
        <v>0.97699999999999998</v>
      </c>
      <c r="Y2552">
        <v>0.96799999999999997</v>
      </c>
      <c r="Z2552">
        <v>0.98699999999999999</v>
      </c>
      <c r="AA2552" s="19">
        <v>45733.856949895831</v>
      </c>
      <c r="AB2552" t="s">
        <v>1511</v>
      </c>
    </row>
    <row r="2553" spans="1:28" x14ac:dyDescent="0.35">
      <c r="A2553" t="s">
        <v>1504</v>
      </c>
      <c r="B2553" t="s">
        <v>313</v>
      </c>
      <c r="C2553">
        <v>2784</v>
      </c>
      <c r="D2553" s="9">
        <v>41426.105104166665</v>
      </c>
      <c r="E2553" s="9">
        <v>44210.885694444441</v>
      </c>
      <c r="F2553">
        <v>676</v>
      </c>
      <c r="G2553">
        <v>676</v>
      </c>
      <c r="H2553">
        <v>492</v>
      </c>
      <c r="I2553">
        <v>184</v>
      </c>
      <c r="J2553">
        <v>61</v>
      </c>
      <c r="K2553">
        <v>615</v>
      </c>
      <c r="L2553">
        <v>499</v>
      </c>
      <c r="M2553">
        <v>116</v>
      </c>
      <c r="N2553">
        <v>0.16700000000000001</v>
      </c>
      <c r="O2553">
        <v>5.6000000000000001E-2</v>
      </c>
      <c r="P2553">
        <v>1.9E-2</v>
      </c>
      <c r="Q2553">
        <v>0.16900000000000001</v>
      </c>
      <c r="R2553">
        <v>0.82799999999999996</v>
      </c>
      <c r="S2553">
        <v>0.749</v>
      </c>
      <c r="T2553">
        <v>0.91500000000000004</v>
      </c>
      <c r="U2553">
        <v>686.39099999999996</v>
      </c>
      <c r="V2553" t="s">
        <v>58</v>
      </c>
      <c r="W2553">
        <v>0.98799999999999999</v>
      </c>
      <c r="X2553">
        <v>0.97</v>
      </c>
      <c r="Y2553">
        <v>0.94299999999999995</v>
      </c>
      <c r="Z2553">
        <v>0.99299999999999999</v>
      </c>
      <c r="AA2553" s="19">
        <v>45733.857021793985</v>
      </c>
      <c r="AB2553" t="s">
        <v>1511</v>
      </c>
    </row>
    <row r="2554" spans="1:28" hidden="1" x14ac:dyDescent="0.35">
      <c r="A2554" t="s">
        <v>1504</v>
      </c>
      <c r="B2554" t="s">
        <v>314</v>
      </c>
      <c r="C2554">
        <v>99</v>
      </c>
      <c r="D2554" s="9">
        <v>44110.900300925925</v>
      </c>
      <c r="E2554" s="9">
        <v>44210.885694444441</v>
      </c>
      <c r="F2554" t="s">
        <v>874</v>
      </c>
      <c r="G2554" t="s">
        <v>874</v>
      </c>
      <c r="H2554">
        <v>39</v>
      </c>
      <c r="I2554">
        <v>14</v>
      </c>
      <c r="J2554">
        <v>10</v>
      </c>
      <c r="K2554" t="s">
        <v>875</v>
      </c>
      <c r="L2554">
        <v>34</v>
      </c>
      <c r="M2554">
        <v>10</v>
      </c>
      <c r="N2554">
        <v>0.47</v>
      </c>
      <c r="O2554">
        <v>0.17599999999999999</v>
      </c>
      <c r="P2554">
        <v>0.122</v>
      </c>
      <c r="Q2554">
        <v>0.34399999999999997</v>
      </c>
      <c r="R2554">
        <v>0.65600000000000003</v>
      </c>
      <c r="S2554">
        <v>0.72799999999999998</v>
      </c>
      <c r="T2554">
        <v>0.81100000000000005</v>
      </c>
      <c r="U2554">
        <v>337.209</v>
      </c>
      <c r="V2554" t="s">
        <v>58</v>
      </c>
      <c r="W2554">
        <v>0.92</v>
      </c>
      <c r="X2554">
        <v>0.95699999999999996</v>
      </c>
      <c r="Y2554">
        <v>0.92300000000000004</v>
      </c>
      <c r="Z2554">
        <v>0.88500000000000001</v>
      </c>
      <c r="AA2554" s="19">
        <v>45733.857036608795</v>
      </c>
      <c r="AB2554" t="s">
        <v>1511</v>
      </c>
    </row>
    <row r="2555" spans="1:28" x14ac:dyDescent="0.35">
      <c r="A2555" t="s">
        <v>1505</v>
      </c>
      <c r="B2555" t="s">
        <v>313</v>
      </c>
      <c r="C2555">
        <v>3690</v>
      </c>
      <c r="D2555" s="9">
        <v>40504.134965277779</v>
      </c>
      <c r="E2555" s="9">
        <v>44195.004780092589</v>
      </c>
      <c r="F2555">
        <v>1774</v>
      </c>
      <c r="G2555">
        <v>1774</v>
      </c>
      <c r="H2555">
        <v>1251</v>
      </c>
      <c r="I2555">
        <v>523</v>
      </c>
      <c r="J2555">
        <v>273</v>
      </c>
      <c r="K2555">
        <v>1501</v>
      </c>
      <c r="L2555">
        <v>1294</v>
      </c>
      <c r="M2555">
        <v>207</v>
      </c>
      <c r="N2555">
        <v>0.35799999999999998</v>
      </c>
      <c r="O2555">
        <v>0.156</v>
      </c>
      <c r="P2555">
        <v>8.2000000000000003E-2</v>
      </c>
      <c r="Q2555">
        <v>0.37</v>
      </c>
      <c r="R2555">
        <v>0.85599999999999998</v>
      </c>
      <c r="S2555">
        <v>0.69599999999999995</v>
      </c>
      <c r="T2555">
        <v>0.84</v>
      </c>
      <c r="U2555">
        <v>559.45899999999995</v>
      </c>
      <c r="V2555" t="s">
        <v>58</v>
      </c>
      <c r="W2555">
        <v>0.996</v>
      </c>
      <c r="X2555">
        <v>0.98899999999999999</v>
      </c>
      <c r="Y2555">
        <v>0.96399999999999997</v>
      </c>
      <c r="Z2555">
        <v>0.998</v>
      </c>
      <c r="AA2555" s="19">
        <v>45733.857112094905</v>
      </c>
      <c r="AB2555" t="s">
        <v>1511</v>
      </c>
    </row>
    <row r="2556" spans="1:28" hidden="1" x14ac:dyDescent="0.35">
      <c r="A2556" t="s">
        <v>1505</v>
      </c>
      <c r="B2556" t="s">
        <v>314</v>
      </c>
      <c r="C2556">
        <v>98</v>
      </c>
      <c r="D2556" s="9">
        <v>44096.499791666669</v>
      </c>
      <c r="E2556" s="9">
        <v>44195.004780092589</v>
      </c>
      <c r="F2556" t="s">
        <v>874</v>
      </c>
      <c r="G2556" t="s">
        <v>874</v>
      </c>
      <c r="H2556">
        <v>34</v>
      </c>
      <c r="I2556">
        <v>13</v>
      </c>
      <c r="J2556">
        <v>23</v>
      </c>
      <c r="K2556" t="s">
        <v>875</v>
      </c>
      <c r="L2556">
        <v>29</v>
      </c>
      <c r="M2556">
        <v>-4</v>
      </c>
      <c r="N2556">
        <v>0.40400000000000003</v>
      </c>
      <c r="O2556">
        <v>0.12</v>
      </c>
      <c r="P2556">
        <v>0.27700000000000002</v>
      </c>
      <c r="Q2556">
        <v>0.309</v>
      </c>
      <c r="R2556">
        <v>1.2509999999999999</v>
      </c>
      <c r="S2556">
        <v>0.77100000000000002</v>
      </c>
      <c r="T2556">
        <v>0.47099999999999997</v>
      </c>
      <c r="U2556">
        <v>669.90300000000002</v>
      </c>
      <c r="V2556" t="s">
        <v>64</v>
      </c>
      <c r="W2556">
        <v>0.95699999999999996</v>
      </c>
      <c r="X2556">
        <v>0.98799999999999999</v>
      </c>
      <c r="Y2556">
        <v>0.91</v>
      </c>
      <c r="Z2556">
        <v>0.96199999999999997</v>
      </c>
      <c r="AA2556" s="19">
        <v>45733.857129270837</v>
      </c>
      <c r="AB2556" t="s">
        <v>1511</v>
      </c>
    </row>
    <row r="2557" spans="1:28" x14ac:dyDescent="0.35">
      <c r="A2557" t="s">
        <v>1506</v>
      </c>
      <c r="B2557" t="s">
        <v>313</v>
      </c>
      <c r="C2557">
        <v>2772</v>
      </c>
      <c r="D2557" s="9">
        <v>41423.463090277779</v>
      </c>
      <c r="E2557" s="9">
        <v>44196.42732638889</v>
      </c>
      <c r="F2557">
        <v>817</v>
      </c>
      <c r="G2557">
        <v>817</v>
      </c>
      <c r="H2557">
        <v>645</v>
      </c>
      <c r="I2557">
        <v>172</v>
      </c>
      <c r="J2557">
        <v>146</v>
      </c>
      <c r="K2557">
        <v>671</v>
      </c>
      <c r="L2557">
        <v>637</v>
      </c>
      <c r="M2557">
        <v>34</v>
      </c>
      <c r="N2557">
        <v>0.23100000000000001</v>
      </c>
      <c r="O2557">
        <v>6.7000000000000004E-2</v>
      </c>
      <c r="P2557">
        <v>5.8000000000000003E-2</v>
      </c>
      <c r="Q2557">
        <v>0.24199999999999999</v>
      </c>
      <c r="R2557">
        <v>1.008</v>
      </c>
      <c r="S2557">
        <v>0.77500000000000002</v>
      </c>
      <c r="T2557">
        <v>0.80500000000000005</v>
      </c>
      <c r="U2557">
        <v>140.49600000000001</v>
      </c>
      <c r="V2557" t="s">
        <v>64</v>
      </c>
      <c r="W2557">
        <v>0.99299999999999999</v>
      </c>
      <c r="X2557">
        <v>0.995</v>
      </c>
      <c r="Y2557">
        <v>0.97699999999999998</v>
      </c>
      <c r="Z2557">
        <v>0.97799999999999998</v>
      </c>
      <c r="AA2557" s="19">
        <v>45733.857201203704</v>
      </c>
      <c r="AB2557" t="s">
        <v>1511</v>
      </c>
    </row>
    <row r="2558" spans="1:28" hidden="1" x14ac:dyDescent="0.35">
      <c r="A2558" t="s">
        <v>1506</v>
      </c>
      <c r="B2558" t="s">
        <v>314</v>
      </c>
      <c r="C2558">
        <v>99</v>
      </c>
      <c r="D2558" s="9">
        <v>44096.517465277779</v>
      </c>
      <c r="E2558" s="9">
        <v>44196.42732638889</v>
      </c>
      <c r="F2558" t="s">
        <v>874</v>
      </c>
      <c r="G2558" t="s">
        <v>874</v>
      </c>
      <c r="H2558">
        <v>29</v>
      </c>
      <c r="I2558">
        <v>8</v>
      </c>
      <c r="J2558">
        <v>9</v>
      </c>
      <c r="K2558" t="s">
        <v>875</v>
      </c>
      <c r="L2558">
        <v>27</v>
      </c>
      <c r="M2558">
        <v>0</v>
      </c>
      <c r="N2558">
        <v>0.32200000000000001</v>
      </c>
      <c r="O2558">
        <v>7.2999999999999995E-2</v>
      </c>
      <c r="P2558">
        <v>0.11600000000000001</v>
      </c>
      <c r="Q2558">
        <v>0.28499999999999998</v>
      </c>
      <c r="R2558">
        <v>1.022</v>
      </c>
      <c r="S2558">
        <v>0.81499999999999995</v>
      </c>
      <c r="T2558">
        <v>0.70599999999999996</v>
      </c>
      <c r="U2558">
        <v>119.298</v>
      </c>
      <c r="V2558" t="s">
        <v>64</v>
      </c>
      <c r="W2558">
        <v>0.97199999999999998</v>
      </c>
      <c r="X2558">
        <v>0.96099999999999997</v>
      </c>
      <c r="Y2558">
        <v>0.69799999999999995</v>
      </c>
      <c r="Z2558">
        <v>0.95099999999999996</v>
      </c>
      <c r="AA2558" s="19">
        <v>45733.857216759257</v>
      </c>
      <c r="AB2558" t="s">
        <v>1511</v>
      </c>
    </row>
    <row r="2559" spans="1:28" x14ac:dyDescent="0.35">
      <c r="A2559" t="s">
        <v>1507</v>
      </c>
      <c r="B2559" t="s">
        <v>313</v>
      </c>
      <c r="C2559">
        <v>3033</v>
      </c>
      <c r="D2559" s="9">
        <v>40001.779722222222</v>
      </c>
      <c r="E2559" s="9">
        <v>43035.249131944445</v>
      </c>
      <c r="F2559">
        <v>230</v>
      </c>
      <c r="G2559">
        <v>230</v>
      </c>
      <c r="H2559">
        <v>125</v>
      </c>
      <c r="I2559">
        <v>105</v>
      </c>
      <c r="J2559">
        <v>32</v>
      </c>
      <c r="K2559">
        <v>198</v>
      </c>
      <c r="L2559">
        <v>137</v>
      </c>
      <c r="M2559">
        <v>61</v>
      </c>
      <c r="N2559">
        <v>0.05</v>
      </c>
      <c r="O2559">
        <v>3.9E-2</v>
      </c>
      <c r="P2559">
        <v>1.2999999999999999E-2</v>
      </c>
      <c r="Q2559">
        <v>5.3999999999999999E-2</v>
      </c>
      <c r="R2559">
        <v>0.71099999999999997</v>
      </c>
      <c r="S2559">
        <v>0.56200000000000006</v>
      </c>
      <c r="T2559">
        <v>0.85399999999999998</v>
      </c>
      <c r="U2559">
        <v>1129.6300000000001</v>
      </c>
      <c r="V2559" t="s">
        <v>58</v>
      </c>
      <c r="W2559">
        <v>0.91</v>
      </c>
      <c r="X2559">
        <v>0.96099999999999997</v>
      </c>
      <c r="Y2559">
        <v>0.94799999999999995</v>
      </c>
      <c r="Z2559">
        <v>0.85099999999999998</v>
      </c>
      <c r="AA2559" s="19">
        <v>45733.857280405093</v>
      </c>
      <c r="AB2559" t="s">
        <v>1511</v>
      </c>
    </row>
    <row r="2560" spans="1:28" hidden="1" x14ac:dyDescent="0.35">
      <c r="A2560" t="s">
        <v>1507</v>
      </c>
      <c r="B2560" t="s">
        <v>314</v>
      </c>
      <c r="C2560">
        <v>29</v>
      </c>
      <c r="D2560" s="9">
        <v>43005.495185185187</v>
      </c>
      <c r="E2560" s="9">
        <v>43035.249131944445</v>
      </c>
      <c r="F2560" t="s">
        <v>874</v>
      </c>
      <c r="G2560" t="s">
        <v>874</v>
      </c>
      <c r="H2560">
        <v>1</v>
      </c>
      <c r="I2560">
        <v>2</v>
      </c>
      <c r="J2560">
        <v>1</v>
      </c>
      <c r="K2560" t="s">
        <v>875</v>
      </c>
      <c r="L2560">
        <v>1</v>
      </c>
      <c r="M2560">
        <v>1</v>
      </c>
      <c r="N2560" t="s">
        <v>877</v>
      </c>
      <c r="O2560">
        <v>3.3000000000000002E-2</v>
      </c>
      <c r="P2560" t="s">
        <v>877</v>
      </c>
      <c r="Q2560" t="s">
        <v>877</v>
      </c>
      <c r="R2560" t="s">
        <v>877</v>
      </c>
      <c r="S2560" t="s">
        <v>877</v>
      </c>
      <c r="T2560" t="s">
        <v>877</v>
      </c>
      <c r="U2560" t="s">
        <v>877</v>
      </c>
      <c r="V2560" t="s">
        <v>58</v>
      </c>
      <c r="W2560" t="s">
        <v>877</v>
      </c>
      <c r="X2560">
        <v>1</v>
      </c>
      <c r="Y2560" t="s">
        <v>877</v>
      </c>
      <c r="Z2560" t="s">
        <v>877</v>
      </c>
      <c r="AA2560" s="19">
        <v>45733.857280555552</v>
      </c>
      <c r="AB2560" t="s">
        <v>1511</v>
      </c>
    </row>
    <row r="2561" spans="1:28" x14ac:dyDescent="0.35">
      <c r="A2561" t="s">
        <v>1508</v>
      </c>
      <c r="B2561" t="s">
        <v>313</v>
      </c>
      <c r="C2561">
        <v>4583</v>
      </c>
      <c r="D2561" s="9">
        <v>39231.606249999997</v>
      </c>
      <c r="E2561" s="9">
        <v>43815.401192129626</v>
      </c>
      <c r="F2561">
        <v>2497</v>
      </c>
      <c r="G2561">
        <v>2497</v>
      </c>
      <c r="H2561">
        <v>1293</v>
      </c>
      <c r="I2561">
        <v>1204</v>
      </c>
      <c r="J2561">
        <v>477</v>
      </c>
      <c r="K2561">
        <v>2020</v>
      </c>
      <c r="L2561">
        <v>1665</v>
      </c>
      <c r="M2561">
        <v>355</v>
      </c>
      <c r="N2561">
        <v>0.27500000000000002</v>
      </c>
      <c r="O2561">
        <v>0.27200000000000002</v>
      </c>
      <c r="P2561">
        <v>8.5999999999999993E-2</v>
      </c>
      <c r="Q2561">
        <v>0.35899999999999999</v>
      </c>
      <c r="R2561">
        <v>0.77900000000000003</v>
      </c>
      <c r="S2561">
        <v>0.503</v>
      </c>
      <c r="T2561">
        <v>0.84299999999999997</v>
      </c>
      <c r="U2561">
        <v>988.85799999999995</v>
      </c>
      <c r="V2561" t="s">
        <v>58</v>
      </c>
      <c r="W2561">
        <v>0.89200000000000002</v>
      </c>
      <c r="X2561">
        <v>0.93100000000000005</v>
      </c>
      <c r="Y2561">
        <v>0.95199999999999996</v>
      </c>
      <c r="Z2561">
        <v>0.82</v>
      </c>
      <c r="AA2561" s="19">
        <v>45733.857357997687</v>
      </c>
      <c r="AB2561" t="s">
        <v>1511</v>
      </c>
    </row>
    <row r="2562" spans="1:28" hidden="1" x14ac:dyDescent="0.35">
      <c r="A2562" t="s">
        <v>1508</v>
      </c>
      <c r="B2562" t="s">
        <v>314</v>
      </c>
      <c r="C2562">
        <v>96</v>
      </c>
      <c r="D2562" s="9">
        <v>43718.545810185184</v>
      </c>
      <c r="E2562" s="9">
        <v>43815.401192129626</v>
      </c>
      <c r="F2562" t="s">
        <v>874</v>
      </c>
      <c r="G2562" t="s">
        <v>874</v>
      </c>
      <c r="H2562">
        <v>10</v>
      </c>
      <c r="I2562">
        <v>12</v>
      </c>
      <c r="J2562">
        <v>45</v>
      </c>
      <c r="K2562" t="s">
        <v>875</v>
      </c>
      <c r="L2562">
        <v>15</v>
      </c>
      <c r="M2562">
        <v>-39</v>
      </c>
      <c r="N2562">
        <v>0.105</v>
      </c>
      <c r="O2562">
        <v>0.13800000000000001</v>
      </c>
      <c r="P2562">
        <v>1.135</v>
      </c>
      <c r="Q2562">
        <v>0.16800000000000001</v>
      </c>
      <c r="R2562">
        <v>-0.188</v>
      </c>
      <c r="S2562">
        <v>0.432</v>
      </c>
      <c r="T2562">
        <v>-3.6709999999999998</v>
      </c>
      <c r="U2562">
        <v>2113.0949999999998</v>
      </c>
      <c r="V2562" t="s">
        <v>58</v>
      </c>
      <c r="W2562">
        <v>0.93</v>
      </c>
      <c r="X2562">
        <v>0.96799999999999997</v>
      </c>
      <c r="Y2562">
        <v>0.92</v>
      </c>
      <c r="Z2562">
        <v>0.93400000000000005</v>
      </c>
      <c r="AA2562" s="19">
        <v>45733.857373576386</v>
      </c>
      <c r="AB2562" t="s">
        <v>1511</v>
      </c>
    </row>
    <row r="2563" spans="1:28" x14ac:dyDescent="0.35">
      <c r="A2563" t="s">
        <v>1509</v>
      </c>
      <c r="B2563" t="s">
        <v>313</v>
      </c>
      <c r="C2563">
        <v>1504</v>
      </c>
      <c r="D2563" s="9">
        <v>40476.679444444446</v>
      </c>
      <c r="E2563" s="9">
        <v>41981.602071759262</v>
      </c>
      <c r="F2563">
        <v>165</v>
      </c>
      <c r="G2563">
        <v>165</v>
      </c>
      <c r="H2563">
        <v>124</v>
      </c>
      <c r="I2563">
        <v>41</v>
      </c>
      <c r="J2563">
        <v>22</v>
      </c>
      <c r="K2563">
        <v>143</v>
      </c>
      <c r="L2563">
        <v>123</v>
      </c>
      <c r="M2563">
        <v>20</v>
      </c>
      <c r="N2563">
        <v>7.9000000000000001E-2</v>
      </c>
      <c r="O2563">
        <v>2.9000000000000001E-2</v>
      </c>
      <c r="P2563">
        <v>1.4E-2</v>
      </c>
      <c r="Q2563">
        <v>7.5999999999999998E-2</v>
      </c>
      <c r="R2563">
        <v>0.80900000000000005</v>
      </c>
      <c r="S2563">
        <v>0.73099999999999998</v>
      </c>
      <c r="T2563">
        <v>0.87</v>
      </c>
      <c r="U2563">
        <v>263.15800000000002</v>
      </c>
      <c r="V2563" t="s">
        <v>58</v>
      </c>
      <c r="W2563">
        <v>0.95099999999999996</v>
      </c>
      <c r="X2563">
        <v>0.96499999999999997</v>
      </c>
      <c r="Y2563">
        <v>0.878</v>
      </c>
      <c r="Z2563">
        <v>0.96799999999999997</v>
      </c>
      <c r="AA2563" s="19">
        <v>45733.857443009256</v>
      </c>
      <c r="AB2563" t="s">
        <v>1511</v>
      </c>
    </row>
    <row r="2564" spans="1:28" hidden="1" x14ac:dyDescent="0.35">
      <c r="A2564" t="s">
        <v>1509</v>
      </c>
      <c r="B2564" t="s">
        <v>314</v>
      </c>
      <c r="C2564">
        <v>39</v>
      </c>
      <c r="D2564" s="9">
        <v>41942.528298611112</v>
      </c>
      <c r="E2564" s="9">
        <v>41981.602071759262</v>
      </c>
      <c r="F2564" t="s">
        <v>874</v>
      </c>
      <c r="G2564" t="s">
        <v>874</v>
      </c>
      <c r="H2564">
        <v>7</v>
      </c>
      <c r="I2564">
        <v>2</v>
      </c>
      <c r="J2564">
        <v>1</v>
      </c>
      <c r="K2564" t="s">
        <v>875</v>
      </c>
      <c r="L2564">
        <v>7</v>
      </c>
      <c r="M2564">
        <v>0</v>
      </c>
      <c r="N2564">
        <v>0.105</v>
      </c>
      <c r="O2564">
        <v>4.4999999999999998E-2</v>
      </c>
      <c r="P2564" t="s">
        <v>877</v>
      </c>
      <c r="Q2564">
        <v>0.11899999999999999</v>
      </c>
      <c r="R2564" t="s">
        <v>877</v>
      </c>
      <c r="S2564" t="s">
        <v>877</v>
      </c>
      <c r="T2564" t="s">
        <v>877</v>
      </c>
      <c r="U2564" t="s">
        <v>877</v>
      </c>
      <c r="V2564" t="s">
        <v>58</v>
      </c>
      <c r="W2564">
        <v>0.73899999999999999</v>
      </c>
      <c r="X2564">
        <v>1</v>
      </c>
      <c r="Y2564" t="s">
        <v>877</v>
      </c>
      <c r="Z2564">
        <v>0.57899999999999996</v>
      </c>
      <c r="AA2564" s="19">
        <v>45733.857443090281</v>
      </c>
      <c r="AB2564" t="s">
        <v>1511</v>
      </c>
    </row>
    <row r="2565" spans="1:28" x14ac:dyDescent="0.35">
      <c r="A2565" t="s">
        <v>1510</v>
      </c>
      <c r="B2565" t="s">
        <v>313</v>
      </c>
      <c r="C2565">
        <v>3589</v>
      </c>
      <c r="D2565" s="9">
        <v>40362.159710648149</v>
      </c>
      <c r="E2565" s="9">
        <v>43951.869606481479</v>
      </c>
      <c r="F2565">
        <v>817</v>
      </c>
      <c r="G2565">
        <v>817</v>
      </c>
      <c r="H2565">
        <v>491</v>
      </c>
      <c r="I2565">
        <v>326</v>
      </c>
      <c r="J2565">
        <v>94</v>
      </c>
      <c r="K2565">
        <v>723</v>
      </c>
      <c r="L2565">
        <v>707</v>
      </c>
      <c r="M2565">
        <v>16</v>
      </c>
      <c r="N2565">
        <v>0.154</v>
      </c>
      <c r="O2565">
        <v>0.104</v>
      </c>
      <c r="P2565">
        <v>3.1E-2</v>
      </c>
      <c r="Q2565">
        <v>0.23</v>
      </c>
      <c r="R2565">
        <v>1.0129999999999999</v>
      </c>
      <c r="S2565">
        <v>0.59699999999999998</v>
      </c>
      <c r="T2565">
        <v>0.88</v>
      </c>
      <c r="U2565">
        <v>69.564999999999998</v>
      </c>
      <c r="V2565" t="s">
        <v>64</v>
      </c>
      <c r="W2565">
        <v>0.99299999999999999</v>
      </c>
      <c r="X2565">
        <v>0.99299999999999999</v>
      </c>
      <c r="Y2565">
        <v>0.995</v>
      </c>
      <c r="Z2565">
        <v>0.99099999999999999</v>
      </c>
      <c r="AA2565" s="19">
        <v>45733.857510995367</v>
      </c>
      <c r="AB2565" t="s">
        <v>1511</v>
      </c>
    </row>
    <row r="2566" spans="1:28" hidden="1" x14ac:dyDescent="0.35">
      <c r="A2566" t="s">
        <v>1510</v>
      </c>
      <c r="B2566" t="s">
        <v>314</v>
      </c>
      <c r="C2566">
        <v>0</v>
      </c>
      <c r="D2566" s="9">
        <v>43951.869606481479</v>
      </c>
      <c r="E2566" s="9">
        <v>43951.869606481479</v>
      </c>
      <c r="F2566" t="s">
        <v>874</v>
      </c>
      <c r="G2566" t="s">
        <v>874</v>
      </c>
      <c r="H2566">
        <v>1</v>
      </c>
      <c r="I2566">
        <v>1</v>
      </c>
      <c r="J2566">
        <v>1</v>
      </c>
      <c r="K2566" t="s">
        <v>875</v>
      </c>
      <c r="L2566">
        <v>1</v>
      </c>
      <c r="M2566">
        <v>0</v>
      </c>
      <c r="N2566" t="s">
        <v>877</v>
      </c>
      <c r="O2566" t="s">
        <v>877</v>
      </c>
      <c r="P2566" t="s">
        <v>877</v>
      </c>
      <c r="Q2566" t="s">
        <v>877</v>
      </c>
      <c r="R2566" t="s">
        <v>877</v>
      </c>
      <c r="S2566" t="s">
        <v>877</v>
      </c>
      <c r="T2566" t="s">
        <v>877</v>
      </c>
      <c r="U2566" t="s">
        <v>877</v>
      </c>
      <c r="V2566" t="s">
        <v>64</v>
      </c>
      <c r="W2566" t="s">
        <v>877</v>
      </c>
      <c r="X2566" t="s">
        <v>877</v>
      </c>
      <c r="Y2566" t="s">
        <v>877</v>
      </c>
      <c r="Z2566" t="s">
        <v>877</v>
      </c>
      <c r="AA2566" s="19">
        <v>45733.857511099537</v>
      </c>
      <c r="AB2566" t="s">
        <v>1511</v>
      </c>
    </row>
    <row r="2567" spans="1:28" x14ac:dyDescent="0.35">
      <c r="A2567" t="s">
        <v>1512</v>
      </c>
      <c r="B2567" t="s">
        <v>313</v>
      </c>
      <c r="C2567">
        <v>4723</v>
      </c>
      <c r="D2567" s="9">
        <v>39841.99114583333</v>
      </c>
      <c r="E2567" s="9">
        <v>44565.490127314813</v>
      </c>
      <c r="F2567">
        <v>74900</v>
      </c>
      <c r="G2567">
        <v>74900</v>
      </c>
      <c r="H2567">
        <v>74900</v>
      </c>
      <c r="I2567">
        <v>0</v>
      </c>
      <c r="J2567">
        <v>13585</v>
      </c>
      <c r="K2567">
        <v>61315</v>
      </c>
      <c r="L2567">
        <v>58548</v>
      </c>
      <c r="M2567">
        <v>2767</v>
      </c>
      <c r="N2567">
        <v>19.994</v>
      </c>
      <c r="O2567">
        <v>0</v>
      </c>
      <c r="P2567">
        <v>3.6869999999999998</v>
      </c>
      <c r="Q2567">
        <v>15.507999999999999</v>
      </c>
      <c r="R2567">
        <v>0.95099999999999996</v>
      </c>
      <c r="S2567">
        <v>1</v>
      </c>
      <c r="T2567">
        <v>0.81599999999999995</v>
      </c>
      <c r="U2567">
        <v>178.42400000000001</v>
      </c>
      <c r="V2567" t="s">
        <v>58</v>
      </c>
      <c r="W2567">
        <v>0.96099999999999997</v>
      </c>
      <c r="X2567">
        <v>0</v>
      </c>
      <c r="Y2567">
        <v>0.86099999999999999</v>
      </c>
      <c r="Z2567">
        <v>0.96899999999999997</v>
      </c>
      <c r="AA2567" s="19">
        <v>45733.989790231484</v>
      </c>
      <c r="AB2567" t="s">
        <v>1515</v>
      </c>
    </row>
    <row r="2568" spans="1:28" x14ac:dyDescent="0.35">
      <c r="A2568" t="s">
        <v>1512</v>
      </c>
      <c r="B2568" t="s">
        <v>314</v>
      </c>
      <c r="C2568">
        <v>99</v>
      </c>
      <c r="D2568" s="9">
        <v>44465.504513888889</v>
      </c>
      <c r="E2568" s="9">
        <v>44565.490127314813</v>
      </c>
      <c r="F2568" t="s">
        <v>874</v>
      </c>
      <c r="G2568" t="s">
        <v>874</v>
      </c>
      <c r="H2568">
        <v>3283</v>
      </c>
      <c r="I2568">
        <v>1</v>
      </c>
      <c r="J2568">
        <v>933</v>
      </c>
      <c r="K2568" t="s">
        <v>875</v>
      </c>
      <c r="L2568">
        <v>2390</v>
      </c>
      <c r="M2568">
        <v>-39</v>
      </c>
      <c r="N2568">
        <v>33.421999999999997</v>
      </c>
      <c r="O2568">
        <v>0</v>
      </c>
      <c r="P2568">
        <v>9.4849999999999994</v>
      </c>
      <c r="Q2568">
        <v>23.86</v>
      </c>
      <c r="R2568">
        <v>0.997</v>
      </c>
      <c r="S2568">
        <v>1</v>
      </c>
      <c r="T2568">
        <v>0.71599999999999997</v>
      </c>
      <c r="U2568">
        <v>115.968</v>
      </c>
      <c r="V2568" t="s">
        <v>58</v>
      </c>
      <c r="W2568">
        <v>0.99399999999999999</v>
      </c>
      <c r="X2568">
        <v>0</v>
      </c>
      <c r="Y2568">
        <v>0.997</v>
      </c>
      <c r="Z2568">
        <v>0.99299999999999999</v>
      </c>
      <c r="AA2568" s="19">
        <v>45733.989810011575</v>
      </c>
      <c r="AB2568" t="s">
        <v>1515</v>
      </c>
    </row>
    <row r="2569" spans="1:28" x14ac:dyDescent="0.35">
      <c r="A2569" t="s">
        <v>202</v>
      </c>
      <c r="B2569" t="s">
        <v>313</v>
      </c>
      <c r="C2569">
        <v>5023</v>
      </c>
      <c r="D2569" s="9">
        <v>39541.616527777776</v>
      </c>
      <c r="E2569" s="9">
        <v>44565.513275462959</v>
      </c>
      <c r="F2569">
        <v>9313</v>
      </c>
      <c r="G2569">
        <v>9313</v>
      </c>
      <c r="H2569">
        <v>2829</v>
      </c>
      <c r="I2569">
        <v>6484</v>
      </c>
      <c r="J2569">
        <v>2875</v>
      </c>
      <c r="K2569">
        <v>6438</v>
      </c>
      <c r="L2569">
        <v>5264</v>
      </c>
      <c r="M2569">
        <v>1174</v>
      </c>
      <c r="N2569">
        <v>0.54400000000000004</v>
      </c>
      <c r="O2569">
        <v>1.222</v>
      </c>
      <c r="P2569">
        <v>0.69299999999999995</v>
      </c>
      <c r="Q2569">
        <v>1.0349999999999999</v>
      </c>
      <c r="R2569">
        <v>0.96499999999999997</v>
      </c>
      <c r="S2569">
        <v>0.308</v>
      </c>
      <c r="T2569">
        <v>0.60799999999999998</v>
      </c>
      <c r="U2569">
        <v>1134.3</v>
      </c>
      <c r="V2569" t="s">
        <v>58</v>
      </c>
      <c r="W2569">
        <v>0.99399999999999999</v>
      </c>
      <c r="X2569">
        <v>0.98599999999999999</v>
      </c>
      <c r="Y2569">
        <v>0.89700000000000002</v>
      </c>
      <c r="Z2569">
        <v>0.98699999999999999</v>
      </c>
      <c r="AA2569" s="19">
        <v>45733.989906770832</v>
      </c>
      <c r="AB2569" t="s">
        <v>1515</v>
      </c>
    </row>
    <row r="2570" spans="1:28" x14ac:dyDescent="0.35">
      <c r="A2570" t="s">
        <v>202</v>
      </c>
      <c r="B2570" t="s">
        <v>314</v>
      </c>
      <c r="C2570">
        <v>99</v>
      </c>
      <c r="D2570" s="9">
        <v>44466.180104166669</v>
      </c>
      <c r="E2570" s="9">
        <v>44565.513275462959</v>
      </c>
      <c r="F2570" t="s">
        <v>874</v>
      </c>
      <c r="G2570" t="s">
        <v>874</v>
      </c>
      <c r="H2570">
        <v>25</v>
      </c>
      <c r="I2570">
        <v>130</v>
      </c>
      <c r="J2570">
        <v>29</v>
      </c>
      <c r="K2570" t="s">
        <v>875</v>
      </c>
      <c r="L2570">
        <v>73</v>
      </c>
      <c r="M2570">
        <v>52</v>
      </c>
      <c r="N2570">
        <v>0.27200000000000002</v>
      </c>
      <c r="O2570">
        <v>1.27</v>
      </c>
      <c r="P2570">
        <v>0.38300000000000001</v>
      </c>
      <c r="Q2570">
        <v>0.82</v>
      </c>
      <c r="R2570">
        <v>0.70799999999999996</v>
      </c>
      <c r="S2570">
        <v>0.17599999999999999</v>
      </c>
      <c r="T2570">
        <v>0.752</v>
      </c>
      <c r="U2570">
        <v>1431.7070000000001</v>
      </c>
      <c r="V2570" t="s">
        <v>58</v>
      </c>
      <c r="W2570">
        <v>0.86699999999999999</v>
      </c>
      <c r="X2570">
        <v>0.96299999999999997</v>
      </c>
      <c r="Y2570">
        <v>0.91400000000000003</v>
      </c>
      <c r="Z2570">
        <v>0.98699999999999999</v>
      </c>
      <c r="AA2570" s="19">
        <v>45733.989923715279</v>
      </c>
      <c r="AB2570" t="s">
        <v>1515</v>
      </c>
    </row>
    <row r="2571" spans="1:28" x14ac:dyDescent="0.35">
      <c r="A2571" t="s">
        <v>1513</v>
      </c>
      <c r="B2571" t="s">
        <v>313</v>
      </c>
      <c r="C2571">
        <v>4026</v>
      </c>
      <c r="D2571" s="9">
        <v>40471.352453703701</v>
      </c>
      <c r="E2571" s="9">
        <v>44497.865231481483</v>
      </c>
      <c r="F2571">
        <v>1641</v>
      </c>
      <c r="G2571">
        <v>1641</v>
      </c>
      <c r="H2571">
        <v>44</v>
      </c>
      <c r="I2571">
        <v>1597</v>
      </c>
      <c r="J2571">
        <v>0</v>
      </c>
      <c r="K2571">
        <v>1641</v>
      </c>
      <c r="L2571">
        <v>1640</v>
      </c>
      <c r="M2571">
        <v>1</v>
      </c>
      <c r="N2571">
        <v>1.2999999999999999E-2</v>
      </c>
      <c r="O2571">
        <v>0.54100000000000004</v>
      </c>
      <c r="P2571">
        <v>0</v>
      </c>
      <c r="Q2571">
        <v>0.44800000000000001</v>
      </c>
      <c r="R2571">
        <v>0.80900000000000005</v>
      </c>
      <c r="S2571">
        <v>2.3E-2</v>
      </c>
      <c r="T2571">
        <v>1</v>
      </c>
      <c r="U2571">
        <v>2.2320000000000002</v>
      </c>
      <c r="V2571" t="s">
        <v>82</v>
      </c>
      <c r="W2571">
        <v>0.88700000000000001</v>
      </c>
      <c r="X2571">
        <v>0.88900000000000001</v>
      </c>
      <c r="Y2571">
        <v>0</v>
      </c>
      <c r="Z2571">
        <v>0.91400000000000003</v>
      </c>
      <c r="AA2571" s="19">
        <v>45733.989999293983</v>
      </c>
      <c r="AB2571" t="s">
        <v>1515</v>
      </c>
    </row>
    <row r="2572" spans="1:28" x14ac:dyDescent="0.35">
      <c r="A2572" t="s">
        <v>1513</v>
      </c>
      <c r="B2572" t="s">
        <v>314</v>
      </c>
      <c r="C2572">
        <v>98</v>
      </c>
      <c r="D2572" s="9">
        <v>44399.395231481481</v>
      </c>
      <c r="E2572" s="9">
        <v>44497.865231481483</v>
      </c>
      <c r="F2572" t="s">
        <v>874</v>
      </c>
      <c r="G2572" t="s">
        <v>874</v>
      </c>
      <c r="H2572">
        <v>2</v>
      </c>
      <c r="I2572">
        <v>13</v>
      </c>
      <c r="J2572">
        <v>1</v>
      </c>
      <c r="K2572" t="s">
        <v>875</v>
      </c>
      <c r="L2572">
        <v>15</v>
      </c>
      <c r="M2572">
        <v>-1</v>
      </c>
      <c r="N2572">
        <v>0.02</v>
      </c>
      <c r="O2572">
        <v>0.113</v>
      </c>
      <c r="P2572">
        <v>0</v>
      </c>
      <c r="Q2572">
        <v>0.127</v>
      </c>
      <c r="R2572">
        <v>0.95499999999999996</v>
      </c>
      <c r="S2572">
        <v>0.15</v>
      </c>
      <c r="T2572">
        <v>1</v>
      </c>
      <c r="U2572">
        <v>7.8739999999999997</v>
      </c>
      <c r="V2572" t="s">
        <v>82</v>
      </c>
      <c r="W2572">
        <v>1</v>
      </c>
      <c r="X2572">
        <v>0.97399999999999998</v>
      </c>
      <c r="Y2572">
        <v>0</v>
      </c>
      <c r="Z2572">
        <v>0.96599999999999997</v>
      </c>
      <c r="AA2572" s="19">
        <v>45733.990013668983</v>
      </c>
      <c r="AB2572" t="s">
        <v>1515</v>
      </c>
    </row>
    <row r="2573" spans="1:28" x14ac:dyDescent="0.35">
      <c r="A2573" t="s">
        <v>1514</v>
      </c>
      <c r="B2573" t="s">
        <v>313</v>
      </c>
      <c r="C2573">
        <v>125</v>
      </c>
      <c r="D2573" s="9">
        <v>43749.964594907404</v>
      </c>
      <c r="E2573" s="9">
        <v>43875.121666666666</v>
      </c>
      <c r="F2573">
        <v>50</v>
      </c>
      <c r="G2573">
        <v>50</v>
      </c>
      <c r="H2573">
        <v>50</v>
      </c>
      <c r="I2573">
        <v>0</v>
      </c>
      <c r="J2573">
        <v>0</v>
      </c>
      <c r="K2573">
        <v>50</v>
      </c>
      <c r="L2573">
        <v>5</v>
      </c>
      <c r="M2573">
        <v>45</v>
      </c>
      <c r="N2573">
        <v>12.085000000000001</v>
      </c>
      <c r="O2573">
        <v>0</v>
      </c>
      <c r="P2573">
        <v>0</v>
      </c>
      <c r="Q2573">
        <v>3.7999999999999999E-2</v>
      </c>
      <c r="R2573">
        <v>3.0000000000000001E-3</v>
      </c>
      <c r="S2573">
        <v>1</v>
      </c>
      <c r="T2573">
        <v>1</v>
      </c>
      <c r="U2573">
        <v>1184.211</v>
      </c>
      <c r="V2573" t="s">
        <v>58</v>
      </c>
      <c r="W2573">
        <v>0.27</v>
      </c>
      <c r="X2573">
        <v>0</v>
      </c>
      <c r="Y2573">
        <v>0</v>
      </c>
      <c r="Z2573">
        <v>0.874</v>
      </c>
      <c r="AA2573" s="19">
        <v>45733.990076377311</v>
      </c>
      <c r="AB2573" t="s">
        <v>1515</v>
      </c>
    </row>
    <row r="2574" spans="1:28" x14ac:dyDescent="0.35">
      <c r="A2574" t="s">
        <v>1514</v>
      </c>
      <c r="B2574" t="s">
        <v>314</v>
      </c>
      <c r="C2574">
        <v>80</v>
      </c>
      <c r="D2574" s="9">
        <v>43794.827777777777</v>
      </c>
      <c r="E2574" s="9">
        <v>43875.121666666666</v>
      </c>
      <c r="F2574" t="s">
        <v>874</v>
      </c>
      <c r="G2574" t="s">
        <v>874</v>
      </c>
      <c r="H2574">
        <v>1</v>
      </c>
      <c r="I2574">
        <v>1</v>
      </c>
      <c r="J2574">
        <v>1</v>
      </c>
      <c r="K2574" t="s">
        <v>875</v>
      </c>
      <c r="L2574">
        <v>5</v>
      </c>
      <c r="M2574">
        <v>-4</v>
      </c>
      <c r="N2574" t="s">
        <v>877</v>
      </c>
      <c r="O2574">
        <v>0</v>
      </c>
      <c r="P2574">
        <v>0</v>
      </c>
      <c r="Q2574">
        <v>3.6999999999999998E-2</v>
      </c>
      <c r="R2574" t="s">
        <v>877</v>
      </c>
      <c r="S2574" t="s">
        <v>877</v>
      </c>
      <c r="T2574" t="s">
        <v>877</v>
      </c>
      <c r="U2574" t="s">
        <v>877</v>
      </c>
      <c r="V2574" t="s">
        <v>58</v>
      </c>
      <c r="W2574" t="s">
        <v>877</v>
      </c>
      <c r="X2574">
        <v>0</v>
      </c>
      <c r="Y2574">
        <v>0</v>
      </c>
      <c r="Z2574">
        <v>0.872</v>
      </c>
      <c r="AA2574" s="19">
        <v>45733.990076539354</v>
      </c>
      <c r="AB2574" t="s">
        <v>1515</v>
      </c>
    </row>
    <row r="2575" spans="1:28" x14ac:dyDescent="0.35">
      <c r="A2575" t="s">
        <v>1516</v>
      </c>
      <c r="B2575" t="s">
        <v>313</v>
      </c>
      <c r="C2575">
        <v>4958</v>
      </c>
      <c r="D2575" s="9">
        <v>39605.918263888889</v>
      </c>
      <c r="E2575" s="9">
        <v>44564.618101851855</v>
      </c>
      <c r="F2575">
        <v>3887</v>
      </c>
      <c r="G2575">
        <v>3887</v>
      </c>
      <c r="H2575">
        <v>1599</v>
      </c>
      <c r="I2575">
        <v>2288</v>
      </c>
      <c r="J2575">
        <v>501</v>
      </c>
      <c r="K2575">
        <v>3386</v>
      </c>
      <c r="L2575">
        <v>2039</v>
      </c>
      <c r="M2575">
        <v>1347</v>
      </c>
      <c r="N2575">
        <v>0.28499999999999998</v>
      </c>
      <c r="O2575">
        <v>0.45900000000000002</v>
      </c>
      <c r="P2575">
        <v>0.108</v>
      </c>
      <c r="Q2575">
        <v>0.379</v>
      </c>
      <c r="R2575">
        <v>0.59599999999999997</v>
      </c>
      <c r="S2575">
        <v>0.38300000000000001</v>
      </c>
      <c r="T2575">
        <v>0.85499999999999998</v>
      </c>
      <c r="U2575">
        <v>3554.09</v>
      </c>
      <c r="V2575" t="s">
        <v>58</v>
      </c>
      <c r="W2575">
        <v>0.97599999999999998</v>
      </c>
      <c r="X2575">
        <v>0.998</v>
      </c>
      <c r="Y2575">
        <v>0.99199999999999999</v>
      </c>
      <c r="Z2575">
        <v>0.99099999999999999</v>
      </c>
      <c r="AA2575" s="19">
        <v>45733.990300659723</v>
      </c>
      <c r="AB2575" t="s">
        <v>2043</v>
      </c>
    </row>
    <row r="2576" spans="1:28" x14ac:dyDescent="0.35">
      <c r="A2576" t="s">
        <v>1516</v>
      </c>
      <c r="B2576" t="s">
        <v>314</v>
      </c>
      <c r="C2576">
        <v>99</v>
      </c>
      <c r="D2576" s="9">
        <v>44465.311203703706</v>
      </c>
      <c r="E2576" s="9">
        <v>44564.618101851855</v>
      </c>
      <c r="F2576" t="s">
        <v>874</v>
      </c>
      <c r="G2576" t="s">
        <v>874</v>
      </c>
      <c r="H2576">
        <v>23</v>
      </c>
      <c r="I2576">
        <v>26</v>
      </c>
      <c r="J2576">
        <v>1</v>
      </c>
      <c r="K2576" t="s">
        <v>875</v>
      </c>
      <c r="L2576">
        <v>12</v>
      </c>
      <c r="M2576">
        <v>35</v>
      </c>
      <c r="N2576">
        <v>0.20599999999999999</v>
      </c>
      <c r="O2576">
        <v>0.27300000000000002</v>
      </c>
      <c r="P2576" t="s">
        <v>877</v>
      </c>
      <c r="Q2576">
        <v>0.11899999999999999</v>
      </c>
      <c r="R2576" t="s">
        <v>877</v>
      </c>
      <c r="S2576" t="s">
        <v>877</v>
      </c>
      <c r="T2576" t="s">
        <v>877</v>
      </c>
      <c r="U2576" t="s">
        <v>877</v>
      </c>
      <c r="V2576" t="s">
        <v>58</v>
      </c>
      <c r="W2576">
        <v>0.97599999999999998</v>
      </c>
      <c r="X2576">
        <v>0.96499999999999997</v>
      </c>
      <c r="Y2576" t="s">
        <v>877</v>
      </c>
      <c r="Z2576">
        <v>0.94299999999999995</v>
      </c>
      <c r="AA2576" s="19">
        <v>45733.990300659723</v>
      </c>
      <c r="AB2576" t="s">
        <v>2043</v>
      </c>
    </row>
    <row r="2577" spans="1:28" x14ac:dyDescent="0.35">
      <c r="A2577" t="s">
        <v>1517</v>
      </c>
      <c r="B2577" t="s">
        <v>313</v>
      </c>
      <c r="C2577">
        <v>3790</v>
      </c>
      <c r="D2577" s="9">
        <v>40378.347685185188</v>
      </c>
      <c r="E2577" s="9">
        <v>44168.87295138889</v>
      </c>
      <c r="F2577">
        <v>118</v>
      </c>
      <c r="G2577">
        <v>118</v>
      </c>
      <c r="H2577">
        <v>43</v>
      </c>
      <c r="I2577">
        <v>75</v>
      </c>
      <c r="J2577">
        <v>4</v>
      </c>
      <c r="K2577">
        <v>114</v>
      </c>
      <c r="L2577">
        <v>23</v>
      </c>
      <c r="M2577">
        <v>91</v>
      </c>
      <c r="N2577">
        <v>7.0999999999999994E-2</v>
      </c>
      <c r="O2577">
        <v>2.1000000000000001E-2</v>
      </c>
      <c r="P2577">
        <v>0.01</v>
      </c>
      <c r="Q2577">
        <v>4.0000000000000001E-3</v>
      </c>
      <c r="R2577">
        <v>4.9000000000000002E-2</v>
      </c>
      <c r="S2577">
        <v>0.77200000000000002</v>
      </c>
      <c r="T2577">
        <v>0.89100000000000001</v>
      </c>
      <c r="U2577">
        <v>22750</v>
      </c>
      <c r="V2577" t="s">
        <v>58</v>
      </c>
      <c r="W2577">
        <v>0.96599999999999997</v>
      </c>
      <c r="X2577">
        <v>0.35499999999999998</v>
      </c>
      <c r="Y2577">
        <v>0.93400000000000005</v>
      </c>
      <c r="Z2577">
        <v>0.22600000000000001</v>
      </c>
      <c r="AA2577" s="19">
        <v>45733.990393506945</v>
      </c>
      <c r="AB2577" t="s">
        <v>2043</v>
      </c>
    </row>
    <row r="2578" spans="1:28" x14ac:dyDescent="0.35">
      <c r="A2578" t="s">
        <v>1517</v>
      </c>
      <c r="B2578" t="s">
        <v>314</v>
      </c>
      <c r="C2578">
        <v>0</v>
      </c>
      <c r="D2578" s="9">
        <v>44168.845879629633</v>
      </c>
      <c r="E2578" s="9">
        <v>44168.87295138889</v>
      </c>
      <c r="F2578" t="s">
        <v>874</v>
      </c>
      <c r="G2578" t="s">
        <v>874</v>
      </c>
      <c r="H2578">
        <v>1</v>
      </c>
      <c r="I2578">
        <v>1</v>
      </c>
      <c r="J2578">
        <v>1</v>
      </c>
      <c r="K2578" t="s">
        <v>875</v>
      </c>
      <c r="L2578">
        <v>1</v>
      </c>
      <c r="M2578">
        <v>-1</v>
      </c>
      <c r="N2578" t="s">
        <v>877</v>
      </c>
      <c r="O2578" t="s">
        <v>877</v>
      </c>
      <c r="P2578" t="s">
        <v>877</v>
      </c>
      <c r="Q2578" t="s">
        <v>877</v>
      </c>
      <c r="R2578" t="s">
        <v>877</v>
      </c>
      <c r="S2578" t="s">
        <v>877</v>
      </c>
      <c r="T2578" t="s">
        <v>877</v>
      </c>
      <c r="U2578" t="s">
        <v>877</v>
      </c>
      <c r="V2578" t="s">
        <v>58</v>
      </c>
      <c r="W2578" t="s">
        <v>877</v>
      </c>
      <c r="X2578" t="s">
        <v>877</v>
      </c>
      <c r="Y2578" t="s">
        <v>877</v>
      </c>
      <c r="Z2578" t="s">
        <v>877</v>
      </c>
      <c r="AA2578" s="19">
        <v>45733.990393506945</v>
      </c>
      <c r="AB2578" t="s">
        <v>2043</v>
      </c>
    </row>
    <row r="2579" spans="1:28" x14ac:dyDescent="0.35">
      <c r="A2579" t="s">
        <v>1518</v>
      </c>
      <c r="B2579" t="s">
        <v>313</v>
      </c>
      <c r="C2579">
        <v>2485</v>
      </c>
      <c r="D2579" s="9">
        <v>42080.618900462963</v>
      </c>
      <c r="E2579" s="9">
        <v>44566.085138888891</v>
      </c>
      <c r="F2579">
        <v>5153</v>
      </c>
      <c r="G2579">
        <v>5153</v>
      </c>
      <c r="H2579">
        <v>2205</v>
      </c>
      <c r="I2579">
        <v>2948</v>
      </c>
      <c r="J2579">
        <v>424</v>
      </c>
      <c r="K2579">
        <v>4729</v>
      </c>
      <c r="L2579">
        <v>2655</v>
      </c>
      <c r="M2579">
        <v>2074</v>
      </c>
      <c r="N2579">
        <v>0.93899999999999995</v>
      </c>
      <c r="O2579">
        <v>1.32</v>
      </c>
      <c r="P2579">
        <v>0.191</v>
      </c>
      <c r="Q2579">
        <v>1.129</v>
      </c>
      <c r="R2579">
        <v>0.54600000000000004</v>
      </c>
      <c r="S2579">
        <v>0.41599999999999998</v>
      </c>
      <c r="T2579">
        <v>0.91500000000000004</v>
      </c>
      <c r="U2579">
        <v>1837.0239999999999</v>
      </c>
      <c r="V2579" t="s">
        <v>58</v>
      </c>
      <c r="W2579">
        <v>0.96399999999999997</v>
      </c>
      <c r="X2579">
        <v>0.96299999999999997</v>
      </c>
      <c r="Y2579">
        <v>0.95199999999999996</v>
      </c>
      <c r="Z2579">
        <v>0.95599999999999996</v>
      </c>
      <c r="AA2579" s="19">
        <v>45733.990497708335</v>
      </c>
      <c r="AB2579" t="s">
        <v>2043</v>
      </c>
    </row>
    <row r="2580" spans="1:28" x14ac:dyDescent="0.35">
      <c r="A2580" t="s">
        <v>1518</v>
      </c>
      <c r="B2580" t="s">
        <v>314</v>
      </c>
      <c r="C2580">
        <v>99</v>
      </c>
      <c r="D2580" s="9">
        <v>44466.086192129631</v>
      </c>
      <c r="E2580" s="9">
        <v>44566.085138888891</v>
      </c>
      <c r="F2580" t="s">
        <v>874</v>
      </c>
      <c r="G2580" t="s">
        <v>874</v>
      </c>
      <c r="H2580">
        <v>41</v>
      </c>
      <c r="I2580">
        <v>44</v>
      </c>
      <c r="J2580">
        <v>3</v>
      </c>
      <c r="K2580" t="s">
        <v>875</v>
      </c>
      <c r="L2580">
        <v>34</v>
      </c>
      <c r="M2580">
        <v>47</v>
      </c>
      <c r="N2580">
        <v>0.36399999999999999</v>
      </c>
      <c r="O2580">
        <v>0.44400000000000001</v>
      </c>
      <c r="P2580">
        <v>3.1E-2</v>
      </c>
      <c r="Q2580">
        <v>0.28899999999999998</v>
      </c>
      <c r="R2580">
        <v>0.372</v>
      </c>
      <c r="S2580">
        <v>0.45</v>
      </c>
      <c r="T2580">
        <v>0.96199999999999997</v>
      </c>
      <c r="U2580">
        <v>7176.4709999999995</v>
      </c>
      <c r="V2580" t="s">
        <v>58</v>
      </c>
      <c r="W2580">
        <v>0.96799999999999997</v>
      </c>
      <c r="X2580">
        <v>0.99199999999999999</v>
      </c>
      <c r="Y2580">
        <v>0.88800000000000001</v>
      </c>
      <c r="Z2580">
        <v>0.78300000000000003</v>
      </c>
      <c r="AA2580" s="19">
        <v>45733.990512175929</v>
      </c>
      <c r="AB2580" t="s">
        <v>2043</v>
      </c>
    </row>
    <row r="2581" spans="1:28" x14ac:dyDescent="0.35">
      <c r="A2581" t="s">
        <v>1519</v>
      </c>
      <c r="B2581" t="s">
        <v>313</v>
      </c>
      <c r="C2581">
        <v>699</v>
      </c>
      <c r="D2581" s="9">
        <v>43867.26222222222</v>
      </c>
      <c r="E2581" s="9">
        <v>44566.443518518521</v>
      </c>
      <c r="F2581">
        <v>620</v>
      </c>
      <c r="G2581">
        <v>620</v>
      </c>
      <c r="H2581">
        <v>370</v>
      </c>
      <c r="I2581">
        <v>250</v>
      </c>
      <c r="J2581">
        <v>58</v>
      </c>
      <c r="K2581">
        <v>562</v>
      </c>
      <c r="L2581">
        <v>424</v>
      </c>
      <c r="M2581">
        <v>138</v>
      </c>
      <c r="N2581">
        <v>0.48499999999999999</v>
      </c>
      <c r="O2581">
        <v>0.34899999999999998</v>
      </c>
      <c r="P2581">
        <v>8.1000000000000003E-2</v>
      </c>
      <c r="Q2581">
        <v>0.57599999999999996</v>
      </c>
      <c r="R2581">
        <v>0.76500000000000001</v>
      </c>
      <c r="S2581">
        <v>0.58199999999999996</v>
      </c>
      <c r="T2581">
        <v>0.90300000000000002</v>
      </c>
      <c r="U2581">
        <v>239.583</v>
      </c>
      <c r="V2581" t="s">
        <v>58</v>
      </c>
      <c r="W2581">
        <v>0.96699999999999997</v>
      </c>
      <c r="X2581">
        <v>0.97699999999999998</v>
      </c>
      <c r="Y2581">
        <v>0.98299999999999998</v>
      </c>
      <c r="Z2581">
        <v>0.98599999999999999</v>
      </c>
      <c r="AA2581" s="19">
        <v>45733.990607581021</v>
      </c>
      <c r="AB2581" t="s">
        <v>2043</v>
      </c>
    </row>
    <row r="2582" spans="1:28" x14ac:dyDescent="0.35">
      <c r="A2582" t="s">
        <v>1519</v>
      </c>
      <c r="B2582" t="s">
        <v>314</v>
      </c>
      <c r="C2582">
        <v>99</v>
      </c>
      <c r="D2582" s="9">
        <v>44466.450682870367</v>
      </c>
      <c r="E2582" s="9">
        <v>44566.443518518521</v>
      </c>
      <c r="F2582" t="s">
        <v>874</v>
      </c>
      <c r="G2582" t="s">
        <v>874</v>
      </c>
      <c r="H2582">
        <v>48</v>
      </c>
      <c r="I2582">
        <v>21</v>
      </c>
      <c r="J2582">
        <v>9</v>
      </c>
      <c r="K2582" t="s">
        <v>875</v>
      </c>
      <c r="L2582">
        <v>53</v>
      </c>
      <c r="M2582">
        <v>8</v>
      </c>
      <c r="N2582">
        <v>0.48899999999999999</v>
      </c>
      <c r="O2582">
        <v>0.24399999999999999</v>
      </c>
      <c r="P2582">
        <v>8.5000000000000006E-2</v>
      </c>
      <c r="Q2582">
        <v>0.59399999999999997</v>
      </c>
      <c r="R2582">
        <v>0.91700000000000004</v>
      </c>
      <c r="S2582">
        <v>0.66700000000000004</v>
      </c>
      <c r="T2582">
        <v>0.88400000000000001</v>
      </c>
      <c r="U2582">
        <v>232.32300000000001</v>
      </c>
      <c r="V2582" t="s">
        <v>58</v>
      </c>
      <c r="W2582">
        <v>0.97799999999999998</v>
      </c>
      <c r="X2582">
        <v>0.91400000000000003</v>
      </c>
      <c r="Y2582">
        <v>0.93700000000000006</v>
      </c>
      <c r="Z2582">
        <v>0.96599999999999997</v>
      </c>
      <c r="AA2582" s="19">
        <v>45733.990621550925</v>
      </c>
      <c r="AB2582" t="s">
        <v>2043</v>
      </c>
    </row>
    <row r="2583" spans="1:28" x14ac:dyDescent="0.35">
      <c r="A2583" t="s">
        <v>1520</v>
      </c>
      <c r="B2583" t="s">
        <v>313</v>
      </c>
      <c r="C2583">
        <v>4847</v>
      </c>
      <c r="D2583" s="9">
        <v>39715.189016203702</v>
      </c>
      <c r="E2583" s="9">
        <v>44562.973263888889</v>
      </c>
      <c r="F2583">
        <v>1104</v>
      </c>
      <c r="G2583">
        <v>1104</v>
      </c>
      <c r="H2583">
        <v>596</v>
      </c>
      <c r="I2583">
        <v>508</v>
      </c>
      <c r="J2583">
        <v>156</v>
      </c>
      <c r="K2583">
        <v>948</v>
      </c>
      <c r="L2583">
        <v>712</v>
      </c>
      <c r="M2583">
        <v>236</v>
      </c>
      <c r="N2583">
        <v>0.23699999999999999</v>
      </c>
      <c r="O2583">
        <v>0.20300000000000001</v>
      </c>
      <c r="P2583">
        <v>6.4000000000000001E-2</v>
      </c>
      <c r="Q2583">
        <v>0.28899999999999998</v>
      </c>
      <c r="R2583">
        <v>0.76900000000000002</v>
      </c>
      <c r="S2583">
        <v>0.53900000000000003</v>
      </c>
      <c r="T2583">
        <v>0.85499999999999998</v>
      </c>
      <c r="U2583">
        <v>816.60900000000004</v>
      </c>
      <c r="V2583" t="s">
        <v>58</v>
      </c>
      <c r="W2583">
        <v>0.96199999999999997</v>
      </c>
      <c r="X2583">
        <v>0.95299999999999996</v>
      </c>
      <c r="Y2583">
        <v>0.97</v>
      </c>
      <c r="Z2583">
        <v>0.97399999999999998</v>
      </c>
      <c r="AA2583" s="19">
        <v>45733.990717071756</v>
      </c>
      <c r="AB2583" t="s">
        <v>2043</v>
      </c>
    </row>
    <row r="2584" spans="1:28" x14ac:dyDescent="0.35">
      <c r="A2584" t="s">
        <v>1520</v>
      </c>
      <c r="B2584" t="s">
        <v>314</v>
      </c>
      <c r="C2584">
        <v>97</v>
      </c>
      <c r="D2584" s="9">
        <v>44465.759942129633</v>
      </c>
      <c r="E2584" s="9">
        <v>44562.973263888889</v>
      </c>
      <c r="F2584" t="s">
        <v>874</v>
      </c>
      <c r="G2584" t="s">
        <v>874</v>
      </c>
      <c r="H2584">
        <v>21</v>
      </c>
      <c r="I2584">
        <v>9</v>
      </c>
      <c r="J2584">
        <v>8</v>
      </c>
      <c r="K2584" t="s">
        <v>875</v>
      </c>
      <c r="L2584">
        <v>38</v>
      </c>
      <c r="M2584">
        <v>-17</v>
      </c>
      <c r="N2584">
        <v>0.23599999999999999</v>
      </c>
      <c r="O2584">
        <v>0.124</v>
      </c>
      <c r="P2584">
        <v>0.53900000000000003</v>
      </c>
      <c r="Q2584">
        <v>0.41699999999999998</v>
      </c>
      <c r="R2584">
        <v>-2.33</v>
      </c>
      <c r="S2584">
        <v>0.65600000000000003</v>
      </c>
      <c r="T2584">
        <v>-0.497</v>
      </c>
      <c r="U2584">
        <v>565.947</v>
      </c>
      <c r="V2584" t="s">
        <v>58</v>
      </c>
      <c r="W2584">
        <v>0.88900000000000001</v>
      </c>
      <c r="X2584">
        <v>0.88500000000000001</v>
      </c>
      <c r="Y2584">
        <v>0.75700000000000001</v>
      </c>
      <c r="Z2584">
        <v>0.91300000000000003</v>
      </c>
      <c r="AA2584" s="19">
        <v>45733.990731678241</v>
      </c>
      <c r="AB2584" t="s">
        <v>2043</v>
      </c>
    </row>
    <row r="2585" spans="1:28" x14ac:dyDescent="0.35">
      <c r="A2585" t="s">
        <v>1521</v>
      </c>
      <c r="B2585" t="s">
        <v>313</v>
      </c>
      <c r="C2585">
        <v>4667</v>
      </c>
      <c r="D2585" s="9">
        <v>39898.989016203705</v>
      </c>
      <c r="E2585" s="9">
        <v>44566.592511574076</v>
      </c>
      <c r="F2585">
        <v>7297</v>
      </c>
      <c r="G2585">
        <v>7297</v>
      </c>
      <c r="H2585">
        <v>2519</v>
      </c>
      <c r="I2585">
        <v>4778</v>
      </c>
      <c r="J2585">
        <v>1304</v>
      </c>
      <c r="K2585">
        <v>5993</v>
      </c>
      <c r="L2585">
        <v>3704</v>
      </c>
      <c r="M2585">
        <v>2289</v>
      </c>
      <c r="N2585">
        <v>0.79900000000000004</v>
      </c>
      <c r="O2585">
        <v>1.627</v>
      </c>
      <c r="P2585">
        <v>0.47</v>
      </c>
      <c r="Q2585">
        <v>1.2589999999999999</v>
      </c>
      <c r="R2585">
        <v>0.64400000000000002</v>
      </c>
      <c r="S2585">
        <v>0.32900000000000001</v>
      </c>
      <c r="T2585">
        <v>0.80600000000000005</v>
      </c>
      <c r="U2585">
        <v>1818.11</v>
      </c>
      <c r="V2585" t="s">
        <v>58</v>
      </c>
      <c r="W2585">
        <v>0.98799999999999999</v>
      </c>
      <c r="X2585">
        <v>0.98699999999999999</v>
      </c>
      <c r="Y2585">
        <v>0.95699999999999996</v>
      </c>
      <c r="Z2585">
        <v>0.99099999999999999</v>
      </c>
      <c r="AA2585" s="19">
        <v>45733.990839930557</v>
      </c>
      <c r="AB2585" t="s">
        <v>2043</v>
      </c>
    </row>
    <row r="2586" spans="1:28" x14ac:dyDescent="0.35">
      <c r="A2586" t="s">
        <v>1521</v>
      </c>
      <c r="B2586" t="s">
        <v>314</v>
      </c>
      <c r="C2586">
        <v>99</v>
      </c>
      <c r="D2586" s="9">
        <v>44467.419004629628</v>
      </c>
      <c r="E2586" s="9">
        <v>44566.592511574076</v>
      </c>
      <c r="F2586" t="s">
        <v>874</v>
      </c>
      <c r="G2586" t="s">
        <v>874</v>
      </c>
      <c r="H2586">
        <v>29</v>
      </c>
      <c r="I2586">
        <v>35</v>
      </c>
      <c r="J2586">
        <v>11</v>
      </c>
      <c r="K2586" t="s">
        <v>875</v>
      </c>
      <c r="L2586">
        <v>33</v>
      </c>
      <c r="M2586">
        <v>19</v>
      </c>
      <c r="N2586">
        <v>0.32300000000000001</v>
      </c>
      <c r="O2586">
        <v>0.38900000000000001</v>
      </c>
      <c r="P2586">
        <v>0.10100000000000001</v>
      </c>
      <c r="Q2586">
        <v>0.33100000000000002</v>
      </c>
      <c r="R2586">
        <v>0.54200000000000004</v>
      </c>
      <c r="S2586">
        <v>0.45400000000000001</v>
      </c>
      <c r="T2586">
        <v>0.85799999999999998</v>
      </c>
      <c r="U2586">
        <v>6915.4080000000004</v>
      </c>
      <c r="V2586" t="s">
        <v>58</v>
      </c>
      <c r="W2586">
        <v>0.90500000000000003</v>
      </c>
      <c r="X2586">
        <v>0.97399999999999998</v>
      </c>
      <c r="Y2586">
        <v>0.95399999999999996</v>
      </c>
      <c r="Z2586">
        <v>0.90700000000000003</v>
      </c>
      <c r="AA2586" s="19">
        <v>45733.990854050928</v>
      </c>
      <c r="AB2586" t="s">
        <v>2043</v>
      </c>
    </row>
    <row r="2587" spans="1:28" x14ac:dyDescent="0.35">
      <c r="A2587" t="s">
        <v>1522</v>
      </c>
      <c r="B2587" t="s">
        <v>313</v>
      </c>
      <c r="C2587">
        <v>4068</v>
      </c>
      <c r="D2587" s="9">
        <v>37671.938321759262</v>
      </c>
      <c r="E2587" s="9">
        <v>41740.15865740741</v>
      </c>
      <c r="F2587">
        <v>1128</v>
      </c>
      <c r="G2587">
        <v>1128</v>
      </c>
      <c r="H2587">
        <v>584</v>
      </c>
      <c r="I2587">
        <v>544</v>
      </c>
      <c r="J2587">
        <v>158</v>
      </c>
      <c r="K2587">
        <v>970</v>
      </c>
      <c r="L2587">
        <v>849</v>
      </c>
      <c r="M2587">
        <v>121</v>
      </c>
      <c r="N2587">
        <v>0.223</v>
      </c>
      <c r="O2587">
        <v>0.191</v>
      </c>
      <c r="P2587">
        <v>0.06</v>
      </c>
      <c r="Q2587">
        <v>0.35099999999999998</v>
      </c>
      <c r="R2587">
        <v>0.99199999999999999</v>
      </c>
      <c r="S2587">
        <v>0.53900000000000003</v>
      </c>
      <c r="T2587">
        <v>0.85499999999999998</v>
      </c>
      <c r="U2587">
        <v>344.72899999999998</v>
      </c>
      <c r="V2587" t="s">
        <v>58</v>
      </c>
      <c r="W2587">
        <v>0.89900000000000002</v>
      </c>
      <c r="X2587">
        <v>0.94</v>
      </c>
      <c r="Y2587">
        <v>0.95299999999999996</v>
      </c>
      <c r="Z2587">
        <v>0.96799999999999997</v>
      </c>
      <c r="AA2587" s="19">
        <v>45733.990943645833</v>
      </c>
      <c r="AB2587" t="s">
        <v>2043</v>
      </c>
    </row>
    <row r="2588" spans="1:28" x14ac:dyDescent="0.35">
      <c r="A2588" t="s">
        <v>1522</v>
      </c>
      <c r="B2588" t="s">
        <v>314</v>
      </c>
      <c r="C2588">
        <v>43</v>
      </c>
      <c r="D2588" s="9">
        <v>41696.389444444445</v>
      </c>
      <c r="E2588" s="9">
        <v>41740.15865740741</v>
      </c>
      <c r="F2588" t="s">
        <v>874</v>
      </c>
      <c r="G2588" t="s">
        <v>874</v>
      </c>
      <c r="H2588">
        <v>1</v>
      </c>
      <c r="I2588">
        <v>1</v>
      </c>
      <c r="J2588">
        <v>1</v>
      </c>
      <c r="K2588" t="s">
        <v>875</v>
      </c>
      <c r="L2588">
        <v>1</v>
      </c>
      <c r="M2588">
        <v>1</v>
      </c>
      <c r="N2588" t="s">
        <v>877</v>
      </c>
      <c r="O2588" t="s">
        <v>877</v>
      </c>
      <c r="P2588" t="s">
        <v>877</v>
      </c>
      <c r="Q2588" t="s">
        <v>877</v>
      </c>
      <c r="R2588" t="s">
        <v>877</v>
      </c>
      <c r="S2588" t="s">
        <v>877</v>
      </c>
      <c r="T2588" t="s">
        <v>877</v>
      </c>
      <c r="U2588" t="s">
        <v>877</v>
      </c>
      <c r="V2588" t="s">
        <v>58</v>
      </c>
      <c r="W2588" t="s">
        <v>877</v>
      </c>
      <c r="X2588" t="s">
        <v>877</v>
      </c>
      <c r="Y2588" t="s">
        <v>877</v>
      </c>
      <c r="Z2588" t="s">
        <v>877</v>
      </c>
      <c r="AA2588" s="19">
        <v>45733.990943831021</v>
      </c>
      <c r="AB2588" t="s">
        <v>2043</v>
      </c>
    </row>
    <row r="2589" spans="1:28" x14ac:dyDescent="0.35">
      <c r="A2589" t="s">
        <v>1523</v>
      </c>
      <c r="B2589" t="s">
        <v>313</v>
      </c>
      <c r="C2589">
        <v>4800</v>
      </c>
      <c r="D2589" s="9">
        <v>39519.849039351851</v>
      </c>
      <c r="E2589" s="9">
        <v>44320.642685185187</v>
      </c>
      <c r="F2589">
        <v>61</v>
      </c>
      <c r="G2589">
        <v>61</v>
      </c>
      <c r="H2589">
        <v>11</v>
      </c>
      <c r="I2589">
        <v>50</v>
      </c>
      <c r="J2589">
        <v>9</v>
      </c>
      <c r="K2589">
        <v>52</v>
      </c>
      <c r="L2589">
        <v>45</v>
      </c>
      <c r="M2589">
        <v>7</v>
      </c>
      <c r="N2589">
        <v>2E-3</v>
      </c>
      <c r="O2589">
        <v>1.2E-2</v>
      </c>
      <c r="P2589">
        <v>3.0000000000000001E-3</v>
      </c>
      <c r="Q2589">
        <v>1.0999999999999999E-2</v>
      </c>
      <c r="R2589">
        <v>1</v>
      </c>
      <c r="S2589">
        <v>0.14299999999999999</v>
      </c>
      <c r="T2589">
        <v>0.78600000000000003</v>
      </c>
      <c r="U2589">
        <v>636.36400000000003</v>
      </c>
      <c r="V2589" t="s">
        <v>64</v>
      </c>
      <c r="W2589">
        <v>0.93600000000000005</v>
      </c>
      <c r="X2589">
        <v>0.98099999999999998</v>
      </c>
      <c r="Y2589">
        <v>0.83099999999999996</v>
      </c>
      <c r="Z2589">
        <v>0.95299999999999996</v>
      </c>
      <c r="AA2589" s="19">
        <v>45733.991035497682</v>
      </c>
      <c r="AB2589" t="s">
        <v>2043</v>
      </c>
    </row>
    <row r="2590" spans="1:28" x14ac:dyDescent="0.35">
      <c r="A2590" t="s">
        <v>1523</v>
      </c>
      <c r="B2590" t="s">
        <v>314</v>
      </c>
      <c r="C2590">
        <v>0</v>
      </c>
      <c r="D2590" s="9">
        <v>44320.574050925927</v>
      </c>
      <c r="E2590" s="9">
        <v>44320.642685185187</v>
      </c>
      <c r="F2590" t="s">
        <v>874</v>
      </c>
      <c r="G2590" t="s">
        <v>874</v>
      </c>
      <c r="H2590">
        <v>2</v>
      </c>
      <c r="I2590">
        <v>1</v>
      </c>
      <c r="J2590">
        <v>1</v>
      </c>
      <c r="K2590" t="s">
        <v>875</v>
      </c>
      <c r="L2590">
        <v>4</v>
      </c>
      <c r="M2590">
        <v>-3</v>
      </c>
      <c r="N2590">
        <v>1</v>
      </c>
      <c r="O2590" t="s">
        <v>877</v>
      </c>
      <c r="P2590" t="s">
        <v>877</v>
      </c>
      <c r="Q2590" t="s">
        <v>877</v>
      </c>
      <c r="R2590" t="s">
        <v>877</v>
      </c>
      <c r="S2590" t="s">
        <v>877</v>
      </c>
      <c r="T2590" t="s">
        <v>877</v>
      </c>
      <c r="U2590" t="s">
        <v>877</v>
      </c>
      <c r="V2590" t="s">
        <v>64</v>
      </c>
      <c r="W2590">
        <v>1</v>
      </c>
      <c r="X2590" t="s">
        <v>877</v>
      </c>
      <c r="Y2590" t="s">
        <v>877</v>
      </c>
      <c r="Z2590" t="s">
        <v>877</v>
      </c>
      <c r="AA2590" s="19">
        <v>45733.991035624997</v>
      </c>
      <c r="AB2590" t="s">
        <v>2043</v>
      </c>
    </row>
    <row r="2591" spans="1:28" x14ac:dyDescent="0.35">
      <c r="A2591" t="s">
        <v>1524</v>
      </c>
      <c r="B2591" t="s">
        <v>313</v>
      </c>
      <c r="C2591">
        <v>4210</v>
      </c>
      <c r="D2591" s="9">
        <v>37308.179398148146</v>
      </c>
      <c r="E2591" s="9">
        <v>41518.974895833337</v>
      </c>
      <c r="F2591">
        <v>193</v>
      </c>
      <c r="G2591">
        <v>193</v>
      </c>
      <c r="H2591">
        <v>33</v>
      </c>
      <c r="I2591">
        <v>160</v>
      </c>
      <c r="J2591">
        <v>61</v>
      </c>
      <c r="K2591">
        <v>132</v>
      </c>
      <c r="L2591">
        <v>115</v>
      </c>
      <c r="M2591">
        <v>17</v>
      </c>
      <c r="N2591">
        <v>1.0999999999999999E-2</v>
      </c>
      <c r="O2591">
        <v>4.8000000000000001E-2</v>
      </c>
      <c r="P2591">
        <v>2.3E-2</v>
      </c>
      <c r="Q2591">
        <v>6.5000000000000002E-2</v>
      </c>
      <c r="R2591">
        <v>1.806</v>
      </c>
      <c r="S2591">
        <v>0.186</v>
      </c>
      <c r="T2591">
        <v>0.61</v>
      </c>
      <c r="U2591">
        <v>261.53800000000001</v>
      </c>
      <c r="V2591" t="s">
        <v>64</v>
      </c>
      <c r="W2591">
        <v>0.84</v>
      </c>
      <c r="X2591">
        <v>0.93600000000000005</v>
      </c>
      <c r="Y2591">
        <v>0.65100000000000002</v>
      </c>
      <c r="Z2591">
        <v>0.76900000000000002</v>
      </c>
      <c r="AA2591" s="19">
        <v>45733.991123067128</v>
      </c>
      <c r="AB2591" t="s">
        <v>2043</v>
      </c>
    </row>
    <row r="2592" spans="1:28" x14ac:dyDescent="0.35">
      <c r="A2592" t="s">
        <v>1524</v>
      </c>
      <c r="B2592" t="s">
        <v>314</v>
      </c>
      <c r="C2592">
        <v>0</v>
      </c>
      <c r="D2592" s="9">
        <v>41518.974895833337</v>
      </c>
      <c r="E2592" s="9">
        <v>41518.974895833337</v>
      </c>
      <c r="F2592" t="s">
        <v>874</v>
      </c>
      <c r="G2592" t="s">
        <v>874</v>
      </c>
      <c r="H2592">
        <v>1</v>
      </c>
      <c r="I2592">
        <v>1</v>
      </c>
      <c r="J2592">
        <v>1</v>
      </c>
      <c r="K2592" t="s">
        <v>875</v>
      </c>
      <c r="L2592">
        <v>1</v>
      </c>
      <c r="M2592">
        <v>0</v>
      </c>
      <c r="N2592" t="s">
        <v>877</v>
      </c>
      <c r="O2592" t="s">
        <v>877</v>
      </c>
      <c r="P2592" t="s">
        <v>877</v>
      </c>
      <c r="Q2592" t="s">
        <v>877</v>
      </c>
      <c r="R2592" t="s">
        <v>877</v>
      </c>
      <c r="S2592" t="s">
        <v>877</v>
      </c>
      <c r="T2592" t="s">
        <v>877</v>
      </c>
      <c r="U2592" t="s">
        <v>877</v>
      </c>
      <c r="V2592" t="s">
        <v>64</v>
      </c>
      <c r="W2592" t="s">
        <v>877</v>
      </c>
      <c r="X2592" t="s">
        <v>877</v>
      </c>
      <c r="Y2592" t="s">
        <v>877</v>
      </c>
      <c r="Z2592" t="s">
        <v>877</v>
      </c>
      <c r="AA2592" s="19">
        <v>45733.991123194442</v>
      </c>
      <c r="AB2592" t="s">
        <v>2043</v>
      </c>
    </row>
    <row r="2593" spans="1:28" x14ac:dyDescent="0.35">
      <c r="A2593" t="s">
        <v>1525</v>
      </c>
      <c r="B2593" t="s">
        <v>313</v>
      </c>
      <c r="C2593">
        <v>7066</v>
      </c>
      <c r="D2593" s="9">
        <v>37176.720543981479</v>
      </c>
      <c r="E2593" s="9">
        <v>44243.454571759263</v>
      </c>
      <c r="F2593">
        <v>92</v>
      </c>
      <c r="G2593">
        <v>92</v>
      </c>
      <c r="H2593">
        <v>11</v>
      </c>
      <c r="I2593">
        <v>81</v>
      </c>
      <c r="J2593">
        <v>37</v>
      </c>
      <c r="K2593">
        <v>55</v>
      </c>
      <c r="L2593">
        <v>18</v>
      </c>
      <c r="M2593">
        <v>37</v>
      </c>
      <c r="N2593">
        <v>3.0000000000000001E-3</v>
      </c>
      <c r="O2593">
        <v>1.4E-2</v>
      </c>
      <c r="P2593">
        <v>1.7000000000000001E-2</v>
      </c>
      <c r="Q2593">
        <v>3.0000000000000001E-3</v>
      </c>
      <c r="R2593" t="s">
        <v>877</v>
      </c>
      <c r="S2593">
        <v>0.17599999999999999</v>
      </c>
      <c r="T2593">
        <v>0</v>
      </c>
      <c r="U2593">
        <v>12333.333000000001</v>
      </c>
      <c r="V2593" t="s">
        <v>878</v>
      </c>
      <c r="W2593">
        <v>0.97399999999999998</v>
      </c>
      <c r="X2593">
        <v>0.83</v>
      </c>
      <c r="Y2593">
        <v>0.161</v>
      </c>
      <c r="Z2593">
        <v>0.17899999999999999</v>
      </c>
      <c r="AA2593" s="19">
        <v>45733.991208935186</v>
      </c>
      <c r="AB2593" t="s">
        <v>2043</v>
      </c>
    </row>
    <row r="2594" spans="1:28" x14ac:dyDescent="0.35">
      <c r="A2594" t="s">
        <v>1525</v>
      </c>
      <c r="B2594" t="s">
        <v>314</v>
      </c>
      <c r="C2594">
        <v>0</v>
      </c>
      <c r="D2594" s="9">
        <v>44243.454571759263</v>
      </c>
      <c r="E2594" s="9">
        <v>44243.454571759263</v>
      </c>
      <c r="F2594" t="s">
        <v>874</v>
      </c>
      <c r="G2594" t="s">
        <v>874</v>
      </c>
      <c r="H2594">
        <v>1</v>
      </c>
      <c r="I2594">
        <v>1</v>
      </c>
      <c r="J2594">
        <v>1</v>
      </c>
      <c r="K2594" t="s">
        <v>875</v>
      </c>
      <c r="L2594">
        <v>1</v>
      </c>
      <c r="M2594">
        <v>0</v>
      </c>
      <c r="N2594" t="s">
        <v>877</v>
      </c>
      <c r="O2594" t="s">
        <v>877</v>
      </c>
      <c r="P2594" t="s">
        <v>877</v>
      </c>
      <c r="Q2594" t="s">
        <v>877</v>
      </c>
      <c r="R2594" t="s">
        <v>877</v>
      </c>
      <c r="S2594" t="s">
        <v>877</v>
      </c>
      <c r="T2594" t="s">
        <v>877</v>
      </c>
      <c r="U2594" t="s">
        <v>877</v>
      </c>
      <c r="V2594" t="s">
        <v>878</v>
      </c>
      <c r="W2594" t="s">
        <v>877</v>
      </c>
      <c r="X2594" t="s">
        <v>877</v>
      </c>
      <c r="Y2594" t="s">
        <v>877</v>
      </c>
      <c r="Z2594" t="s">
        <v>877</v>
      </c>
      <c r="AA2594" s="19">
        <v>45733.991209085645</v>
      </c>
      <c r="AB2594" t="s">
        <v>2043</v>
      </c>
    </row>
    <row r="2595" spans="1:28" x14ac:dyDescent="0.35">
      <c r="A2595" t="s">
        <v>1526</v>
      </c>
      <c r="B2595" t="s">
        <v>313</v>
      </c>
      <c r="C2595">
        <v>6666</v>
      </c>
      <c r="D2595" s="9">
        <v>37897.142268518517</v>
      </c>
      <c r="E2595" s="9">
        <v>44563.912812499999</v>
      </c>
      <c r="F2595">
        <v>582</v>
      </c>
      <c r="G2595">
        <v>582</v>
      </c>
      <c r="H2595">
        <v>145</v>
      </c>
      <c r="I2595">
        <v>437</v>
      </c>
      <c r="J2595">
        <v>174</v>
      </c>
      <c r="K2595">
        <v>408</v>
      </c>
      <c r="L2595">
        <v>246</v>
      </c>
      <c r="M2595">
        <v>162</v>
      </c>
      <c r="N2595">
        <v>1.7000000000000001E-2</v>
      </c>
      <c r="O2595">
        <v>6.5000000000000002E-2</v>
      </c>
      <c r="P2595">
        <v>2.3E-2</v>
      </c>
      <c r="Q2595">
        <v>2.7E-2</v>
      </c>
      <c r="R2595">
        <v>0.45800000000000002</v>
      </c>
      <c r="S2595">
        <v>0.20699999999999999</v>
      </c>
      <c r="T2595">
        <v>0.72</v>
      </c>
      <c r="U2595">
        <v>6000</v>
      </c>
      <c r="V2595" t="s">
        <v>58</v>
      </c>
      <c r="W2595">
        <v>0.82699999999999996</v>
      </c>
      <c r="X2595">
        <v>0.753</v>
      </c>
      <c r="Y2595">
        <v>0.83199999999999996</v>
      </c>
      <c r="Z2595">
        <v>0.81200000000000006</v>
      </c>
      <c r="AA2595" s="19">
        <v>45733.991307476848</v>
      </c>
      <c r="AB2595" t="s">
        <v>2043</v>
      </c>
    </row>
    <row r="2596" spans="1:28" x14ac:dyDescent="0.35">
      <c r="A2596" t="s">
        <v>1526</v>
      </c>
      <c r="B2596" t="s">
        <v>314</v>
      </c>
      <c r="C2596">
        <v>94</v>
      </c>
      <c r="D2596" s="9">
        <v>44469.580879629626</v>
      </c>
      <c r="E2596" s="9">
        <v>44563.912812499999</v>
      </c>
      <c r="F2596" t="s">
        <v>874</v>
      </c>
      <c r="G2596" t="s">
        <v>874</v>
      </c>
      <c r="H2596">
        <v>10</v>
      </c>
      <c r="I2596">
        <v>5</v>
      </c>
      <c r="J2596">
        <v>4</v>
      </c>
      <c r="K2596" t="s">
        <v>875</v>
      </c>
      <c r="L2596">
        <v>12</v>
      </c>
      <c r="M2596">
        <v>-2</v>
      </c>
      <c r="N2596">
        <v>7.1999999999999995E-2</v>
      </c>
      <c r="O2596">
        <v>3.7999999999999999E-2</v>
      </c>
      <c r="P2596">
        <v>2.4E-2</v>
      </c>
      <c r="Q2596">
        <v>9.2999999999999999E-2</v>
      </c>
      <c r="R2596">
        <v>1.081</v>
      </c>
      <c r="S2596">
        <v>0.65500000000000003</v>
      </c>
      <c r="T2596">
        <v>0.78200000000000003</v>
      </c>
      <c r="U2596">
        <v>1741.9349999999999</v>
      </c>
      <c r="V2596" t="s">
        <v>64</v>
      </c>
      <c r="W2596">
        <v>0.82799999999999996</v>
      </c>
      <c r="X2596">
        <v>0.86799999999999999</v>
      </c>
      <c r="Y2596">
        <v>0.6</v>
      </c>
      <c r="Z2596">
        <v>0.75900000000000001</v>
      </c>
      <c r="AA2596" s="19">
        <v>45733.991321782407</v>
      </c>
      <c r="AB2596" t="s">
        <v>2043</v>
      </c>
    </row>
    <row r="2597" spans="1:28" x14ac:dyDescent="0.35">
      <c r="A2597" t="s">
        <v>1527</v>
      </c>
      <c r="B2597" t="s">
        <v>313</v>
      </c>
      <c r="C2597">
        <v>5472</v>
      </c>
      <c r="D2597" s="9">
        <v>39081.246631944443</v>
      </c>
      <c r="E2597" s="9">
        <v>44553.605034722219</v>
      </c>
      <c r="F2597">
        <v>125</v>
      </c>
      <c r="G2597">
        <v>125</v>
      </c>
      <c r="H2597">
        <v>22</v>
      </c>
      <c r="I2597">
        <v>103</v>
      </c>
      <c r="J2597">
        <v>15</v>
      </c>
      <c r="K2597">
        <v>110</v>
      </c>
      <c r="L2597">
        <v>83</v>
      </c>
      <c r="M2597">
        <v>27</v>
      </c>
      <c r="N2597">
        <v>4.0000000000000001E-3</v>
      </c>
      <c r="O2597">
        <v>2.1000000000000001E-2</v>
      </c>
      <c r="P2597">
        <v>3.0000000000000001E-3</v>
      </c>
      <c r="Q2597">
        <v>1.7999999999999999E-2</v>
      </c>
      <c r="R2597">
        <v>0.81799999999999995</v>
      </c>
      <c r="S2597">
        <v>0.16</v>
      </c>
      <c r="T2597">
        <v>0.88</v>
      </c>
      <c r="U2597">
        <v>1500</v>
      </c>
      <c r="V2597" t="s">
        <v>58</v>
      </c>
      <c r="W2597">
        <v>0.89</v>
      </c>
      <c r="X2597">
        <v>0.95099999999999996</v>
      </c>
      <c r="Y2597">
        <v>0.878</v>
      </c>
      <c r="Z2597">
        <v>0.93200000000000005</v>
      </c>
      <c r="AA2597" s="19">
        <v>45733.991417638892</v>
      </c>
      <c r="AB2597" t="s">
        <v>2043</v>
      </c>
    </row>
    <row r="2598" spans="1:28" x14ac:dyDescent="0.35">
      <c r="A2598" t="s">
        <v>1527</v>
      </c>
      <c r="B2598" t="s">
        <v>314</v>
      </c>
      <c r="C2598">
        <v>0</v>
      </c>
      <c r="D2598" s="9">
        <v>44553.603043981479</v>
      </c>
      <c r="E2598" s="9">
        <v>44553.605034722219</v>
      </c>
      <c r="F2598" t="s">
        <v>874</v>
      </c>
      <c r="G2598" t="s">
        <v>874</v>
      </c>
      <c r="H2598">
        <v>1</v>
      </c>
      <c r="I2598">
        <v>1</v>
      </c>
      <c r="J2598">
        <v>1</v>
      </c>
      <c r="K2598" t="s">
        <v>875</v>
      </c>
      <c r="L2598">
        <v>1</v>
      </c>
      <c r="M2598">
        <v>-1</v>
      </c>
      <c r="N2598" t="s">
        <v>877</v>
      </c>
      <c r="O2598" t="s">
        <v>877</v>
      </c>
      <c r="P2598" t="s">
        <v>877</v>
      </c>
      <c r="Q2598" t="s">
        <v>877</v>
      </c>
      <c r="R2598" t="s">
        <v>877</v>
      </c>
      <c r="S2598" t="s">
        <v>877</v>
      </c>
      <c r="T2598" t="s">
        <v>877</v>
      </c>
      <c r="U2598" t="s">
        <v>877</v>
      </c>
      <c r="V2598" t="s">
        <v>58</v>
      </c>
      <c r="W2598" t="s">
        <v>877</v>
      </c>
      <c r="X2598" t="s">
        <v>877</v>
      </c>
      <c r="Y2598" t="s">
        <v>877</v>
      </c>
      <c r="Z2598" t="s">
        <v>877</v>
      </c>
      <c r="AA2598" s="19">
        <v>45733.991417696758</v>
      </c>
      <c r="AB2598" t="s">
        <v>2043</v>
      </c>
    </row>
    <row r="2599" spans="1:28" x14ac:dyDescent="0.35">
      <c r="A2599" t="s">
        <v>1528</v>
      </c>
      <c r="B2599" t="s">
        <v>313</v>
      </c>
      <c r="C2599">
        <v>7276</v>
      </c>
      <c r="D2599" s="9">
        <v>36966.876122685186</v>
      </c>
      <c r="E2599" s="9">
        <v>44243.051504629628</v>
      </c>
      <c r="F2599">
        <v>55</v>
      </c>
      <c r="G2599">
        <v>55</v>
      </c>
      <c r="H2599">
        <v>6</v>
      </c>
      <c r="I2599">
        <v>49</v>
      </c>
      <c r="J2599">
        <v>9</v>
      </c>
      <c r="K2599">
        <v>46</v>
      </c>
      <c r="L2599">
        <v>28</v>
      </c>
      <c r="M2599">
        <v>18</v>
      </c>
      <c r="N2599">
        <v>1E-3</v>
      </c>
      <c r="O2599">
        <v>7.0000000000000001E-3</v>
      </c>
      <c r="P2599">
        <v>0</v>
      </c>
      <c r="Q2599">
        <v>1.4E-2</v>
      </c>
      <c r="R2599">
        <v>1.75</v>
      </c>
      <c r="S2599">
        <v>0.125</v>
      </c>
      <c r="T2599">
        <v>1</v>
      </c>
      <c r="U2599">
        <v>1285.7139999999999</v>
      </c>
      <c r="V2599" t="s">
        <v>64</v>
      </c>
      <c r="W2599">
        <v>0.60599999999999998</v>
      </c>
      <c r="X2599">
        <v>0.56999999999999995</v>
      </c>
      <c r="Y2599">
        <v>0</v>
      </c>
      <c r="Z2599">
        <v>0.104</v>
      </c>
      <c r="AA2599" s="19">
        <v>45733.991504583333</v>
      </c>
      <c r="AB2599" t="s">
        <v>2043</v>
      </c>
    </row>
    <row r="2600" spans="1:28" x14ac:dyDescent="0.35">
      <c r="A2600" t="s">
        <v>1528</v>
      </c>
      <c r="B2600" t="s">
        <v>314</v>
      </c>
      <c r="C2600">
        <v>0</v>
      </c>
      <c r="D2600" s="9">
        <v>44243.048541666663</v>
      </c>
      <c r="E2600" s="9">
        <v>44243.051504629628</v>
      </c>
      <c r="F2600" t="s">
        <v>874</v>
      </c>
      <c r="G2600" t="s">
        <v>874</v>
      </c>
      <c r="H2600">
        <v>1</v>
      </c>
      <c r="I2600">
        <v>2</v>
      </c>
      <c r="J2600">
        <v>1</v>
      </c>
      <c r="K2600" t="s">
        <v>875</v>
      </c>
      <c r="L2600">
        <v>1</v>
      </c>
      <c r="M2600">
        <v>1</v>
      </c>
      <c r="N2600" t="s">
        <v>877</v>
      </c>
      <c r="O2600">
        <v>1</v>
      </c>
      <c r="P2600" t="s">
        <v>877</v>
      </c>
      <c r="Q2600" t="s">
        <v>877</v>
      </c>
      <c r="R2600" t="s">
        <v>877</v>
      </c>
      <c r="S2600" t="s">
        <v>877</v>
      </c>
      <c r="T2600" t="s">
        <v>877</v>
      </c>
      <c r="U2600" t="s">
        <v>877</v>
      </c>
      <c r="V2600" t="s">
        <v>64</v>
      </c>
      <c r="W2600" t="s">
        <v>877</v>
      </c>
      <c r="X2600">
        <v>1</v>
      </c>
      <c r="Y2600" t="s">
        <v>877</v>
      </c>
      <c r="Z2600" t="s">
        <v>877</v>
      </c>
      <c r="AA2600" s="19">
        <v>45733.991504768521</v>
      </c>
      <c r="AB2600" t="s">
        <v>2043</v>
      </c>
    </row>
    <row r="2601" spans="1:28" x14ac:dyDescent="0.35">
      <c r="A2601" t="s">
        <v>1529</v>
      </c>
      <c r="B2601" t="s">
        <v>313</v>
      </c>
      <c r="C2601">
        <v>7626</v>
      </c>
      <c r="D2601" s="9">
        <v>36931.36440972222</v>
      </c>
      <c r="E2601" s="9">
        <v>44557.52715277778</v>
      </c>
      <c r="F2601">
        <v>1725</v>
      </c>
      <c r="G2601">
        <v>1725</v>
      </c>
      <c r="H2601">
        <v>214</v>
      </c>
      <c r="I2601">
        <v>1511</v>
      </c>
      <c r="J2601">
        <v>637</v>
      </c>
      <c r="K2601">
        <v>1088</v>
      </c>
      <c r="L2601">
        <v>823</v>
      </c>
      <c r="M2601">
        <v>265</v>
      </c>
      <c r="N2601">
        <v>4.3999999999999997E-2</v>
      </c>
      <c r="O2601">
        <v>0.24099999999999999</v>
      </c>
      <c r="P2601">
        <v>0.107</v>
      </c>
      <c r="Q2601">
        <v>0.154</v>
      </c>
      <c r="R2601">
        <v>0.86499999999999999</v>
      </c>
      <c r="S2601">
        <v>0.154</v>
      </c>
      <c r="T2601">
        <v>0.625</v>
      </c>
      <c r="U2601">
        <v>1720.779</v>
      </c>
      <c r="V2601" t="s">
        <v>58</v>
      </c>
      <c r="W2601">
        <v>0.872</v>
      </c>
      <c r="X2601">
        <v>0.71799999999999997</v>
      </c>
      <c r="Y2601">
        <v>0.52800000000000002</v>
      </c>
      <c r="Z2601">
        <v>0.70799999999999996</v>
      </c>
      <c r="AA2601" s="19">
        <v>45733.991602916663</v>
      </c>
      <c r="AB2601" t="s">
        <v>2043</v>
      </c>
    </row>
    <row r="2602" spans="1:28" x14ac:dyDescent="0.35">
      <c r="A2602" t="s">
        <v>1529</v>
      </c>
      <c r="B2602" t="s">
        <v>314</v>
      </c>
      <c r="C2602">
        <v>66</v>
      </c>
      <c r="D2602" s="9">
        <v>44491.426516203705</v>
      </c>
      <c r="E2602" s="9">
        <v>44557.52715277778</v>
      </c>
      <c r="F2602" t="s">
        <v>874</v>
      </c>
      <c r="G2602" t="s">
        <v>874</v>
      </c>
      <c r="H2602">
        <v>1</v>
      </c>
      <c r="I2602">
        <v>3</v>
      </c>
      <c r="J2602">
        <v>4</v>
      </c>
      <c r="K2602" t="s">
        <v>875</v>
      </c>
      <c r="L2602">
        <v>3</v>
      </c>
      <c r="M2602">
        <v>-4</v>
      </c>
      <c r="N2602" t="s">
        <v>877</v>
      </c>
      <c r="O2602">
        <v>7.0999999999999994E-2</v>
      </c>
      <c r="P2602">
        <v>6.8000000000000005E-2</v>
      </c>
      <c r="Q2602">
        <v>3.1E-2</v>
      </c>
      <c r="R2602" t="s">
        <v>877</v>
      </c>
      <c r="S2602" t="s">
        <v>877</v>
      </c>
      <c r="T2602" t="s">
        <v>877</v>
      </c>
      <c r="U2602" t="s">
        <v>877</v>
      </c>
      <c r="V2602" t="s">
        <v>58</v>
      </c>
      <c r="W2602" t="s">
        <v>877</v>
      </c>
      <c r="X2602">
        <v>0.78400000000000003</v>
      </c>
      <c r="Y2602">
        <v>0.84899999999999998</v>
      </c>
      <c r="Z2602">
        <v>1</v>
      </c>
      <c r="AA2602" s="19">
        <v>45733.991602997688</v>
      </c>
      <c r="AB2602" t="s">
        <v>2043</v>
      </c>
    </row>
    <row r="2603" spans="1:28" x14ac:dyDescent="0.35">
      <c r="A2603" t="s">
        <v>1530</v>
      </c>
      <c r="B2603" t="s">
        <v>313</v>
      </c>
      <c r="C2603">
        <v>7606</v>
      </c>
      <c r="D2603" s="9">
        <v>36944.637199074074</v>
      </c>
      <c r="E2603" s="9">
        <v>44550.803993055553</v>
      </c>
      <c r="F2603">
        <v>2227</v>
      </c>
      <c r="G2603">
        <v>2227</v>
      </c>
      <c r="H2603">
        <v>157</v>
      </c>
      <c r="I2603">
        <v>2070</v>
      </c>
      <c r="J2603">
        <v>868</v>
      </c>
      <c r="K2603">
        <v>1359</v>
      </c>
      <c r="L2603">
        <v>1192</v>
      </c>
      <c r="M2603">
        <v>167</v>
      </c>
      <c r="N2603">
        <v>0.02</v>
      </c>
      <c r="O2603">
        <v>0.30199999999999999</v>
      </c>
      <c r="P2603">
        <v>0.13600000000000001</v>
      </c>
      <c r="Q2603">
        <v>0.17499999999999999</v>
      </c>
      <c r="R2603">
        <v>0.94099999999999995</v>
      </c>
      <c r="S2603">
        <v>6.2E-2</v>
      </c>
      <c r="T2603">
        <v>0.57799999999999996</v>
      </c>
      <c r="U2603">
        <v>954.28599999999994</v>
      </c>
      <c r="V2603" t="s">
        <v>58</v>
      </c>
      <c r="W2603">
        <v>0.89</v>
      </c>
      <c r="X2603">
        <v>0.71199999999999997</v>
      </c>
      <c r="Y2603">
        <v>0.627</v>
      </c>
      <c r="Z2603">
        <v>0.66400000000000003</v>
      </c>
      <c r="AA2603" s="19">
        <v>45733.991704085645</v>
      </c>
      <c r="AB2603" t="s">
        <v>2043</v>
      </c>
    </row>
    <row r="2604" spans="1:28" x14ac:dyDescent="0.35">
      <c r="A2604" t="s">
        <v>1530</v>
      </c>
      <c r="B2604" t="s">
        <v>314</v>
      </c>
      <c r="C2604">
        <v>99</v>
      </c>
      <c r="D2604" s="9">
        <v>44450.899212962962</v>
      </c>
      <c r="E2604" s="9">
        <v>44550.803993055553</v>
      </c>
      <c r="F2604" t="s">
        <v>874</v>
      </c>
      <c r="G2604" t="s">
        <v>874</v>
      </c>
      <c r="H2604">
        <v>4</v>
      </c>
      <c r="I2604">
        <v>10</v>
      </c>
      <c r="J2604">
        <v>2</v>
      </c>
      <c r="K2604" t="s">
        <v>875</v>
      </c>
      <c r="L2604">
        <v>1</v>
      </c>
      <c r="M2604">
        <v>10</v>
      </c>
      <c r="N2604">
        <v>5.7000000000000002E-2</v>
      </c>
      <c r="O2604">
        <v>7.0999999999999994E-2</v>
      </c>
      <c r="P2604">
        <v>7.0999999999999994E-2</v>
      </c>
      <c r="Q2604" t="s">
        <v>877</v>
      </c>
      <c r="R2604" t="s">
        <v>877</v>
      </c>
      <c r="S2604" t="s">
        <v>877</v>
      </c>
      <c r="T2604" t="s">
        <v>877</v>
      </c>
      <c r="U2604" t="s">
        <v>877</v>
      </c>
      <c r="V2604" t="s">
        <v>58</v>
      </c>
      <c r="W2604">
        <v>0.66300000000000003</v>
      </c>
      <c r="X2604">
        <v>0.90800000000000003</v>
      </c>
      <c r="Y2604">
        <v>1</v>
      </c>
      <c r="Z2604" t="s">
        <v>877</v>
      </c>
      <c r="AA2604" s="19">
        <v>45733.991704143518</v>
      </c>
      <c r="AB2604" t="s">
        <v>2043</v>
      </c>
    </row>
    <row r="2605" spans="1:28" x14ac:dyDescent="0.35">
      <c r="A2605" t="s">
        <v>1531</v>
      </c>
      <c r="B2605" t="s">
        <v>313</v>
      </c>
      <c r="C2605">
        <v>5668</v>
      </c>
      <c r="D2605" s="9">
        <v>38821.271458333336</v>
      </c>
      <c r="E2605" s="9">
        <v>44489.276921296296</v>
      </c>
      <c r="F2605">
        <v>305</v>
      </c>
      <c r="G2605">
        <v>305</v>
      </c>
      <c r="H2605">
        <v>138</v>
      </c>
      <c r="I2605">
        <v>167</v>
      </c>
      <c r="J2605">
        <v>18</v>
      </c>
      <c r="K2605">
        <v>287</v>
      </c>
      <c r="L2605">
        <v>243</v>
      </c>
      <c r="M2605">
        <v>44</v>
      </c>
      <c r="N2605">
        <v>2.4E-2</v>
      </c>
      <c r="O2605">
        <v>3.2000000000000001E-2</v>
      </c>
      <c r="P2605">
        <v>3.0000000000000001E-3</v>
      </c>
      <c r="Q2605">
        <v>4.3999999999999997E-2</v>
      </c>
      <c r="R2605">
        <v>0.83</v>
      </c>
      <c r="S2605">
        <v>0.42899999999999999</v>
      </c>
      <c r="T2605">
        <v>0.94599999999999995</v>
      </c>
      <c r="U2605">
        <v>1000</v>
      </c>
      <c r="V2605" t="s">
        <v>58</v>
      </c>
      <c r="W2605">
        <v>0.94899999999999995</v>
      </c>
      <c r="X2605">
        <v>0.91800000000000004</v>
      </c>
      <c r="Y2605">
        <v>0.92</v>
      </c>
      <c r="Z2605">
        <v>0.93100000000000005</v>
      </c>
      <c r="AA2605" s="19">
        <v>45733.991798101852</v>
      </c>
      <c r="AB2605" t="s">
        <v>2043</v>
      </c>
    </row>
    <row r="2606" spans="1:28" x14ac:dyDescent="0.35">
      <c r="A2606" t="s">
        <v>1531</v>
      </c>
      <c r="B2606" t="s">
        <v>314</v>
      </c>
      <c r="C2606">
        <v>38</v>
      </c>
      <c r="D2606" s="9">
        <v>44450.490428240744</v>
      </c>
      <c r="E2606" s="9">
        <v>44489.276921296296</v>
      </c>
      <c r="F2606" t="s">
        <v>874</v>
      </c>
      <c r="G2606" t="s">
        <v>874</v>
      </c>
      <c r="H2606">
        <v>2</v>
      </c>
      <c r="I2606">
        <v>1</v>
      </c>
      <c r="J2606">
        <v>1</v>
      </c>
      <c r="K2606" t="s">
        <v>875</v>
      </c>
      <c r="L2606">
        <v>1</v>
      </c>
      <c r="M2606">
        <v>0</v>
      </c>
      <c r="N2606">
        <v>2.5999999999999999E-2</v>
      </c>
      <c r="O2606" t="s">
        <v>877</v>
      </c>
      <c r="P2606" t="s">
        <v>877</v>
      </c>
      <c r="Q2606" t="s">
        <v>877</v>
      </c>
      <c r="R2606" t="s">
        <v>877</v>
      </c>
      <c r="S2606" t="s">
        <v>877</v>
      </c>
      <c r="T2606" t="s">
        <v>877</v>
      </c>
      <c r="U2606" t="s">
        <v>877</v>
      </c>
      <c r="V2606" t="s">
        <v>58</v>
      </c>
      <c r="W2606">
        <v>1</v>
      </c>
      <c r="X2606" t="s">
        <v>877</v>
      </c>
      <c r="Y2606" t="s">
        <v>877</v>
      </c>
      <c r="Z2606" t="s">
        <v>877</v>
      </c>
      <c r="AA2606" s="19">
        <v>45733.991798171293</v>
      </c>
      <c r="AB2606" t="s">
        <v>2043</v>
      </c>
    </row>
    <row r="2607" spans="1:28" x14ac:dyDescent="0.35">
      <c r="A2607" t="s">
        <v>1532</v>
      </c>
      <c r="B2607" t="s">
        <v>313</v>
      </c>
      <c r="C2607">
        <v>659</v>
      </c>
      <c r="D2607" s="9">
        <v>38910.156307870369</v>
      </c>
      <c r="E2607" s="9">
        <v>39569.660555555558</v>
      </c>
      <c r="F2607">
        <v>589</v>
      </c>
      <c r="G2607">
        <v>589</v>
      </c>
      <c r="H2607">
        <v>78</v>
      </c>
      <c r="I2607">
        <v>511</v>
      </c>
      <c r="J2607">
        <v>58</v>
      </c>
      <c r="K2607">
        <v>531</v>
      </c>
      <c r="L2607">
        <v>243</v>
      </c>
      <c r="M2607">
        <v>288</v>
      </c>
      <c r="N2607">
        <v>0.16</v>
      </c>
      <c r="O2607">
        <v>0.97199999999999998</v>
      </c>
      <c r="P2607">
        <v>0.112</v>
      </c>
      <c r="Q2607">
        <v>0.53400000000000003</v>
      </c>
      <c r="R2607">
        <v>0.52400000000000002</v>
      </c>
      <c r="S2607">
        <v>0.14099999999999999</v>
      </c>
      <c r="T2607">
        <v>0.90100000000000002</v>
      </c>
      <c r="U2607">
        <v>539.32600000000002</v>
      </c>
      <c r="V2607" t="s">
        <v>58</v>
      </c>
      <c r="W2607">
        <v>0.86499999999999999</v>
      </c>
      <c r="X2607">
        <v>0.85499999999999998</v>
      </c>
      <c r="Y2607">
        <v>0.75700000000000001</v>
      </c>
      <c r="Z2607">
        <v>0.85899999999999999</v>
      </c>
      <c r="AA2607" s="19">
        <v>45733.991890289355</v>
      </c>
      <c r="AB2607" t="s">
        <v>2043</v>
      </c>
    </row>
    <row r="2608" spans="1:28" x14ac:dyDescent="0.35">
      <c r="A2608" t="s">
        <v>1532</v>
      </c>
      <c r="B2608" t="s">
        <v>314</v>
      </c>
      <c r="C2608">
        <v>100</v>
      </c>
      <c r="D2608" s="9">
        <v>39468.997789351852</v>
      </c>
      <c r="E2608" s="9">
        <v>39569.660555555558</v>
      </c>
      <c r="F2608" t="s">
        <v>874</v>
      </c>
      <c r="G2608" t="s">
        <v>874</v>
      </c>
      <c r="H2608">
        <v>3</v>
      </c>
      <c r="I2608">
        <v>28</v>
      </c>
      <c r="J2608">
        <v>5</v>
      </c>
      <c r="K2608" t="s">
        <v>875</v>
      </c>
      <c r="L2608">
        <v>8</v>
      </c>
      <c r="M2608">
        <v>19</v>
      </c>
      <c r="N2608">
        <v>7.3999999999999996E-2</v>
      </c>
      <c r="O2608">
        <v>0.26</v>
      </c>
      <c r="P2608">
        <v>7.6999999999999999E-2</v>
      </c>
      <c r="Q2608">
        <v>0.35499999999999998</v>
      </c>
      <c r="R2608">
        <v>1.381</v>
      </c>
      <c r="S2608">
        <v>0.222</v>
      </c>
      <c r="T2608">
        <v>0.76900000000000002</v>
      </c>
      <c r="U2608">
        <v>811.26800000000003</v>
      </c>
      <c r="V2608" t="s">
        <v>64</v>
      </c>
      <c r="W2608">
        <v>0.996</v>
      </c>
      <c r="X2608">
        <v>0.95799999999999996</v>
      </c>
      <c r="Y2608">
        <v>0.94499999999999995</v>
      </c>
      <c r="Z2608">
        <v>0.76100000000000001</v>
      </c>
      <c r="AA2608" s="19">
        <v>45733.991903495371</v>
      </c>
      <c r="AB2608" t="s">
        <v>2043</v>
      </c>
    </row>
    <row r="2609" spans="1:28" x14ac:dyDescent="0.35">
      <c r="A2609" t="s">
        <v>1533</v>
      </c>
      <c r="B2609" t="s">
        <v>313</v>
      </c>
      <c r="C2609">
        <v>5580</v>
      </c>
      <c r="D2609" s="9">
        <v>37103.648622685185</v>
      </c>
      <c r="E2609" s="9">
        <v>42684.359143518515</v>
      </c>
      <c r="F2609">
        <v>954</v>
      </c>
      <c r="G2609">
        <v>954</v>
      </c>
      <c r="H2609">
        <v>81</v>
      </c>
      <c r="I2609">
        <v>873</v>
      </c>
      <c r="J2609">
        <v>248</v>
      </c>
      <c r="K2609">
        <v>706</v>
      </c>
      <c r="L2609">
        <v>449</v>
      </c>
      <c r="M2609">
        <v>257</v>
      </c>
      <c r="N2609">
        <v>0.03</v>
      </c>
      <c r="O2609">
        <v>0.30599999999999999</v>
      </c>
      <c r="P2609">
        <v>0.11</v>
      </c>
      <c r="Q2609">
        <v>0.20799999999999999</v>
      </c>
      <c r="R2609">
        <v>0.92</v>
      </c>
      <c r="S2609">
        <v>8.8999999999999996E-2</v>
      </c>
      <c r="T2609">
        <v>0.67300000000000004</v>
      </c>
      <c r="U2609">
        <v>1235.577</v>
      </c>
      <c r="V2609" t="s">
        <v>58</v>
      </c>
      <c r="W2609">
        <v>0.90700000000000003</v>
      </c>
      <c r="X2609">
        <v>0.79700000000000004</v>
      </c>
      <c r="Y2609">
        <v>0.4</v>
      </c>
      <c r="Z2609">
        <v>0.43</v>
      </c>
      <c r="AA2609" s="19">
        <v>45733.991992719908</v>
      </c>
      <c r="AB2609" t="s">
        <v>2043</v>
      </c>
    </row>
    <row r="2610" spans="1:28" x14ac:dyDescent="0.35">
      <c r="A2610" t="s">
        <v>1533</v>
      </c>
      <c r="B2610" t="s">
        <v>314</v>
      </c>
      <c r="C2610">
        <v>0</v>
      </c>
      <c r="D2610" s="9">
        <v>42684.359143518515</v>
      </c>
      <c r="E2610" s="9">
        <v>42684.359143518515</v>
      </c>
      <c r="F2610" t="s">
        <v>874</v>
      </c>
      <c r="G2610" t="s">
        <v>874</v>
      </c>
      <c r="H2610">
        <v>1</v>
      </c>
      <c r="I2610">
        <v>1</v>
      </c>
      <c r="J2610">
        <v>1</v>
      </c>
      <c r="K2610" t="s">
        <v>875</v>
      </c>
      <c r="L2610">
        <v>1</v>
      </c>
      <c r="M2610">
        <v>0</v>
      </c>
      <c r="N2610" t="s">
        <v>877</v>
      </c>
      <c r="O2610" t="s">
        <v>877</v>
      </c>
      <c r="P2610" t="s">
        <v>877</v>
      </c>
      <c r="Q2610" t="s">
        <v>877</v>
      </c>
      <c r="R2610" t="s">
        <v>877</v>
      </c>
      <c r="S2610" t="s">
        <v>877</v>
      </c>
      <c r="T2610" t="s">
        <v>877</v>
      </c>
      <c r="U2610" t="s">
        <v>877</v>
      </c>
      <c r="V2610" t="s">
        <v>58</v>
      </c>
      <c r="W2610" t="s">
        <v>877</v>
      </c>
      <c r="X2610" t="s">
        <v>877</v>
      </c>
      <c r="Y2610" t="s">
        <v>877</v>
      </c>
      <c r="Z2610" t="s">
        <v>877</v>
      </c>
      <c r="AA2610" s="19">
        <v>45733.991992766205</v>
      </c>
      <c r="AB2610" t="s">
        <v>2043</v>
      </c>
    </row>
    <row r="2611" spans="1:28" x14ac:dyDescent="0.35">
      <c r="A2611" t="s">
        <v>1534</v>
      </c>
      <c r="B2611" t="s">
        <v>313</v>
      </c>
      <c r="C2611">
        <v>7585</v>
      </c>
      <c r="D2611" s="9">
        <v>36943.640069444446</v>
      </c>
      <c r="E2611" s="9">
        <v>44529.416863425926</v>
      </c>
      <c r="F2611">
        <v>813</v>
      </c>
      <c r="G2611">
        <v>813</v>
      </c>
      <c r="H2611">
        <v>73</v>
      </c>
      <c r="I2611">
        <v>740</v>
      </c>
      <c r="J2611">
        <v>283</v>
      </c>
      <c r="K2611">
        <v>530</v>
      </c>
      <c r="L2611">
        <v>463</v>
      </c>
      <c r="M2611">
        <v>67</v>
      </c>
      <c r="N2611">
        <v>1.2E-2</v>
      </c>
      <c r="O2611">
        <v>0.108</v>
      </c>
      <c r="P2611">
        <v>6.0999999999999999E-2</v>
      </c>
      <c r="Q2611">
        <v>6.6000000000000003E-2</v>
      </c>
      <c r="R2611">
        <v>1.119</v>
      </c>
      <c r="S2611">
        <v>0.1</v>
      </c>
      <c r="T2611">
        <v>0.49199999999999999</v>
      </c>
      <c r="U2611">
        <v>1015.152</v>
      </c>
      <c r="V2611" t="s">
        <v>64</v>
      </c>
      <c r="W2611">
        <v>0.85499999999999998</v>
      </c>
      <c r="X2611">
        <v>0.68</v>
      </c>
      <c r="Y2611">
        <v>0.54100000000000004</v>
      </c>
      <c r="Z2611">
        <v>0.51700000000000002</v>
      </c>
      <c r="AA2611" s="19">
        <v>45733.992082986108</v>
      </c>
      <c r="AB2611" t="s">
        <v>2043</v>
      </c>
    </row>
    <row r="2612" spans="1:28" x14ac:dyDescent="0.35">
      <c r="A2612" t="s">
        <v>1534</v>
      </c>
      <c r="B2612" t="s">
        <v>314</v>
      </c>
      <c r="C2612">
        <v>0</v>
      </c>
      <c r="D2612" s="9">
        <v>44529.416863425926</v>
      </c>
      <c r="E2612" s="9">
        <v>44529.416863425926</v>
      </c>
      <c r="F2612" t="s">
        <v>874</v>
      </c>
      <c r="G2612" t="s">
        <v>874</v>
      </c>
      <c r="H2612">
        <v>1</v>
      </c>
      <c r="I2612">
        <v>1</v>
      </c>
      <c r="J2612">
        <v>1</v>
      </c>
      <c r="K2612" t="s">
        <v>875</v>
      </c>
      <c r="L2612">
        <v>1</v>
      </c>
      <c r="M2612">
        <v>0</v>
      </c>
      <c r="N2612" t="s">
        <v>877</v>
      </c>
      <c r="O2612" t="s">
        <v>877</v>
      </c>
      <c r="P2612" t="s">
        <v>877</v>
      </c>
      <c r="Q2612" t="s">
        <v>877</v>
      </c>
      <c r="R2612" t="s">
        <v>877</v>
      </c>
      <c r="S2612" t="s">
        <v>877</v>
      </c>
      <c r="T2612" t="s">
        <v>877</v>
      </c>
      <c r="U2612" t="s">
        <v>877</v>
      </c>
      <c r="V2612" t="s">
        <v>64</v>
      </c>
      <c r="W2612" t="s">
        <v>877</v>
      </c>
      <c r="X2612" t="s">
        <v>877</v>
      </c>
      <c r="Y2612" t="s">
        <v>877</v>
      </c>
      <c r="Z2612" t="s">
        <v>877</v>
      </c>
      <c r="AA2612" s="19">
        <v>45733.992083055557</v>
      </c>
      <c r="AB2612" t="s">
        <v>2043</v>
      </c>
    </row>
    <row r="2613" spans="1:28" x14ac:dyDescent="0.35">
      <c r="A2613" t="s">
        <v>1535</v>
      </c>
      <c r="B2613" t="s">
        <v>313</v>
      </c>
      <c r="C2613">
        <v>7173</v>
      </c>
      <c r="D2613" s="9">
        <v>37386.692800925928</v>
      </c>
      <c r="E2613" s="9">
        <v>44560.522881944446</v>
      </c>
      <c r="F2613">
        <v>5009</v>
      </c>
      <c r="G2613">
        <v>5009</v>
      </c>
      <c r="H2613">
        <v>2067</v>
      </c>
      <c r="I2613">
        <v>2942</v>
      </c>
      <c r="J2613">
        <v>1371</v>
      </c>
      <c r="K2613">
        <v>3638</v>
      </c>
      <c r="L2613">
        <v>3314</v>
      </c>
      <c r="M2613">
        <v>324</v>
      </c>
      <c r="N2613">
        <v>0.33</v>
      </c>
      <c r="O2613">
        <v>0.53300000000000003</v>
      </c>
      <c r="P2613">
        <v>0.25800000000000001</v>
      </c>
      <c r="Q2613">
        <v>0.53300000000000003</v>
      </c>
      <c r="R2613">
        <v>0.88100000000000001</v>
      </c>
      <c r="S2613">
        <v>0.38200000000000001</v>
      </c>
      <c r="T2613">
        <v>0.70099999999999996</v>
      </c>
      <c r="U2613">
        <v>607.88</v>
      </c>
      <c r="V2613" t="s">
        <v>58</v>
      </c>
      <c r="W2613">
        <v>0.92100000000000004</v>
      </c>
      <c r="X2613">
        <v>0.92700000000000005</v>
      </c>
      <c r="Y2613">
        <v>0.88200000000000001</v>
      </c>
      <c r="Z2613">
        <v>0.94099999999999995</v>
      </c>
      <c r="AA2613" s="19">
        <v>45733.992185578703</v>
      </c>
      <c r="AB2613" t="s">
        <v>2043</v>
      </c>
    </row>
    <row r="2614" spans="1:28" x14ac:dyDescent="0.35">
      <c r="A2614" t="s">
        <v>1535</v>
      </c>
      <c r="B2614" t="s">
        <v>314</v>
      </c>
      <c r="C2614">
        <v>99</v>
      </c>
      <c r="D2614" s="9">
        <v>44461.409988425927</v>
      </c>
      <c r="E2614" s="9">
        <v>44560.522881944446</v>
      </c>
      <c r="F2614" t="s">
        <v>874</v>
      </c>
      <c r="G2614" t="s">
        <v>874</v>
      </c>
      <c r="H2614">
        <v>15</v>
      </c>
      <c r="I2614">
        <v>8</v>
      </c>
      <c r="J2614">
        <v>4</v>
      </c>
      <c r="K2614" t="s">
        <v>875</v>
      </c>
      <c r="L2614">
        <v>24</v>
      </c>
      <c r="M2614">
        <v>-6</v>
      </c>
      <c r="N2614">
        <v>0.106</v>
      </c>
      <c r="O2614">
        <v>7.8E-2</v>
      </c>
      <c r="P2614">
        <v>3.6999999999999998E-2</v>
      </c>
      <c r="Q2614">
        <v>0.19600000000000001</v>
      </c>
      <c r="R2614">
        <v>1.333</v>
      </c>
      <c r="S2614">
        <v>0.57599999999999996</v>
      </c>
      <c r="T2614">
        <v>0.79900000000000004</v>
      </c>
      <c r="U2614">
        <v>1653.0609999999999</v>
      </c>
      <c r="V2614" t="s">
        <v>64</v>
      </c>
      <c r="W2614">
        <v>0.754</v>
      </c>
      <c r="X2614">
        <v>0.95499999999999996</v>
      </c>
      <c r="Y2614">
        <v>0.92400000000000004</v>
      </c>
      <c r="Z2614">
        <v>0.61199999999999999</v>
      </c>
      <c r="AA2614" s="19">
        <v>45733.992199062501</v>
      </c>
      <c r="AB2614" t="s">
        <v>2043</v>
      </c>
    </row>
    <row r="2615" spans="1:28" x14ac:dyDescent="0.35">
      <c r="A2615" t="s">
        <v>1536</v>
      </c>
      <c r="B2615" t="s">
        <v>313</v>
      </c>
      <c r="C2615">
        <v>6363</v>
      </c>
      <c r="D2615" s="9">
        <v>38154.72315972222</v>
      </c>
      <c r="E2615" s="9">
        <v>44518.381168981483</v>
      </c>
      <c r="F2615">
        <v>650</v>
      </c>
      <c r="G2615">
        <v>650</v>
      </c>
      <c r="H2615">
        <v>281</v>
      </c>
      <c r="I2615">
        <v>369</v>
      </c>
      <c r="J2615">
        <v>108</v>
      </c>
      <c r="K2615">
        <v>542</v>
      </c>
      <c r="L2615">
        <v>528</v>
      </c>
      <c r="M2615">
        <v>14</v>
      </c>
      <c r="N2615">
        <v>5.5E-2</v>
      </c>
      <c r="O2615">
        <v>7.1999999999999995E-2</v>
      </c>
      <c r="P2615">
        <v>0.02</v>
      </c>
      <c r="Q2615">
        <v>0.111</v>
      </c>
      <c r="R2615">
        <v>1.0369999999999999</v>
      </c>
      <c r="S2615">
        <v>0.433</v>
      </c>
      <c r="T2615">
        <v>0.84299999999999997</v>
      </c>
      <c r="U2615">
        <v>126.126</v>
      </c>
      <c r="V2615" t="s">
        <v>64</v>
      </c>
      <c r="W2615">
        <v>0.96199999999999997</v>
      </c>
      <c r="X2615">
        <v>0.98099999999999998</v>
      </c>
      <c r="Y2615">
        <v>0.96199999999999997</v>
      </c>
      <c r="Z2615">
        <v>0.96799999999999997</v>
      </c>
      <c r="AA2615" s="19">
        <v>45733.992290740738</v>
      </c>
      <c r="AB2615" t="s">
        <v>2043</v>
      </c>
    </row>
    <row r="2616" spans="1:28" x14ac:dyDescent="0.35">
      <c r="A2616" t="s">
        <v>1536</v>
      </c>
      <c r="B2616" t="s">
        <v>314</v>
      </c>
      <c r="C2616">
        <v>99</v>
      </c>
      <c r="D2616" s="9">
        <v>44418.545243055552</v>
      </c>
      <c r="E2616" s="9">
        <v>44518.381168981483</v>
      </c>
      <c r="F2616" t="s">
        <v>874</v>
      </c>
      <c r="G2616" t="s">
        <v>874</v>
      </c>
      <c r="H2616">
        <v>3</v>
      </c>
      <c r="I2616">
        <v>1</v>
      </c>
      <c r="J2616">
        <v>1</v>
      </c>
      <c r="K2616" t="s">
        <v>875</v>
      </c>
      <c r="L2616">
        <v>1</v>
      </c>
      <c r="M2616">
        <v>1</v>
      </c>
      <c r="N2616">
        <v>0.02</v>
      </c>
      <c r="O2616" t="s">
        <v>877</v>
      </c>
      <c r="P2616" t="s">
        <v>877</v>
      </c>
      <c r="Q2616" t="s">
        <v>877</v>
      </c>
      <c r="R2616" t="s">
        <v>877</v>
      </c>
      <c r="S2616" t="s">
        <v>877</v>
      </c>
      <c r="T2616" t="s">
        <v>877</v>
      </c>
      <c r="U2616" t="s">
        <v>877</v>
      </c>
      <c r="V2616" t="s">
        <v>64</v>
      </c>
      <c r="W2616">
        <v>0.99399999999999999</v>
      </c>
      <c r="X2616" t="s">
        <v>877</v>
      </c>
      <c r="Y2616" t="s">
        <v>877</v>
      </c>
      <c r="Z2616" t="s">
        <v>877</v>
      </c>
      <c r="AA2616" s="19">
        <v>45733.992290787035</v>
      </c>
      <c r="AB2616" t="s">
        <v>2043</v>
      </c>
    </row>
    <row r="2617" spans="1:28" x14ac:dyDescent="0.35">
      <c r="A2617" t="s">
        <v>1537</v>
      </c>
      <c r="B2617" t="s">
        <v>313</v>
      </c>
      <c r="C2617">
        <v>1876</v>
      </c>
      <c r="D2617" s="9">
        <v>38044.496770833335</v>
      </c>
      <c r="E2617" s="9">
        <v>39920.649548611109</v>
      </c>
      <c r="F2617">
        <v>109</v>
      </c>
      <c r="G2617">
        <v>109</v>
      </c>
      <c r="H2617">
        <v>35</v>
      </c>
      <c r="I2617">
        <v>74</v>
      </c>
      <c r="J2617">
        <v>7</v>
      </c>
      <c r="K2617">
        <v>102</v>
      </c>
      <c r="L2617">
        <v>63</v>
      </c>
      <c r="M2617">
        <v>39</v>
      </c>
      <c r="N2617">
        <v>2.3E-2</v>
      </c>
      <c r="O2617">
        <v>3.6999999999999998E-2</v>
      </c>
      <c r="P2617">
        <v>8.9999999999999993E-3</v>
      </c>
      <c r="Q2617">
        <v>4.4999999999999998E-2</v>
      </c>
      <c r="R2617">
        <v>0.88200000000000001</v>
      </c>
      <c r="S2617">
        <v>0.38300000000000001</v>
      </c>
      <c r="T2617">
        <v>0.85</v>
      </c>
      <c r="U2617">
        <v>866.66700000000003</v>
      </c>
      <c r="V2617" t="s">
        <v>58</v>
      </c>
      <c r="W2617">
        <v>0.81699999999999995</v>
      </c>
      <c r="X2617">
        <v>0.84899999999999998</v>
      </c>
      <c r="Y2617">
        <v>0.86699999999999999</v>
      </c>
      <c r="Z2617">
        <v>0.93300000000000005</v>
      </c>
      <c r="AA2617" s="19">
        <v>45733.992374953705</v>
      </c>
      <c r="AB2617" t="s">
        <v>2043</v>
      </c>
    </row>
    <row r="2618" spans="1:28" x14ac:dyDescent="0.35">
      <c r="A2618" t="s">
        <v>1537</v>
      </c>
      <c r="B2618" t="s">
        <v>314</v>
      </c>
      <c r="C2618">
        <v>32</v>
      </c>
      <c r="D2618" s="9">
        <v>39888.465613425928</v>
      </c>
      <c r="E2618" s="9">
        <v>39920.649548611109</v>
      </c>
      <c r="F2618" t="s">
        <v>874</v>
      </c>
      <c r="G2618" t="s">
        <v>874</v>
      </c>
      <c r="H2618">
        <v>1</v>
      </c>
      <c r="I2618">
        <v>4</v>
      </c>
      <c r="J2618">
        <v>1</v>
      </c>
      <c r="K2618" t="s">
        <v>875</v>
      </c>
      <c r="L2618">
        <v>1</v>
      </c>
      <c r="M2618">
        <v>3</v>
      </c>
      <c r="N2618" t="s">
        <v>877</v>
      </c>
      <c r="O2618">
        <v>7.0999999999999994E-2</v>
      </c>
      <c r="P2618" t="s">
        <v>877</v>
      </c>
      <c r="Q2618" t="s">
        <v>877</v>
      </c>
      <c r="R2618" t="s">
        <v>877</v>
      </c>
      <c r="S2618" t="s">
        <v>877</v>
      </c>
      <c r="T2618" t="s">
        <v>877</v>
      </c>
      <c r="U2618" t="s">
        <v>877</v>
      </c>
      <c r="V2618" t="s">
        <v>58</v>
      </c>
      <c r="W2618" t="s">
        <v>877</v>
      </c>
      <c r="X2618">
        <v>0.69899999999999995</v>
      </c>
      <c r="Y2618" t="s">
        <v>877</v>
      </c>
      <c r="Z2618" t="s">
        <v>877</v>
      </c>
      <c r="AA2618" s="19">
        <v>45733.992375023146</v>
      </c>
      <c r="AB2618" t="s">
        <v>2043</v>
      </c>
    </row>
    <row r="2619" spans="1:28" x14ac:dyDescent="0.35">
      <c r="A2619" t="s">
        <v>1538</v>
      </c>
      <c r="B2619" t="s">
        <v>313</v>
      </c>
      <c r="C2619">
        <v>2993</v>
      </c>
      <c r="D2619" s="9">
        <v>37347.479664351849</v>
      </c>
      <c r="E2619" s="9">
        <v>40340.511203703703</v>
      </c>
      <c r="F2619">
        <v>94</v>
      </c>
      <c r="G2619">
        <v>94</v>
      </c>
      <c r="H2619">
        <v>9</v>
      </c>
      <c r="I2619">
        <v>85</v>
      </c>
      <c r="J2619">
        <v>6</v>
      </c>
      <c r="K2619">
        <v>88</v>
      </c>
      <c r="L2619">
        <v>39</v>
      </c>
      <c r="M2619">
        <v>49</v>
      </c>
      <c r="N2619">
        <v>0.01</v>
      </c>
      <c r="O2619">
        <v>3.3000000000000002E-2</v>
      </c>
      <c r="P2619">
        <v>6.0000000000000001E-3</v>
      </c>
      <c r="Q2619">
        <v>2.4E-2</v>
      </c>
      <c r="R2619">
        <v>0.64900000000000002</v>
      </c>
      <c r="S2619">
        <v>0.23300000000000001</v>
      </c>
      <c r="T2619">
        <v>0.86</v>
      </c>
      <c r="U2619">
        <v>2041.6669999999999</v>
      </c>
      <c r="V2619" t="s">
        <v>58</v>
      </c>
      <c r="W2619">
        <v>0.89300000000000002</v>
      </c>
      <c r="X2619">
        <v>0.71099999999999997</v>
      </c>
      <c r="Y2619">
        <v>0.77100000000000002</v>
      </c>
      <c r="Z2619">
        <v>0.51700000000000002</v>
      </c>
      <c r="AA2619" s="19">
        <v>45733.992460706017</v>
      </c>
      <c r="AB2619" t="s">
        <v>2043</v>
      </c>
    </row>
    <row r="2620" spans="1:28" x14ac:dyDescent="0.35">
      <c r="A2620" t="s">
        <v>1538</v>
      </c>
      <c r="B2620" t="s">
        <v>314</v>
      </c>
      <c r="C2620">
        <v>0</v>
      </c>
      <c r="D2620" s="9">
        <v>40340.511203703703</v>
      </c>
      <c r="E2620" s="9">
        <v>40340.511203703703</v>
      </c>
      <c r="F2620" t="s">
        <v>874</v>
      </c>
      <c r="G2620" t="s">
        <v>874</v>
      </c>
      <c r="H2620">
        <v>1</v>
      </c>
      <c r="I2620">
        <v>1</v>
      </c>
      <c r="J2620">
        <v>1</v>
      </c>
      <c r="K2620" t="s">
        <v>875</v>
      </c>
      <c r="L2620">
        <v>1</v>
      </c>
      <c r="M2620">
        <v>0</v>
      </c>
      <c r="N2620" t="s">
        <v>877</v>
      </c>
      <c r="O2620" t="s">
        <v>877</v>
      </c>
      <c r="P2620" t="s">
        <v>877</v>
      </c>
      <c r="Q2620" t="s">
        <v>877</v>
      </c>
      <c r="R2620" t="s">
        <v>877</v>
      </c>
      <c r="S2620" t="s">
        <v>877</v>
      </c>
      <c r="T2620" t="s">
        <v>877</v>
      </c>
      <c r="U2620" t="s">
        <v>877</v>
      </c>
      <c r="V2620" t="s">
        <v>58</v>
      </c>
      <c r="W2620" t="s">
        <v>877</v>
      </c>
      <c r="X2620" t="s">
        <v>877</v>
      </c>
      <c r="Y2620" t="s">
        <v>877</v>
      </c>
      <c r="Z2620" t="s">
        <v>877</v>
      </c>
      <c r="AA2620" s="19">
        <v>45733.99246076389</v>
      </c>
      <c r="AB2620" t="s">
        <v>2043</v>
      </c>
    </row>
    <row r="2621" spans="1:28" x14ac:dyDescent="0.35">
      <c r="A2621" t="s">
        <v>1539</v>
      </c>
      <c r="B2621" t="s">
        <v>313</v>
      </c>
      <c r="C2621">
        <v>3690</v>
      </c>
      <c r="D2621" s="9">
        <v>38735.752800925926</v>
      </c>
      <c r="E2621" s="9">
        <v>42426.542928240742</v>
      </c>
      <c r="F2621">
        <v>197</v>
      </c>
      <c r="G2621">
        <v>197</v>
      </c>
      <c r="H2621">
        <v>52</v>
      </c>
      <c r="I2621">
        <v>145</v>
      </c>
      <c r="J2621">
        <v>17</v>
      </c>
      <c r="K2621">
        <v>180</v>
      </c>
      <c r="L2621">
        <v>156</v>
      </c>
      <c r="M2621">
        <v>24</v>
      </c>
      <c r="N2621">
        <v>2.3E-2</v>
      </c>
      <c r="O2621">
        <v>5.2999999999999999E-2</v>
      </c>
      <c r="P2621">
        <v>4.0000000000000001E-3</v>
      </c>
      <c r="Q2621">
        <v>8.6999999999999994E-2</v>
      </c>
      <c r="R2621">
        <v>1.208</v>
      </c>
      <c r="S2621">
        <v>0.30299999999999999</v>
      </c>
      <c r="T2621">
        <v>0.94699999999999995</v>
      </c>
      <c r="U2621">
        <v>275.86200000000002</v>
      </c>
      <c r="V2621" t="s">
        <v>64</v>
      </c>
      <c r="W2621">
        <v>0.86399999999999999</v>
      </c>
      <c r="X2621">
        <v>0.83799999999999997</v>
      </c>
      <c r="Y2621">
        <v>0.78</v>
      </c>
      <c r="Z2621">
        <v>0.93600000000000005</v>
      </c>
      <c r="AA2621" s="19">
        <v>45733.992552569442</v>
      </c>
      <c r="AB2621" t="s">
        <v>2043</v>
      </c>
    </row>
    <row r="2622" spans="1:28" x14ac:dyDescent="0.35">
      <c r="A2622" t="s">
        <v>1539</v>
      </c>
      <c r="B2622" t="s">
        <v>314</v>
      </c>
      <c r="C2622">
        <v>71</v>
      </c>
      <c r="D2622" s="9">
        <v>42355.31658564815</v>
      </c>
      <c r="E2622" s="9">
        <v>42426.542928240742</v>
      </c>
      <c r="F2622" t="s">
        <v>874</v>
      </c>
      <c r="G2622" t="s">
        <v>874</v>
      </c>
      <c r="H2622">
        <v>1</v>
      </c>
      <c r="I2622">
        <v>2</v>
      </c>
      <c r="J2622">
        <v>2</v>
      </c>
      <c r="K2622" t="s">
        <v>875</v>
      </c>
      <c r="L2622">
        <v>1</v>
      </c>
      <c r="M2622">
        <v>-1</v>
      </c>
      <c r="N2622" t="s">
        <v>877</v>
      </c>
      <c r="O2622">
        <v>1.4E-2</v>
      </c>
      <c r="P2622">
        <v>1.4E-2</v>
      </c>
      <c r="Q2622" t="s">
        <v>877</v>
      </c>
      <c r="R2622" t="s">
        <v>877</v>
      </c>
      <c r="S2622" t="s">
        <v>877</v>
      </c>
      <c r="T2622" t="s">
        <v>877</v>
      </c>
      <c r="U2622" t="s">
        <v>877</v>
      </c>
      <c r="V2622" t="s">
        <v>64</v>
      </c>
      <c r="W2622" t="s">
        <v>877</v>
      </c>
      <c r="X2622">
        <v>1</v>
      </c>
      <c r="Y2622">
        <v>1</v>
      </c>
      <c r="Z2622" t="s">
        <v>877</v>
      </c>
      <c r="AA2622" s="19">
        <v>45733.992552638891</v>
      </c>
      <c r="AB2622" t="s">
        <v>2043</v>
      </c>
    </row>
    <row r="2623" spans="1:28" x14ac:dyDescent="0.35">
      <c r="A2623" t="s">
        <v>1540</v>
      </c>
      <c r="B2623" t="s">
        <v>313</v>
      </c>
      <c r="C2623">
        <v>4340</v>
      </c>
      <c r="D2623" s="9">
        <v>40013.885208333333</v>
      </c>
      <c r="E2623" s="9">
        <v>44354.372407407405</v>
      </c>
      <c r="F2623">
        <v>382</v>
      </c>
      <c r="G2623">
        <v>382</v>
      </c>
      <c r="H2623">
        <v>205</v>
      </c>
      <c r="I2623">
        <v>177</v>
      </c>
      <c r="J2623">
        <v>26</v>
      </c>
      <c r="K2623">
        <v>356</v>
      </c>
      <c r="L2623">
        <v>309</v>
      </c>
      <c r="M2623">
        <v>47</v>
      </c>
      <c r="N2623">
        <v>0.128</v>
      </c>
      <c r="O2623">
        <v>0.109</v>
      </c>
      <c r="P2623">
        <v>1.7000000000000001E-2</v>
      </c>
      <c r="Q2623">
        <v>0.11600000000000001</v>
      </c>
      <c r="R2623">
        <v>0.52700000000000002</v>
      </c>
      <c r="S2623">
        <v>0.54</v>
      </c>
      <c r="T2623">
        <v>0.92800000000000005</v>
      </c>
      <c r="U2623">
        <v>405.17200000000003</v>
      </c>
      <c r="V2623" t="s">
        <v>58</v>
      </c>
      <c r="W2623">
        <v>0.95699999999999996</v>
      </c>
      <c r="X2623">
        <v>0.95299999999999996</v>
      </c>
      <c r="Y2623">
        <v>0.96599999999999997</v>
      </c>
      <c r="Z2623">
        <v>0.626</v>
      </c>
      <c r="AA2623" s="19">
        <v>45733.992641203702</v>
      </c>
      <c r="AB2623" t="s">
        <v>2043</v>
      </c>
    </row>
    <row r="2624" spans="1:28" x14ac:dyDescent="0.35">
      <c r="A2624" t="s">
        <v>1540</v>
      </c>
      <c r="B2624" t="s">
        <v>314</v>
      </c>
      <c r="C2624">
        <v>0</v>
      </c>
      <c r="D2624" s="9">
        <v>44354.372407407405</v>
      </c>
      <c r="E2624" s="9">
        <v>44354.372407407405</v>
      </c>
      <c r="F2624" t="s">
        <v>874</v>
      </c>
      <c r="G2624" t="s">
        <v>874</v>
      </c>
      <c r="H2624">
        <v>1</v>
      </c>
      <c r="I2624">
        <v>1</v>
      </c>
      <c r="J2624">
        <v>1</v>
      </c>
      <c r="K2624" t="s">
        <v>875</v>
      </c>
      <c r="L2624">
        <v>1</v>
      </c>
      <c r="M2624">
        <v>0</v>
      </c>
      <c r="N2624" t="s">
        <v>877</v>
      </c>
      <c r="O2624" t="s">
        <v>877</v>
      </c>
      <c r="P2624" t="s">
        <v>877</v>
      </c>
      <c r="Q2624" t="s">
        <v>877</v>
      </c>
      <c r="R2624" t="s">
        <v>877</v>
      </c>
      <c r="S2624" t="s">
        <v>877</v>
      </c>
      <c r="T2624" t="s">
        <v>877</v>
      </c>
      <c r="U2624" t="s">
        <v>877</v>
      </c>
      <c r="V2624" t="s">
        <v>58</v>
      </c>
      <c r="W2624" t="s">
        <v>877</v>
      </c>
      <c r="X2624" t="s">
        <v>877</v>
      </c>
      <c r="Y2624" t="s">
        <v>877</v>
      </c>
      <c r="Z2624" t="s">
        <v>877</v>
      </c>
      <c r="AA2624" s="19">
        <v>45733.992641249999</v>
      </c>
      <c r="AB2624" t="s">
        <v>2043</v>
      </c>
    </row>
    <row r="2625" spans="1:28" x14ac:dyDescent="0.35">
      <c r="A2625" t="s">
        <v>1541</v>
      </c>
      <c r="B2625" t="s">
        <v>313</v>
      </c>
      <c r="C2625">
        <v>4500</v>
      </c>
      <c r="D2625" s="9">
        <v>38694.940011574072</v>
      </c>
      <c r="E2625" s="9">
        <v>43195.530671296299</v>
      </c>
      <c r="F2625">
        <v>243</v>
      </c>
      <c r="G2625">
        <v>243</v>
      </c>
      <c r="H2625">
        <v>100</v>
      </c>
      <c r="I2625">
        <v>143</v>
      </c>
      <c r="J2625">
        <v>7</v>
      </c>
      <c r="K2625">
        <v>236</v>
      </c>
      <c r="L2625">
        <v>179</v>
      </c>
      <c r="M2625">
        <v>57</v>
      </c>
      <c r="N2625">
        <v>5.6000000000000001E-2</v>
      </c>
      <c r="O2625">
        <v>3.2000000000000001E-2</v>
      </c>
      <c r="P2625">
        <v>1E-3</v>
      </c>
      <c r="Q2625">
        <v>5.7000000000000002E-2</v>
      </c>
      <c r="R2625">
        <v>0.65500000000000003</v>
      </c>
      <c r="S2625">
        <v>0.63600000000000001</v>
      </c>
      <c r="T2625">
        <v>0.98899999999999999</v>
      </c>
      <c r="U2625">
        <v>1000</v>
      </c>
      <c r="V2625" t="s">
        <v>58</v>
      </c>
      <c r="W2625">
        <v>0.64700000000000002</v>
      </c>
      <c r="X2625">
        <v>0.50600000000000001</v>
      </c>
      <c r="Y2625">
        <v>0.94899999999999995</v>
      </c>
      <c r="Z2625">
        <v>0.52400000000000002</v>
      </c>
      <c r="AA2625" s="19">
        <v>45733.992727222219</v>
      </c>
      <c r="AB2625" t="s">
        <v>2043</v>
      </c>
    </row>
    <row r="2626" spans="1:28" x14ac:dyDescent="0.35">
      <c r="A2626" t="s">
        <v>1541</v>
      </c>
      <c r="B2626" t="s">
        <v>314</v>
      </c>
      <c r="C2626">
        <v>0</v>
      </c>
      <c r="D2626" s="9">
        <v>43195.530671296299</v>
      </c>
      <c r="E2626" s="9">
        <v>43195.530671296299</v>
      </c>
      <c r="F2626" t="s">
        <v>874</v>
      </c>
      <c r="G2626" t="s">
        <v>874</v>
      </c>
      <c r="H2626">
        <v>1</v>
      </c>
      <c r="I2626">
        <v>1</v>
      </c>
      <c r="J2626">
        <v>1</v>
      </c>
      <c r="K2626" t="s">
        <v>875</v>
      </c>
      <c r="L2626">
        <v>1</v>
      </c>
      <c r="M2626">
        <v>0</v>
      </c>
      <c r="N2626" t="s">
        <v>877</v>
      </c>
      <c r="O2626" t="s">
        <v>877</v>
      </c>
      <c r="P2626" t="s">
        <v>877</v>
      </c>
      <c r="Q2626" t="s">
        <v>877</v>
      </c>
      <c r="R2626" t="s">
        <v>877</v>
      </c>
      <c r="S2626" t="s">
        <v>877</v>
      </c>
      <c r="T2626" t="s">
        <v>877</v>
      </c>
      <c r="U2626" t="s">
        <v>877</v>
      </c>
      <c r="V2626" t="s">
        <v>58</v>
      </c>
      <c r="W2626" t="s">
        <v>877</v>
      </c>
      <c r="X2626" t="s">
        <v>877</v>
      </c>
      <c r="Y2626" t="s">
        <v>877</v>
      </c>
      <c r="Z2626" t="s">
        <v>877</v>
      </c>
      <c r="AA2626" s="19">
        <v>45733.992727280092</v>
      </c>
      <c r="AB2626" t="s">
        <v>2043</v>
      </c>
    </row>
    <row r="2627" spans="1:28" x14ac:dyDescent="0.35">
      <c r="A2627" t="s">
        <v>1542</v>
      </c>
      <c r="B2627" t="s">
        <v>313</v>
      </c>
      <c r="C2627">
        <v>2716</v>
      </c>
      <c r="D2627" s="9">
        <v>39965.846261574072</v>
      </c>
      <c r="E2627" s="9">
        <v>42682.562743055554</v>
      </c>
      <c r="F2627">
        <v>427</v>
      </c>
      <c r="G2627">
        <v>427</v>
      </c>
      <c r="H2627">
        <v>198</v>
      </c>
      <c r="I2627">
        <v>229</v>
      </c>
      <c r="J2627">
        <v>42</v>
      </c>
      <c r="K2627">
        <v>385</v>
      </c>
      <c r="L2627">
        <v>311</v>
      </c>
      <c r="M2627">
        <v>74</v>
      </c>
      <c r="N2627">
        <v>8.7999999999999995E-2</v>
      </c>
      <c r="O2627">
        <v>8.6999999999999994E-2</v>
      </c>
      <c r="P2627">
        <v>1.6E-2</v>
      </c>
      <c r="Q2627">
        <v>0.16</v>
      </c>
      <c r="R2627">
        <v>1.006</v>
      </c>
      <c r="S2627">
        <v>0.503</v>
      </c>
      <c r="T2627">
        <v>0.90900000000000003</v>
      </c>
      <c r="U2627">
        <v>462.5</v>
      </c>
      <c r="V2627" t="s">
        <v>64</v>
      </c>
      <c r="W2627">
        <v>0.65</v>
      </c>
      <c r="X2627">
        <v>0.76100000000000001</v>
      </c>
      <c r="Y2627">
        <v>0.64300000000000002</v>
      </c>
      <c r="Z2627">
        <v>0.64600000000000002</v>
      </c>
      <c r="AA2627" s="19">
        <v>45733.992813773148</v>
      </c>
      <c r="AB2627" t="s">
        <v>2043</v>
      </c>
    </row>
    <row r="2628" spans="1:28" x14ac:dyDescent="0.35">
      <c r="A2628" t="s">
        <v>1542</v>
      </c>
      <c r="B2628" t="s">
        <v>314</v>
      </c>
      <c r="C2628">
        <v>0</v>
      </c>
      <c r="D2628" s="9">
        <v>42682.553136574075</v>
      </c>
      <c r="E2628" s="9">
        <v>42682.562743055554</v>
      </c>
      <c r="F2628" t="s">
        <v>874</v>
      </c>
      <c r="G2628" t="s">
        <v>874</v>
      </c>
      <c r="H2628">
        <v>1</v>
      </c>
      <c r="I2628">
        <v>2</v>
      </c>
      <c r="J2628">
        <v>1</v>
      </c>
      <c r="K2628" t="s">
        <v>875</v>
      </c>
      <c r="L2628">
        <v>1</v>
      </c>
      <c r="M2628">
        <v>1</v>
      </c>
      <c r="N2628" t="s">
        <v>877</v>
      </c>
      <c r="O2628">
        <v>1</v>
      </c>
      <c r="P2628" t="s">
        <v>877</v>
      </c>
      <c r="Q2628" t="s">
        <v>877</v>
      </c>
      <c r="R2628" t="s">
        <v>877</v>
      </c>
      <c r="S2628" t="s">
        <v>877</v>
      </c>
      <c r="T2628" t="s">
        <v>877</v>
      </c>
      <c r="U2628" t="s">
        <v>877</v>
      </c>
      <c r="V2628" t="s">
        <v>64</v>
      </c>
      <c r="W2628" t="s">
        <v>877</v>
      </c>
      <c r="X2628">
        <v>1</v>
      </c>
      <c r="Y2628" t="s">
        <v>877</v>
      </c>
      <c r="Z2628" t="s">
        <v>877</v>
      </c>
      <c r="AA2628" s="19">
        <v>45733.992813831021</v>
      </c>
      <c r="AB2628" t="s">
        <v>2043</v>
      </c>
    </row>
    <row r="2629" spans="1:28" x14ac:dyDescent="0.35">
      <c r="A2629" t="s">
        <v>1543</v>
      </c>
      <c r="B2629" t="s">
        <v>313</v>
      </c>
      <c r="C2629">
        <v>5554</v>
      </c>
      <c r="D2629" s="9">
        <v>39006.21947916667</v>
      </c>
      <c r="E2629" s="9">
        <v>44560.458090277774</v>
      </c>
      <c r="F2629">
        <v>6779</v>
      </c>
      <c r="G2629">
        <v>6779</v>
      </c>
      <c r="H2629">
        <v>2504</v>
      </c>
      <c r="I2629">
        <v>4275</v>
      </c>
      <c r="J2629">
        <v>1795</v>
      </c>
      <c r="K2629">
        <v>4984</v>
      </c>
      <c r="L2629">
        <v>4861</v>
      </c>
      <c r="M2629">
        <v>123</v>
      </c>
      <c r="N2629">
        <v>0.503</v>
      </c>
      <c r="O2629">
        <v>0.96899999999999997</v>
      </c>
      <c r="P2629">
        <v>0.43</v>
      </c>
      <c r="Q2629">
        <v>1.0589999999999999</v>
      </c>
      <c r="R2629">
        <v>1.016</v>
      </c>
      <c r="S2629">
        <v>0.34200000000000003</v>
      </c>
      <c r="T2629">
        <v>0.70799999999999996</v>
      </c>
      <c r="U2629">
        <v>116.14700000000001</v>
      </c>
      <c r="V2629" t="s">
        <v>64</v>
      </c>
      <c r="W2629">
        <v>0.93100000000000005</v>
      </c>
      <c r="X2629">
        <v>0.92100000000000004</v>
      </c>
      <c r="Y2629">
        <v>0.90600000000000003</v>
      </c>
      <c r="Z2629">
        <v>0.93</v>
      </c>
      <c r="AA2629" s="19">
        <v>45733.992919699071</v>
      </c>
      <c r="AB2629" t="s">
        <v>2043</v>
      </c>
    </row>
    <row r="2630" spans="1:28" x14ac:dyDescent="0.35">
      <c r="A2630" t="s">
        <v>1543</v>
      </c>
      <c r="B2630" t="s">
        <v>314</v>
      </c>
      <c r="C2630">
        <v>99</v>
      </c>
      <c r="D2630" s="9">
        <v>44460.542037037034</v>
      </c>
      <c r="E2630" s="9">
        <v>44560.458090277774</v>
      </c>
      <c r="F2630" t="s">
        <v>874</v>
      </c>
      <c r="G2630" t="s">
        <v>874</v>
      </c>
      <c r="H2630">
        <v>14</v>
      </c>
      <c r="I2630">
        <v>7</v>
      </c>
      <c r="J2630">
        <v>6</v>
      </c>
      <c r="K2630" t="s">
        <v>875</v>
      </c>
      <c r="L2630">
        <v>11</v>
      </c>
      <c r="M2630">
        <v>3</v>
      </c>
      <c r="N2630">
        <v>0.15</v>
      </c>
      <c r="O2630">
        <v>8.4000000000000005E-2</v>
      </c>
      <c r="P2630">
        <v>6.0999999999999999E-2</v>
      </c>
      <c r="Q2630">
        <v>0.11700000000000001</v>
      </c>
      <c r="R2630">
        <v>0.67600000000000005</v>
      </c>
      <c r="S2630">
        <v>0.64100000000000001</v>
      </c>
      <c r="T2630">
        <v>0.73899999999999999</v>
      </c>
      <c r="U2630">
        <v>1051.2819999999999</v>
      </c>
      <c r="V2630" t="s">
        <v>58</v>
      </c>
      <c r="W2630">
        <v>0.95599999999999996</v>
      </c>
      <c r="X2630">
        <v>0.98599999999999999</v>
      </c>
      <c r="Y2630">
        <v>0.84099999999999997</v>
      </c>
      <c r="Z2630">
        <v>0.91300000000000003</v>
      </c>
      <c r="AA2630" s="19">
        <v>45733.992933472226</v>
      </c>
      <c r="AB2630" t="s">
        <v>2043</v>
      </c>
    </row>
    <row r="2631" spans="1:28" x14ac:dyDescent="0.35">
      <c r="A2631" t="s">
        <v>1544</v>
      </c>
      <c r="B2631" t="s">
        <v>313</v>
      </c>
      <c r="C2631">
        <v>2087</v>
      </c>
      <c r="D2631" s="9">
        <v>39989.630844907406</v>
      </c>
      <c r="E2631" s="9">
        <v>42076.903912037036</v>
      </c>
      <c r="F2631">
        <v>711</v>
      </c>
      <c r="G2631">
        <v>711</v>
      </c>
      <c r="H2631">
        <v>444</v>
      </c>
      <c r="I2631">
        <v>267</v>
      </c>
      <c r="J2631">
        <v>79</v>
      </c>
      <c r="K2631">
        <v>632</v>
      </c>
      <c r="L2631">
        <v>437</v>
      </c>
      <c r="M2631">
        <v>195</v>
      </c>
      <c r="N2631">
        <v>0.39200000000000002</v>
      </c>
      <c r="O2631">
        <v>0.219</v>
      </c>
      <c r="P2631">
        <v>7.9000000000000001E-2</v>
      </c>
      <c r="Q2631">
        <v>0.39500000000000002</v>
      </c>
      <c r="R2631">
        <v>0.74199999999999999</v>
      </c>
      <c r="S2631">
        <v>0.64200000000000002</v>
      </c>
      <c r="T2631">
        <v>0.871</v>
      </c>
      <c r="U2631">
        <v>493.67099999999999</v>
      </c>
      <c r="V2631" t="s">
        <v>58</v>
      </c>
      <c r="W2631">
        <v>0.93400000000000005</v>
      </c>
      <c r="X2631">
        <v>0.96</v>
      </c>
      <c r="Y2631">
        <v>0.93300000000000005</v>
      </c>
      <c r="Z2631">
        <v>0.96799999999999997</v>
      </c>
      <c r="AA2631" s="19">
        <v>45733.993021342591</v>
      </c>
      <c r="AB2631" t="s">
        <v>2043</v>
      </c>
    </row>
    <row r="2632" spans="1:28" x14ac:dyDescent="0.35">
      <c r="A2632" t="s">
        <v>1544</v>
      </c>
      <c r="B2632" t="s">
        <v>314</v>
      </c>
      <c r="C2632">
        <v>0</v>
      </c>
      <c r="D2632" s="9">
        <v>42076.903912037036</v>
      </c>
      <c r="E2632" s="9">
        <v>42076.903912037036</v>
      </c>
      <c r="F2632" t="s">
        <v>874</v>
      </c>
      <c r="G2632" t="s">
        <v>874</v>
      </c>
      <c r="H2632">
        <v>1</v>
      </c>
      <c r="I2632">
        <v>1</v>
      </c>
      <c r="J2632">
        <v>1</v>
      </c>
      <c r="K2632" t="s">
        <v>875</v>
      </c>
      <c r="L2632">
        <v>1</v>
      </c>
      <c r="M2632">
        <v>0</v>
      </c>
      <c r="N2632" t="s">
        <v>877</v>
      </c>
      <c r="O2632" t="s">
        <v>877</v>
      </c>
      <c r="P2632" t="s">
        <v>877</v>
      </c>
      <c r="Q2632" t="s">
        <v>877</v>
      </c>
      <c r="R2632" t="s">
        <v>877</v>
      </c>
      <c r="S2632" t="s">
        <v>877</v>
      </c>
      <c r="T2632" t="s">
        <v>877</v>
      </c>
      <c r="U2632" t="s">
        <v>877</v>
      </c>
      <c r="V2632" t="s">
        <v>58</v>
      </c>
      <c r="W2632" t="s">
        <v>877</v>
      </c>
      <c r="X2632" t="s">
        <v>877</v>
      </c>
      <c r="Y2632" t="s">
        <v>877</v>
      </c>
      <c r="Z2632" t="s">
        <v>877</v>
      </c>
      <c r="AA2632" s="19">
        <v>45733.993021400463</v>
      </c>
      <c r="AB2632" t="s">
        <v>2043</v>
      </c>
    </row>
    <row r="2633" spans="1:28" x14ac:dyDescent="0.35">
      <c r="A2633" t="s">
        <v>1545</v>
      </c>
      <c r="B2633" t="s">
        <v>313</v>
      </c>
      <c r="C2633">
        <v>2690</v>
      </c>
      <c r="D2633" s="9">
        <v>41849.053831018522</v>
      </c>
      <c r="E2633" s="9">
        <v>44539.986574074072</v>
      </c>
      <c r="F2633">
        <v>369</v>
      </c>
      <c r="G2633">
        <v>369</v>
      </c>
      <c r="H2633">
        <v>169</v>
      </c>
      <c r="I2633">
        <v>200</v>
      </c>
      <c r="J2633">
        <v>25</v>
      </c>
      <c r="K2633">
        <v>344</v>
      </c>
      <c r="L2633">
        <v>196</v>
      </c>
      <c r="M2633">
        <v>148</v>
      </c>
      <c r="N2633">
        <v>7.8E-2</v>
      </c>
      <c r="O2633">
        <v>9.2999999999999999E-2</v>
      </c>
      <c r="P2633">
        <v>1.4E-2</v>
      </c>
      <c r="Q2633">
        <v>9.9000000000000005E-2</v>
      </c>
      <c r="R2633">
        <v>0.63100000000000001</v>
      </c>
      <c r="S2633">
        <v>0.45600000000000002</v>
      </c>
      <c r="T2633">
        <v>0.91800000000000004</v>
      </c>
      <c r="U2633">
        <v>1494.9490000000001</v>
      </c>
      <c r="V2633" t="s">
        <v>58</v>
      </c>
      <c r="W2633">
        <v>0.95599999999999996</v>
      </c>
      <c r="X2633">
        <v>0.96099999999999997</v>
      </c>
      <c r="Y2633">
        <v>0.95499999999999996</v>
      </c>
      <c r="Z2633">
        <v>0.95499999999999996</v>
      </c>
      <c r="AA2633" s="19">
        <v>45733.993113935183</v>
      </c>
      <c r="AB2633" t="s">
        <v>2043</v>
      </c>
    </row>
    <row r="2634" spans="1:28" x14ac:dyDescent="0.35">
      <c r="A2634" t="s">
        <v>1545</v>
      </c>
      <c r="B2634" t="s">
        <v>314</v>
      </c>
      <c r="C2634">
        <v>57</v>
      </c>
      <c r="D2634" s="9">
        <v>44482.979768518519</v>
      </c>
      <c r="E2634" s="9">
        <v>44539.986574074072</v>
      </c>
      <c r="F2634" t="s">
        <v>874</v>
      </c>
      <c r="G2634" t="s">
        <v>874</v>
      </c>
      <c r="H2634">
        <v>1</v>
      </c>
      <c r="I2634">
        <v>4</v>
      </c>
      <c r="J2634">
        <v>1</v>
      </c>
      <c r="K2634" t="s">
        <v>875</v>
      </c>
      <c r="L2634">
        <v>2</v>
      </c>
      <c r="M2634">
        <v>1</v>
      </c>
      <c r="N2634" t="s">
        <v>877</v>
      </c>
      <c r="O2634">
        <v>3.6999999999999998E-2</v>
      </c>
      <c r="P2634" t="s">
        <v>877</v>
      </c>
      <c r="Q2634">
        <v>1.9E-2</v>
      </c>
      <c r="R2634" t="s">
        <v>877</v>
      </c>
      <c r="S2634" t="s">
        <v>877</v>
      </c>
      <c r="T2634" t="s">
        <v>877</v>
      </c>
      <c r="U2634" t="s">
        <v>877</v>
      </c>
      <c r="V2634" t="s">
        <v>58</v>
      </c>
      <c r="W2634" t="s">
        <v>877</v>
      </c>
      <c r="X2634">
        <v>0.83499999999999996</v>
      </c>
      <c r="Y2634" t="s">
        <v>877</v>
      </c>
      <c r="Z2634">
        <v>1</v>
      </c>
      <c r="AA2634" s="19">
        <v>45733.993114027777</v>
      </c>
      <c r="AB2634" t="s">
        <v>2043</v>
      </c>
    </row>
    <row r="2635" spans="1:28" x14ac:dyDescent="0.35">
      <c r="A2635" t="s">
        <v>1546</v>
      </c>
      <c r="B2635" t="s">
        <v>313</v>
      </c>
      <c r="C2635">
        <v>1566</v>
      </c>
      <c r="D2635" s="9">
        <v>42739.285092592596</v>
      </c>
      <c r="E2635" s="9">
        <v>44305.656157407408</v>
      </c>
      <c r="F2635">
        <v>659</v>
      </c>
      <c r="G2635">
        <v>659</v>
      </c>
      <c r="H2635">
        <v>270</v>
      </c>
      <c r="I2635">
        <v>389</v>
      </c>
      <c r="J2635">
        <v>38</v>
      </c>
      <c r="K2635">
        <v>621</v>
      </c>
      <c r="L2635">
        <v>390</v>
      </c>
      <c r="M2635">
        <v>231</v>
      </c>
      <c r="N2635">
        <v>0.51</v>
      </c>
      <c r="O2635">
        <v>0.70699999999999996</v>
      </c>
      <c r="P2635">
        <v>6.6000000000000003E-2</v>
      </c>
      <c r="Q2635">
        <v>0.91100000000000003</v>
      </c>
      <c r="R2635">
        <v>0.79100000000000004</v>
      </c>
      <c r="S2635">
        <v>0.41899999999999998</v>
      </c>
      <c r="T2635">
        <v>0.94599999999999995</v>
      </c>
      <c r="U2635">
        <v>253.56800000000001</v>
      </c>
      <c r="V2635" t="s">
        <v>58</v>
      </c>
      <c r="W2635">
        <v>0.93200000000000005</v>
      </c>
      <c r="X2635">
        <v>0.81499999999999995</v>
      </c>
      <c r="Y2635">
        <v>0.69899999999999995</v>
      </c>
      <c r="Z2635">
        <v>0.76800000000000002</v>
      </c>
      <c r="AA2635" s="19">
        <v>45733.993202430553</v>
      </c>
      <c r="AB2635" t="s">
        <v>2043</v>
      </c>
    </row>
    <row r="2636" spans="1:28" x14ac:dyDescent="0.35">
      <c r="A2636" t="s">
        <v>1546</v>
      </c>
      <c r="B2636" t="s">
        <v>314</v>
      </c>
      <c r="C2636">
        <v>0</v>
      </c>
      <c r="D2636" s="9">
        <v>44305.656157407408</v>
      </c>
      <c r="E2636" s="9">
        <v>44305.656157407408</v>
      </c>
      <c r="F2636" t="s">
        <v>874</v>
      </c>
      <c r="G2636" t="s">
        <v>874</v>
      </c>
      <c r="H2636">
        <v>1</v>
      </c>
      <c r="I2636">
        <v>1</v>
      </c>
      <c r="J2636">
        <v>1</v>
      </c>
      <c r="K2636" t="s">
        <v>875</v>
      </c>
      <c r="L2636">
        <v>1</v>
      </c>
      <c r="M2636">
        <v>0</v>
      </c>
      <c r="N2636" t="s">
        <v>877</v>
      </c>
      <c r="O2636" t="s">
        <v>877</v>
      </c>
      <c r="P2636" t="s">
        <v>877</v>
      </c>
      <c r="Q2636" t="s">
        <v>877</v>
      </c>
      <c r="R2636" t="s">
        <v>877</v>
      </c>
      <c r="S2636" t="s">
        <v>877</v>
      </c>
      <c r="T2636" t="s">
        <v>877</v>
      </c>
      <c r="U2636" t="s">
        <v>877</v>
      </c>
      <c r="V2636" t="s">
        <v>58</v>
      </c>
      <c r="W2636" t="s">
        <v>877</v>
      </c>
      <c r="X2636" t="s">
        <v>877</v>
      </c>
      <c r="Y2636" t="s">
        <v>877</v>
      </c>
      <c r="Z2636" t="s">
        <v>877</v>
      </c>
      <c r="AA2636" s="19">
        <v>45733.993202511578</v>
      </c>
      <c r="AB2636" t="s">
        <v>2043</v>
      </c>
    </row>
    <row r="2637" spans="1:28" x14ac:dyDescent="0.35">
      <c r="A2637" t="s">
        <v>1547</v>
      </c>
      <c r="B2637" t="s">
        <v>313</v>
      </c>
      <c r="C2637">
        <v>253</v>
      </c>
      <c r="D2637" s="9">
        <v>44234.153009259258</v>
      </c>
      <c r="E2637" s="9">
        <v>44488.00540509259</v>
      </c>
      <c r="F2637">
        <v>35</v>
      </c>
      <c r="G2637">
        <v>35</v>
      </c>
      <c r="H2637">
        <v>27</v>
      </c>
      <c r="I2637">
        <v>8</v>
      </c>
      <c r="J2637">
        <v>0</v>
      </c>
      <c r="K2637">
        <v>35</v>
      </c>
      <c r="L2637">
        <v>19</v>
      </c>
      <c r="M2637">
        <v>16</v>
      </c>
      <c r="N2637">
        <v>7.6999999999999999E-2</v>
      </c>
      <c r="O2637">
        <v>2.1000000000000001E-2</v>
      </c>
      <c r="P2637">
        <v>0</v>
      </c>
      <c r="Q2637">
        <v>4.9000000000000002E-2</v>
      </c>
      <c r="R2637">
        <v>0.5</v>
      </c>
      <c r="S2637">
        <v>0.78600000000000003</v>
      </c>
      <c r="T2637">
        <v>1</v>
      </c>
      <c r="U2637">
        <v>326.53100000000001</v>
      </c>
      <c r="V2637" t="s">
        <v>58</v>
      </c>
      <c r="W2637">
        <v>0.81299999999999994</v>
      </c>
      <c r="X2637">
        <v>0.83199999999999996</v>
      </c>
      <c r="Y2637">
        <v>0</v>
      </c>
      <c r="Z2637">
        <v>0.84099999999999997</v>
      </c>
      <c r="AA2637" s="19">
        <v>45733.993291932871</v>
      </c>
      <c r="AB2637" t="s">
        <v>2043</v>
      </c>
    </row>
    <row r="2638" spans="1:28" x14ac:dyDescent="0.35">
      <c r="A2638" t="s">
        <v>1547</v>
      </c>
      <c r="B2638" t="s">
        <v>314</v>
      </c>
      <c r="C2638">
        <v>49</v>
      </c>
      <c r="D2638" s="9">
        <v>44438.456331018519</v>
      </c>
      <c r="E2638" s="9">
        <v>44488.00540509259</v>
      </c>
      <c r="F2638" t="s">
        <v>874</v>
      </c>
      <c r="G2638" t="s">
        <v>874</v>
      </c>
      <c r="H2638">
        <v>8</v>
      </c>
      <c r="I2638">
        <v>4</v>
      </c>
      <c r="J2638">
        <v>1</v>
      </c>
      <c r="K2638" t="s">
        <v>875</v>
      </c>
      <c r="L2638">
        <v>9</v>
      </c>
      <c r="M2638">
        <v>2</v>
      </c>
      <c r="N2638">
        <v>0.13500000000000001</v>
      </c>
      <c r="O2638">
        <v>0.34200000000000003</v>
      </c>
      <c r="P2638">
        <v>0</v>
      </c>
      <c r="Q2638">
        <v>0.16300000000000001</v>
      </c>
      <c r="R2638">
        <v>0.34200000000000003</v>
      </c>
      <c r="S2638">
        <v>0.28299999999999997</v>
      </c>
      <c r="T2638">
        <v>1</v>
      </c>
      <c r="U2638">
        <v>98.16</v>
      </c>
      <c r="V2638" t="s">
        <v>58</v>
      </c>
      <c r="W2638">
        <v>0.81100000000000005</v>
      </c>
      <c r="X2638">
        <v>0.88900000000000001</v>
      </c>
      <c r="Y2638">
        <v>0</v>
      </c>
      <c r="Z2638">
        <v>0.78500000000000003</v>
      </c>
      <c r="AA2638" s="19">
        <v>45733.993303564814</v>
      </c>
      <c r="AB2638" t="s">
        <v>2043</v>
      </c>
    </row>
    <row r="2639" spans="1:28" x14ac:dyDescent="0.35">
      <c r="A2639" t="s">
        <v>1548</v>
      </c>
      <c r="B2639" t="s">
        <v>313</v>
      </c>
      <c r="C2639">
        <v>2280</v>
      </c>
      <c r="D2639" s="9">
        <v>40661.766701388886</v>
      </c>
      <c r="E2639" s="9">
        <v>42942.395671296297</v>
      </c>
      <c r="F2639">
        <v>443</v>
      </c>
      <c r="G2639">
        <v>443</v>
      </c>
      <c r="H2639">
        <v>95</v>
      </c>
      <c r="I2639">
        <v>348</v>
      </c>
      <c r="J2639">
        <v>100</v>
      </c>
      <c r="K2639">
        <v>343</v>
      </c>
      <c r="L2639">
        <v>235</v>
      </c>
      <c r="M2639">
        <v>111</v>
      </c>
      <c r="N2639">
        <v>4.1000000000000002E-2</v>
      </c>
      <c r="O2639">
        <v>0.161</v>
      </c>
      <c r="P2639">
        <v>4.8000000000000001E-2</v>
      </c>
      <c r="Q2639">
        <v>0.10299999999999999</v>
      </c>
      <c r="R2639">
        <v>0.66900000000000004</v>
      </c>
      <c r="S2639">
        <v>0.20300000000000001</v>
      </c>
      <c r="T2639">
        <v>0.76200000000000001</v>
      </c>
      <c r="U2639">
        <v>1077.67</v>
      </c>
      <c r="V2639" t="s">
        <v>58</v>
      </c>
      <c r="W2639">
        <v>0.76</v>
      </c>
      <c r="X2639">
        <v>0.45600000000000002</v>
      </c>
      <c r="Y2639">
        <v>0.85199999999999998</v>
      </c>
      <c r="Z2639">
        <v>0.60199999999999998</v>
      </c>
      <c r="AA2639" s="19">
        <v>45733.993394537036</v>
      </c>
      <c r="AB2639" t="s">
        <v>2043</v>
      </c>
    </row>
    <row r="2640" spans="1:28" x14ac:dyDescent="0.35">
      <c r="A2640" t="s">
        <v>1548</v>
      </c>
      <c r="B2640" t="s">
        <v>314</v>
      </c>
      <c r="C2640">
        <v>97</v>
      </c>
      <c r="D2640" s="9">
        <v>42844.718287037038</v>
      </c>
      <c r="E2640" s="9">
        <v>42942.395671296297</v>
      </c>
      <c r="F2640" t="s">
        <v>874</v>
      </c>
      <c r="G2640" t="s">
        <v>874</v>
      </c>
      <c r="H2640">
        <v>1</v>
      </c>
      <c r="I2640">
        <v>3</v>
      </c>
      <c r="J2640">
        <v>1</v>
      </c>
      <c r="K2640" t="s">
        <v>875</v>
      </c>
      <c r="L2640">
        <v>2</v>
      </c>
      <c r="M2640">
        <v>2</v>
      </c>
      <c r="N2640" t="s">
        <v>877</v>
      </c>
      <c r="O2640">
        <v>1.7999999999999999E-2</v>
      </c>
      <c r="P2640" t="s">
        <v>877</v>
      </c>
      <c r="Q2640">
        <v>0.01</v>
      </c>
      <c r="R2640" t="s">
        <v>877</v>
      </c>
      <c r="S2640" t="s">
        <v>877</v>
      </c>
      <c r="T2640" t="s">
        <v>877</v>
      </c>
      <c r="U2640" t="s">
        <v>877</v>
      </c>
      <c r="V2640" t="s">
        <v>58</v>
      </c>
      <c r="W2640" t="s">
        <v>877</v>
      </c>
      <c r="X2640">
        <v>0.76700000000000002</v>
      </c>
      <c r="Y2640" t="s">
        <v>877</v>
      </c>
      <c r="Z2640">
        <v>1</v>
      </c>
      <c r="AA2640" s="19">
        <v>45733.993394594909</v>
      </c>
      <c r="AB2640" t="s">
        <v>2043</v>
      </c>
    </row>
    <row r="2641" spans="1:28" x14ac:dyDescent="0.35">
      <c r="A2641" t="s">
        <v>1549</v>
      </c>
      <c r="B2641" t="s">
        <v>313</v>
      </c>
      <c r="C2641">
        <v>6480</v>
      </c>
      <c r="D2641" s="9">
        <v>38076.532094907408</v>
      </c>
      <c r="E2641" s="9">
        <v>44556.746516203704</v>
      </c>
      <c r="F2641">
        <v>594</v>
      </c>
      <c r="G2641">
        <v>594</v>
      </c>
      <c r="H2641">
        <v>248</v>
      </c>
      <c r="I2641">
        <v>346</v>
      </c>
      <c r="J2641">
        <v>205</v>
      </c>
      <c r="K2641">
        <v>389</v>
      </c>
      <c r="L2641">
        <v>374</v>
      </c>
      <c r="M2641">
        <v>15</v>
      </c>
      <c r="N2641">
        <v>3.4000000000000002E-2</v>
      </c>
      <c r="O2641">
        <v>5.8999999999999997E-2</v>
      </c>
      <c r="P2641">
        <v>3.5000000000000003E-2</v>
      </c>
      <c r="Q2641">
        <v>5.6000000000000001E-2</v>
      </c>
      <c r="R2641">
        <v>0.96599999999999997</v>
      </c>
      <c r="S2641">
        <v>0.36599999999999999</v>
      </c>
      <c r="T2641">
        <v>0.624</v>
      </c>
      <c r="U2641">
        <v>267.85700000000003</v>
      </c>
      <c r="V2641" t="s">
        <v>58</v>
      </c>
      <c r="W2641">
        <v>0.98</v>
      </c>
      <c r="X2641">
        <v>0.94699999999999995</v>
      </c>
      <c r="Y2641">
        <v>0.95699999999999996</v>
      </c>
      <c r="Z2641">
        <v>0.98099999999999998</v>
      </c>
      <c r="AA2641" s="19">
        <v>45733.993488715278</v>
      </c>
      <c r="AB2641" t="s">
        <v>2043</v>
      </c>
    </row>
    <row r="2642" spans="1:28" x14ac:dyDescent="0.35">
      <c r="A2642" t="s">
        <v>1549</v>
      </c>
      <c r="B2642" t="s">
        <v>314</v>
      </c>
      <c r="C2642">
        <v>45</v>
      </c>
      <c r="D2642" s="9">
        <v>44511.338240740741</v>
      </c>
      <c r="E2642" s="9">
        <v>44556.746516203704</v>
      </c>
      <c r="F2642" t="s">
        <v>874</v>
      </c>
      <c r="G2642" t="s">
        <v>874</v>
      </c>
      <c r="H2642">
        <v>11</v>
      </c>
      <c r="I2642">
        <v>1</v>
      </c>
      <c r="J2642">
        <v>2</v>
      </c>
      <c r="K2642" t="s">
        <v>875</v>
      </c>
      <c r="L2642">
        <v>10</v>
      </c>
      <c r="M2642">
        <v>-2</v>
      </c>
      <c r="N2642">
        <v>0.16700000000000001</v>
      </c>
      <c r="O2642" t="s">
        <v>877</v>
      </c>
      <c r="P2642">
        <v>1</v>
      </c>
      <c r="Q2642">
        <v>1.25</v>
      </c>
      <c r="R2642" t="s">
        <v>877</v>
      </c>
      <c r="S2642" t="s">
        <v>877</v>
      </c>
      <c r="T2642" t="s">
        <v>877</v>
      </c>
      <c r="U2642" t="s">
        <v>877</v>
      </c>
      <c r="V2642" t="s">
        <v>58</v>
      </c>
      <c r="W2642">
        <v>0.38</v>
      </c>
      <c r="X2642" t="s">
        <v>877</v>
      </c>
      <c r="Y2642">
        <v>1</v>
      </c>
      <c r="Z2642">
        <v>0.75800000000000001</v>
      </c>
      <c r="AA2642" s="19">
        <v>45733.993488784719</v>
      </c>
      <c r="AB2642" t="s">
        <v>2043</v>
      </c>
    </row>
    <row r="2643" spans="1:28" x14ac:dyDescent="0.35">
      <c r="A2643" t="s">
        <v>1550</v>
      </c>
      <c r="B2643" t="s">
        <v>313</v>
      </c>
      <c r="C2643">
        <v>4443</v>
      </c>
      <c r="D2643" s="9">
        <v>39389.351724537039</v>
      </c>
      <c r="E2643" s="9">
        <v>43832.468958333331</v>
      </c>
      <c r="F2643">
        <v>254</v>
      </c>
      <c r="G2643">
        <v>254</v>
      </c>
      <c r="H2643">
        <v>146</v>
      </c>
      <c r="I2643">
        <v>108</v>
      </c>
      <c r="J2643">
        <v>16</v>
      </c>
      <c r="K2643">
        <v>238</v>
      </c>
      <c r="L2643">
        <v>176</v>
      </c>
      <c r="M2643">
        <v>62</v>
      </c>
      <c r="N2643">
        <v>7.2999999999999995E-2</v>
      </c>
      <c r="O2643">
        <v>4.4999999999999998E-2</v>
      </c>
      <c r="P2643">
        <v>0.01</v>
      </c>
      <c r="Q2643">
        <v>0.115</v>
      </c>
      <c r="R2643">
        <v>1.0649999999999999</v>
      </c>
      <c r="S2643">
        <v>0.61899999999999999</v>
      </c>
      <c r="T2643">
        <v>0.91500000000000004</v>
      </c>
      <c r="U2643">
        <v>539.13</v>
      </c>
      <c r="V2643" t="s">
        <v>64</v>
      </c>
      <c r="W2643">
        <v>0.67900000000000005</v>
      </c>
      <c r="X2643">
        <v>0.94599999999999995</v>
      </c>
      <c r="Y2643">
        <v>0.96099999999999997</v>
      </c>
      <c r="Z2643">
        <v>0.88</v>
      </c>
      <c r="AA2643" s="19">
        <v>45733.993576643516</v>
      </c>
      <c r="AB2643" t="s">
        <v>2043</v>
      </c>
    </row>
    <row r="2644" spans="1:28" x14ac:dyDescent="0.35">
      <c r="A2644" t="s">
        <v>1550</v>
      </c>
      <c r="B2644" t="s">
        <v>314</v>
      </c>
      <c r="C2644">
        <v>0</v>
      </c>
      <c r="D2644" s="9">
        <v>43832.468958333331</v>
      </c>
      <c r="E2644" s="9">
        <v>43832.468958333331</v>
      </c>
      <c r="F2644" t="s">
        <v>874</v>
      </c>
      <c r="G2644" t="s">
        <v>874</v>
      </c>
      <c r="H2644">
        <v>1</v>
      </c>
      <c r="I2644">
        <v>1</v>
      </c>
      <c r="J2644">
        <v>1</v>
      </c>
      <c r="K2644" t="s">
        <v>875</v>
      </c>
      <c r="L2644">
        <v>1</v>
      </c>
      <c r="M2644">
        <v>0</v>
      </c>
      <c r="N2644" t="s">
        <v>877</v>
      </c>
      <c r="O2644" t="s">
        <v>877</v>
      </c>
      <c r="P2644" t="s">
        <v>877</v>
      </c>
      <c r="Q2644" t="s">
        <v>877</v>
      </c>
      <c r="R2644" t="s">
        <v>877</v>
      </c>
      <c r="S2644" t="s">
        <v>877</v>
      </c>
      <c r="T2644" t="s">
        <v>877</v>
      </c>
      <c r="U2644" t="s">
        <v>877</v>
      </c>
      <c r="V2644" t="s">
        <v>64</v>
      </c>
      <c r="W2644" t="s">
        <v>877</v>
      </c>
      <c r="X2644" t="s">
        <v>877</v>
      </c>
      <c r="Y2644" t="s">
        <v>877</v>
      </c>
      <c r="Z2644" t="s">
        <v>877</v>
      </c>
      <c r="AA2644" s="19">
        <v>45733.993576701389</v>
      </c>
      <c r="AB2644" t="s">
        <v>2043</v>
      </c>
    </row>
    <row r="2645" spans="1:28" x14ac:dyDescent="0.35">
      <c r="A2645" t="s">
        <v>1551</v>
      </c>
      <c r="B2645" t="s">
        <v>313</v>
      </c>
      <c r="C2645">
        <v>4224</v>
      </c>
      <c r="D2645" s="9">
        <v>40008.348009259258</v>
      </c>
      <c r="E2645" s="9">
        <v>44232.809733796297</v>
      </c>
      <c r="F2645">
        <v>199</v>
      </c>
      <c r="G2645">
        <v>199</v>
      </c>
      <c r="H2645">
        <v>87</v>
      </c>
      <c r="I2645">
        <v>112</v>
      </c>
      <c r="J2645">
        <v>7</v>
      </c>
      <c r="K2645">
        <v>192</v>
      </c>
      <c r="L2645">
        <v>96</v>
      </c>
      <c r="M2645">
        <v>96</v>
      </c>
      <c r="N2645">
        <v>0.03</v>
      </c>
      <c r="O2645">
        <v>0.05</v>
      </c>
      <c r="P2645">
        <v>2E-3</v>
      </c>
      <c r="Q2645">
        <v>3.9E-2</v>
      </c>
      <c r="R2645">
        <v>0.5</v>
      </c>
      <c r="S2645">
        <v>0.375</v>
      </c>
      <c r="T2645">
        <v>0.97499999999999998</v>
      </c>
      <c r="U2645">
        <v>2461.538</v>
      </c>
      <c r="V2645" t="s">
        <v>58</v>
      </c>
      <c r="W2645">
        <v>0.871</v>
      </c>
      <c r="X2645">
        <v>0.88600000000000001</v>
      </c>
      <c r="Y2645">
        <v>0.85899999999999999</v>
      </c>
      <c r="Z2645">
        <v>0.877</v>
      </c>
      <c r="AA2645" s="19">
        <v>45733.993669212963</v>
      </c>
      <c r="AB2645" t="s">
        <v>2043</v>
      </c>
    </row>
    <row r="2646" spans="1:28" x14ac:dyDescent="0.35">
      <c r="A2646" t="s">
        <v>1551</v>
      </c>
      <c r="B2646" t="s">
        <v>314</v>
      </c>
      <c r="C2646">
        <v>0</v>
      </c>
      <c r="D2646" s="9">
        <v>44232.78402777778</v>
      </c>
      <c r="E2646" s="9">
        <v>44232.809733796297</v>
      </c>
      <c r="F2646" t="s">
        <v>874</v>
      </c>
      <c r="G2646" t="s">
        <v>874</v>
      </c>
      <c r="H2646">
        <v>1</v>
      </c>
      <c r="I2646">
        <v>1</v>
      </c>
      <c r="J2646">
        <v>1</v>
      </c>
      <c r="K2646" t="s">
        <v>875</v>
      </c>
      <c r="L2646">
        <v>1</v>
      </c>
      <c r="M2646">
        <v>-1</v>
      </c>
      <c r="N2646" t="s">
        <v>877</v>
      </c>
      <c r="O2646" t="s">
        <v>877</v>
      </c>
      <c r="P2646" t="s">
        <v>877</v>
      </c>
      <c r="Q2646" t="s">
        <v>877</v>
      </c>
      <c r="R2646" t="s">
        <v>877</v>
      </c>
      <c r="S2646" t="s">
        <v>877</v>
      </c>
      <c r="T2646" t="s">
        <v>877</v>
      </c>
      <c r="U2646" t="s">
        <v>877</v>
      </c>
      <c r="V2646" t="s">
        <v>58</v>
      </c>
      <c r="W2646" t="s">
        <v>877</v>
      </c>
      <c r="X2646" t="s">
        <v>877</v>
      </c>
      <c r="Y2646" t="s">
        <v>877</v>
      </c>
      <c r="Z2646" t="s">
        <v>877</v>
      </c>
      <c r="AA2646" s="19">
        <v>45733.99366925926</v>
      </c>
      <c r="AB2646" t="s">
        <v>2043</v>
      </c>
    </row>
    <row r="2647" spans="1:28" x14ac:dyDescent="0.35">
      <c r="A2647" t="s">
        <v>1552</v>
      </c>
      <c r="B2647" t="s">
        <v>313</v>
      </c>
      <c r="C2647">
        <v>6492</v>
      </c>
      <c r="D2647" s="9">
        <v>38064.960960648146</v>
      </c>
      <c r="E2647" s="9">
        <v>44557.894965277781</v>
      </c>
      <c r="F2647">
        <v>804</v>
      </c>
      <c r="G2647">
        <v>804</v>
      </c>
      <c r="H2647">
        <v>293</v>
      </c>
      <c r="I2647">
        <v>511</v>
      </c>
      <c r="J2647">
        <v>76</v>
      </c>
      <c r="K2647">
        <v>728</v>
      </c>
      <c r="L2647">
        <v>476</v>
      </c>
      <c r="M2647">
        <v>252</v>
      </c>
      <c r="N2647">
        <v>4.7E-2</v>
      </c>
      <c r="O2647">
        <v>8.5999999999999993E-2</v>
      </c>
      <c r="P2647">
        <v>1.4E-2</v>
      </c>
      <c r="Q2647">
        <v>0.08</v>
      </c>
      <c r="R2647">
        <v>0.67200000000000004</v>
      </c>
      <c r="S2647">
        <v>0.35299999999999998</v>
      </c>
      <c r="T2647">
        <v>0.89500000000000002</v>
      </c>
      <c r="U2647">
        <v>3150</v>
      </c>
      <c r="V2647" t="s">
        <v>58</v>
      </c>
      <c r="W2647">
        <v>0.98899999999999999</v>
      </c>
      <c r="X2647">
        <v>0.98599999999999999</v>
      </c>
      <c r="Y2647">
        <v>0.93300000000000005</v>
      </c>
      <c r="Z2647">
        <v>0.99</v>
      </c>
      <c r="AA2647" s="19">
        <v>45733.993763148152</v>
      </c>
      <c r="AB2647" t="s">
        <v>2043</v>
      </c>
    </row>
    <row r="2648" spans="1:28" x14ac:dyDescent="0.35">
      <c r="A2648" t="s">
        <v>1552</v>
      </c>
      <c r="B2648" t="s">
        <v>314</v>
      </c>
      <c r="C2648">
        <v>32</v>
      </c>
      <c r="D2648" s="9">
        <v>44525.375497685185</v>
      </c>
      <c r="E2648" s="9">
        <v>44557.894965277781</v>
      </c>
      <c r="F2648" t="s">
        <v>874</v>
      </c>
      <c r="G2648" t="s">
        <v>874</v>
      </c>
      <c r="H2648">
        <v>2</v>
      </c>
      <c r="I2648">
        <v>2</v>
      </c>
      <c r="J2648">
        <v>1</v>
      </c>
      <c r="K2648" t="s">
        <v>875</v>
      </c>
      <c r="L2648">
        <v>11</v>
      </c>
      <c r="M2648">
        <v>-9</v>
      </c>
      <c r="N2648" t="s">
        <v>877</v>
      </c>
      <c r="O2648">
        <v>3.6999999999999998E-2</v>
      </c>
      <c r="P2648" t="s">
        <v>877</v>
      </c>
      <c r="Q2648">
        <v>0.26800000000000002</v>
      </c>
      <c r="R2648" t="s">
        <v>877</v>
      </c>
      <c r="S2648" t="s">
        <v>877</v>
      </c>
      <c r="T2648" t="s">
        <v>877</v>
      </c>
      <c r="U2648" t="s">
        <v>877</v>
      </c>
      <c r="V2648" t="s">
        <v>58</v>
      </c>
      <c r="W2648" t="s">
        <v>877</v>
      </c>
      <c r="X2648">
        <v>1</v>
      </c>
      <c r="Y2648" t="s">
        <v>877</v>
      </c>
      <c r="Z2648">
        <v>0.80400000000000005</v>
      </c>
      <c r="AA2648" s="19">
        <v>45733.993763217593</v>
      </c>
      <c r="AB2648" t="s">
        <v>2043</v>
      </c>
    </row>
    <row r="2649" spans="1:28" x14ac:dyDescent="0.35">
      <c r="A2649" t="s">
        <v>1553</v>
      </c>
      <c r="B2649" t="s">
        <v>313</v>
      </c>
      <c r="C2649">
        <v>7160</v>
      </c>
      <c r="D2649" s="9">
        <v>37392.336793981478</v>
      </c>
      <c r="E2649" s="9">
        <v>44553.159155092595</v>
      </c>
      <c r="F2649">
        <v>192</v>
      </c>
      <c r="G2649">
        <v>192</v>
      </c>
      <c r="H2649">
        <v>81</v>
      </c>
      <c r="I2649">
        <v>111</v>
      </c>
      <c r="J2649">
        <v>46</v>
      </c>
      <c r="K2649">
        <v>146</v>
      </c>
      <c r="L2649">
        <v>139</v>
      </c>
      <c r="M2649">
        <v>7</v>
      </c>
      <c r="N2649">
        <v>1.2999999999999999E-2</v>
      </c>
      <c r="O2649">
        <v>1.6E-2</v>
      </c>
      <c r="P2649">
        <v>6.0000000000000001E-3</v>
      </c>
      <c r="Q2649">
        <v>0.02</v>
      </c>
      <c r="R2649">
        <v>0.87</v>
      </c>
      <c r="S2649">
        <v>0.44800000000000001</v>
      </c>
      <c r="T2649">
        <v>0.79300000000000004</v>
      </c>
      <c r="U2649">
        <v>350</v>
      </c>
      <c r="V2649" t="s">
        <v>58</v>
      </c>
      <c r="W2649">
        <v>0.79300000000000004</v>
      </c>
      <c r="X2649">
        <v>0.92900000000000005</v>
      </c>
      <c r="Y2649">
        <v>0.89300000000000002</v>
      </c>
      <c r="Z2649">
        <v>0.83399999999999996</v>
      </c>
      <c r="AA2649" s="19">
        <v>45733.99385460648</v>
      </c>
      <c r="AB2649" t="s">
        <v>2043</v>
      </c>
    </row>
    <row r="2650" spans="1:28" x14ac:dyDescent="0.35">
      <c r="A2650" t="s">
        <v>1553</v>
      </c>
      <c r="B2650" t="s">
        <v>314</v>
      </c>
      <c r="C2650">
        <v>61</v>
      </c>
      <c r="D2650" s="9">
        <v>44491.62195601852</v>
      </c>
      <c r="E2650" s="9">
        <v>44553.159155092595</v>
      </c>
      <c r="F2650" t="s">
        <v>874</v>
      </c>
      <c r="G2650" t="s">
        <v>874</v>
      </c>
      <c r="H2650">
        <v>1</v>
      </c>
      <c r="I2650">
        <v>4</v>
      </c>
      <c r="J2650">
        <v>1</v>
      </c>
      <c r="K2650" t="s">
        <v>875</v>
      </c>
      <c r="L2650">
        <v>3</v>
      </c>
      <c r="M2650">
        <v>0</v>
      </c>
      <c r="N2650" t="s">
        <v>877</v>
      </c>
      <c r="O2650">
        <v>5.7000000000000002E-2</v>
      </c>
      <c r="P2650" t="s">
        <v>877</v>
      </c>
      <c r="Q2650">
        <v>2.5999999999999999E-2</v>
      </c>
      <c r="R2650" t="s">
        <v>877</v>
      </c>
      <c r="S2650" t="s">
        <v>877</v>
      </c>
      <c r="T2650" t="s">
        <v>877</v>
      </c>
      <c r="U2650" t="s">
        <v>877</v>
      </c>
      <c r="V2650" t="s">
        <v>58</v>
      </c>
      <c r="W2650" t="s">
        <v>877</v>
      </c>
      <c r="X2650">
        <v>0.6</v>
      </c>
      <c r="Y2650" t="s">
        <v>877</v>
      </c>
      <c r="Z2650">
        <v>0.75</v>
      </c>
      <c r="AA2650" s="19">
        <v>45733.993854652777</v>
      </c>
      <c r="AB2650" t="s">
        <v>2043</v>
      </c>
    </row>
    <row r="2651" spans="1:28" x14ac:dyDescent="0.35">
      <c r="A2651" t="s">
        <v>1554</v>
      </c>
      <c r="B2651" t="s">
        <v>313</v>
      </c>
      <c r="C2651">
        <v>7583</v>
      </c>
      <c r="D2651" s="9">
        <v>36971.963449074072</v>
      </c>
      <c r="E2651" s="9">
        <v>44555.848587962966</v>
      </c>
      <c r="F2651">
        <v>864</v>
      </c>
      <c r="G2651">
        <v>864</v>
      </c>
      <c r="H2651">
        <v>280</v>
      </c>
      <c r="I2651">
        <v>584</v>
      </c>
      <c r="J2651">
        <v>288</v>
      </c>
      <c r="K2651">
        <v>576</v>
      </c>
      <c r="L2651">
        <v>563</v>
      </c>
      <c r="M2651">
        <v>13</v>
      </c>
      <c r="N2651">
        <v>4.4999999999999998E-2</v>
      </c>
      <c r="O2651">
        <v>8.5000000000000006E-2</v>
      </c>
      <c r="P2651">
        <v>4.8000000000000001E-2</v>
      </c>
      <c r="Q2651">
        <v>8.8999999999999996E-2</v>
      </c>
      <c r="R2651">
        <v>1.085</v>
      </c>
      <c r="S2651">
        <v>0.34599999999999997</v>
      </c>
      <c r="T2651">
        <v>0.63100000000000001</v>
      </c>
      <c r="U2651">
        <v>146.06700000000001</v>
      </c>
      <c r="V2651" t="s">
        <v>64</v>
      </c>
      <c r="W2651">
        <v>0.85</v>
      </c>
      <c r="X2651">
        <v>0.874</v>
      </c>
      <c r="Y2651">
        <v>0.81599999999999995</v>
      </c>
      <c r="Z2651">
        <v>0.77700000000000002</v>
      </c>
      <c r="AA2651" s="19">
        <v>45733.993949212963</v>
      </c>
      <c r="AB2651" t="s">
        <v>2043</v>
      </c>
    </row>
    <row r="2652" spans="1:28" x14ac:dyDescent="0.35">
      <c r="A2652" t="s">
        <v>1554</v>
      </c>
      <c r="B2652" t="s">
        <v>314</v>
      </c>
      <c r="C2652">
        <v>3</v>
      </c>
      <c r="D2652" s="9">
        <v>44552.507465277777</v>
      </c>
      <c r="E2652" s="9">
        <v>44555.848587962966</v>
      </c>
      <c r="F2652" t="s">
        <v>874</v>
      </c>
      <c r="G2652" t="s">
        <v>874</v>
      </c>
      <c r="H2652">
        <v>1</v>
      </c>
      <c r="I2652">
        <v>3</v>
      </c>
      <c r="J2652">
        <v>1</v>
      </c>
      <c r="K2652" t="s">
        <v>875</v>
      </c>
      <c r="L2652">
        <v>1</v>
      </c>
      <c r="M2652">
        <v>1</v>
      </c>
      <c r="N2652" t="s">
        <v>877</v>
      </c>
      <c r="O2652">
        <v>0.375</v>
      </c>
      <c r="P2652" t="s">
        <v>877</v>
      </c>
      <c r="Q2652" t="s">
        <v>877</v>
      </c>
      <c r="R2652" t="s">
        <v>877</v>
      </c>
      <c r="S2652" t="s">
        <v>877</v>
      </c>
      <c r="T2652" t="s">
        <v>877</v>
      </c>
      <c r="U2652" t="s">
        <v>877</v>
      </c>
      <c r="V2652" t="s">
        <v>64</v>
      </c>
      <c r="W2652" t="s">
        <v>877</v>
      </c>
      <c r="X2652">
        <v>0.75</v>
      </c>
      <c r="Y2652" t="s">
        <v>877</v>
      </c>
      <c r="Z2652" t="s">
        <v>877</v>
      </c>
      <c r="AA2652" s="19">
        <v>45733.993949282405</v>
      </c>
      <c r="AB2652" t="s">
        <v>2043</v>
      </c>
    </row>
    <row r="2653" spans="1:28" x14ac:dyDescent="0.35">
      <c r="A2653" t="s">
        <v>1555</v>
      </c>
      <c r="B2653" t="s">
        <v>313</v>
      </c>
      <c r="C2653">
        <v>4633</v>
      </c>
      <c r="D2653" s="9">
        <v>39819.667696759258</v>
      </c>
      <c r="E2653" s="9">
        <v>44453.609722222223</v>
      </c>
      <c r="F2653">
        <v>1088</v>
      </c>
      <c r="G2653">
        <v>1088</v>
      </c>
      <c r="H2653">
        <v>618</v>
      </c>
      <c r="I2653">
        <v>470</v>
      </c>
      <c r="J2653">
        <v>53</v>
      </c>
      <c r="K2653">
        <v>1035</v>
      </c>
      <c r="L2653">
        <v>903</v>
      </c>
      <c r="M2653">
        <v>132</v>
      </c>
      <c r="N2653">
        <v>0.154</v>
      </c>
      <c r="O2653">
        <v>0.126</v>
      </c>
      <c r="P2653">
        <v>1.4999999999999999E-2</v>
      </c>
      <c r="Q2653">
        <v>0.252</v>
      </c>
      <c r="R2653">
        <v>0.95099999999999996</v>
      </c>
      <c r="S2653">
        <v>0.55000000000000004</v>
      </c>
      <c r="T2653">
        <v>0.94599999999999995</v>
      </c>
      <c r="U2653">
        <v>523.80999999999995</v>
      </c>
      <c r="V2653" t="s">
        <v>58</v>
      </c>
      <c r="W2653">
        <v>0.95399999999999996</v>
      </c>
      <c r="X2653">
        <v>0.96199999999999997</v>
      </c>
      <c r="Y2653">
        <v>0.98099999999999998</v>
      </c>
      <c r="Z2653">
        <v>0.97799999999999998</v>
      </c>
      <c r="AA2653" s="19">
        <v>45733.994038726851</v>
      </c>
      <c r="AB2653" t="s">
        <v>2043</v>
      </c>
    </row>
    <row r="2654" spans="1:28" x14ac:dyDescent="0.35">
      <c r="A2654" t="s">
        <v>1555</v>
      </c>
      <c r="B2654" t="s">
        <v>314</v>
      </c>
      <c r="C2654">
        <v>0</v>
      </c>
      <c r="D2654" s="9">
        <v>44453.609722222223</v>
      </c>
      <c r="E2654" s="9">
        <v>44453.609722222223</v>
      </c>
      <c r="F2654" t="s">
        <v>874</v>
      </c>
      <c r="G2654" t="s">
        <v>874</v>
      </c>
      <c r="H2654">
        <v>1</v>
      </c>
      <c r="I2654">
        <v>1</v>
      </c>
      <c r="J2654">
        <v>1</v>
      </c>
      <c r="K2654" t="s">
        <v>875</v>
      </c>
      <c r="L2654">
        <v>1</v>
      </c>
      <c r="M2654">
        <v>0</v>
      </c>
      <c r="N2654" t="s">
        <v>877</v>
      </c>
      <c r="O2654" t="s">
        <v>877</v>
      </c>
      <c r="P2654" t="s">
        <v>877</v>
      </c>
      <c r="Q2654" t="s">
        <v>877</v>
      </c>
      <c r="R2654" t="s">
        <v>877</v>
      </c>
      <c r="S2654" t="s">
        <v>877</v>
      </c>
      <c r="T2654" t="s">
        <v>877</v>
      </c>
      <c r="U2654" t="s">
        <v>877</v>
      </c>
      <c r="V2654" t="s">
        <v>58</v>
      </c>
      <c r="W2654" t="s">
        <v>877</v>
      </c>
      <c r="X2654" t="s">
        <v>877</v>
      </c>
      <c r="Y2654" t="s">
        <v>877</v>
      </c>
      <c r="Z2654" t="s">
        <v>877</v>
      </c>
      <c r="AA2654" s="19">
        <v>45733.994038807868</v>
      </c>
      <c r="AB2654" t="s">
        <v>2043</v>
      </c>
    </row>
    <row r="2655" spans="1:28" x14ac:dyDescent="0.35">
      <c r="A2655" t="s">
        <v>1556</v>
      </c>
      <c r="B2655" t="s">
        <v>313</v>
      </c>
      <c r="C2655">
        <v>7103</v>
      </c>
      <c r="D2655" s="9">
        <v>37314.051851851851</v>
      </c>
      <c r="E2655" s="9">
        <v>44417.511689814812</v>
      </c>
      <c r="F2655">
        <v>478</v>
      </c>
      <c r="G2655">
        <v>478</v>
      </c>
      <c r="H2655">
        <v>191</v>
      </c>
      <c r="I2655">
        <v>287</v>
      </c>
      <c r="J2655">
        <v>201</v>
      </c>
      <c r="K2655">
        <v>277</v>
      </c>
      <c r="L2655">
        <v>265</v>
      </c>
      <c r="M2655">
        <v>12</v>
      </c>
      <c r="N2655">
        <v>2.7E-2</v>
      </c>
      <c r="O2655">
        <v>3.7999999999999999E-2</v>
      </c>
      <c r="P2655">
        <v>2.9000000000000001E-2</v>
      </c>
      <c r="Q2655">
        <v>4.1000000000000002E-2</v>
      </c>
      <c r="R2655">
        <v>1.139</v>
      </c>
      <c r="S2655">
        <v>0.41499999999999998</v>
      </c>
      <c r="T2655">
        <v>0.55400000000000005</v>
      </c>
      <c r="U2655">
        <v>292.68299999999999</v>
      </c>
      <c r="V2655" t="s">
        <v>64</v>
      </c>
      <c r="W2655">
        <v>0.88300000000000001</v>
      </c>
      <c r="X2655">
        <v>0.97799999999999998</v>
      </c>
      <c r="Y2655">
        <v>0.92600000000000005</v>
      </c>
      <c r="Z2655">
        <v>0.90400000000000003</v>
      </c>
      <c r="AA2655" s="19">
        <v>45733.994131851854</v>
      </c>
      <c r="AB2655" t="s">
        <v>2043</v>
      </c>
    </row>
    <row r="2656" spans="1:28" x14ac:dyDescent="0.35">
      <c r="A2656" t="s">
        <v>1556</v>
      </c>
      <c r="B2656" t="s">
        <v>314</v>
      </c>
      <c r="C2656">
        <v>73</v>
      </c>
      <c r="D2656" s="9">
        <v>44343.855150462965</v>
      </c>
      <c r="E2656" s="9">
        <v>44417.511689814812</v>
      </c>
      <c r="F2656" t="s">
        <v>874</v>
      </c>
      <c r="G2656" t="s">
        <v>874</v>
      </c>
      <c r="H2656">
        <v>1</v>
      </c>
      <c r="I2656">
        <v>3</v>
      </c>
      <c r="J2656">
        <v>1</v>
      </c>
      <c r="K2656" t="s">
        <v>875</v>
      </c>
      <c r="L2656">
        <v>1</v>
      </c>
      <c r="M2656">
        <v>2</v>
      </c>
      <c r="N2656" t="s">
        <v>877</v>
      </c>
      <c r="O2656">
        <v>2.7E-2</v>
      </c>
      <c r="P2656" t="s">
        <v>877</v>
      </c>
      <c r="Q2656" t="s">
        <v>877</v>
      </c>
      <c r="R2656" t="s">
        <v>877</v>
      </c>
      <c r="S2656" t="s">
        <v>877</v>
      </c>
      <c r="T2656" t="s">
        <v>877</v>
      </c>
      <c r="U2656" t="s">
        <v>877</v>
      </c>
      <c r="V2656" t="s">
        <v>64</v>
      </c>
      <c r="W2656" t="s">
        <v>877</v>
      </c>
      <c r="X2656">
        <v>0.998</v>
      </c>
      <c r="Y2656" t="s">
        <v>877</v>
      </c>
      <c r="Z2656" t="s">
        <v>877</v>
      </c>
      <c r="AA2656" s="19">
        <v>45733.994131944448</v>
      </c>
      <c r="AB2656" t="s">
        <v>2043</v>
      </c>
    </row>
    <row r="2657" spans="1:28" x14ac:dyDescent="0.35">
      <c r="A2657" t="s">
        <v>1557</v>
      </c>
      <c r="B2657" t="s">
        <v>313</v>
      </c>
      <c r="C2657">
        <v>2883</v>
      </c>
      <c r="D2657" s="9">
        <v>41596.612488425926</v>
      </c>
      <c r="E2657" s="9">
        <v>44480.413645833331</v>
      </c>
      <c r="F2657">
        <v>1241</v>
      </c>
      <c r="G2657">
        <v>1241</v>
      </c>
      <c r="H2657">
        <v>887</v>
      </c>
      <c r="I2657">
        <v>354</v>
      </c>
      <c r="J2657">
        <v>139</v>
      </c>
      <c r="K2657">
        <v>1102</v>
      </c>
      <c r="L2657">
        <v>642</v>
      </c>
      <c r="M2657">
        <v>460</v>
      </c>
      <c r="N2657">
        <v>0.83099999999999996</v>
      </c>
      <c r="O2657">
        <v>0.27700000000000002</v>
      </c>
      <c r="P2657">
        <v>0.17799999999999999</v>
      </c>
      <c r="Q2657">
        <v>0.66500000000000004</v>
      </c>
      <c r="R2657">
        <v>0.71499999999999997</v>
      </c>
      <c r="S2657">
        <v>0.75</v>
      </c>
      <c r="T2657">
        <v>0.83899999999999997</v>
      </c>
      <c r="U2657">
        <v>691.72900000000004</v>
      </c>
      <c r="V2657" t="s">
        <v>58</v>
      </c>
      <c r="W2657">
        <v>0.76</v>
      </c>
      <c r="X2657">
        <v>0.751</v>
      </c>
      <c r="Y2657">
        <v>0.92700000000000005</v>
      </c>
      <c r="Z2657">
        <v>0.80400000000000005</v>
      </c>
      <c r="AA2657" s="19">
        <v>45733.99422296296</v>
      </c>
      <c r="AB2657" t="s">
        <v>2043</v>
      </c>
    </row>
    <row r="2658" spans="1:28" x14ac:dyDescent="0.35">
      <c r="A2658" t="s">
        <v>1557</v>
      </c>
      <c r="B2658" t="s">
        <v>314</v>
      </c>
      <c r="C2658">
        <v>0</v>
      </c>
      <c r="D2658" s="9">
        <v>44480.413645833331</v>
      </c>
      <c r="E2658" s="9">
        <v>44480.413645833331</v>
      </c>
      <c r="F2658" t="s">
        <v>874</v>
      </c>
      <c r="G2658" t="s">
        <v>874</v>
      </c>
      <c r="H2658">
        <v>1</v>
      </c>
      <c r="I2658">
        <v>1</v>
      </c>
      <c r="J2658">
        <v>1</v>
      </c>
      <c r="K2658" t="s">
        <v>875</v>
      </c>
      <c r="L2658">
        <v>1</v>
      </c>
      <c r="M2658">
        <v>0</v>
      </c>
      <c r="N2658" t="s">
        <v>877</v>
      </c>
      <c r="O2658" t="s">
        <v>877</v>
      </c>
      <c r="P2658" t="s">
        <v>877</v>
      </c>
      <c r="Q2658" t="s">
        <v>877</v>
      </c>
      <c r="R2658" t="s">
        <v>877</v>
      </c>
      <c r="S2658" t="s">
        <v>877</v>
      </c>
      <c r="T2658" t="s">
        <v>877</v>
      </c>
      <c r="U2658" t="s">
        <v>877</v>
      </c>
      <c r="V2658" t="s">
        <v>58</v>
      </c>
      <c r="W2658" t="s">
        <v>877</v>
      </c>
      <c r="X2658" t="s">
        <v>877</v>
      </c>
      <c r="Y2658" t="s">
        <v>877</v>
      </c>
      <c r="Z2658" t="s">
        <v>877</v>
      </c>
      <c r="AA2658" s="19">
        <v>45733.994223020833</v>
      </c>
      <c r="AB2658" t="s">
        <v>2043</v>
      </c>
    </row>
    <row r="2659" spans="1:28" x14ac:dyDescent="0.35">
      <c r="A2659" t="s">
        <v>1558</v>
      </c>
      <c r="B2659" t="s">
        <v>313</v>
      </c>
      <c r="C2659">
        <v>2253</v>
      </c>
      <c r="D2659" s="9">
        <v>42313.527442129627</v>
      </c>
      <c r="E2659" s="9">
        <v>44566.583726851852</v>
      </c>
      <c r="F2659">
        <v>457</v>
      </c>
      <c r="G2659">
        <v>457</v>
      </c>
      <c r="H2659">
        <v>230</v>
      </c>
      <c r="I2659">
        <v>227</v>
      </c>
      <c r="J2659">
        <v>19</v>
      </c>
      <c r="K2659">
        <v>438</v>
      </c>
      <c r="L2659">
        <v>361</v>
      </c>
      <c r="M2659">
        <v>77</v>
      </c>
      <c r="N2659">
        <v>9.8000000000000004E-2</v>
      </c>
      <c r="O2659">
        <v>9.5000000000000001E-2</v>
      </c>
      <c r="P2659">
        <v>8.9999999999999993E-3</v>
      </c>
      <c r="Q2659">
        <v>0.152</v>
      </c>
      <c r="R2659">
        <v>0.82599999999999996</v>
      </c>
      <c r="S2659">
        <v>0.50800000000000001</v>
      </c>
      <c r="T2659">
        <v>0.95299999999999996</v>
      </c>
      <c r="U2659">
        <v>506.57900000000001</v>
      </c>
      <c r="V2659" t="s">
        <v>58</v>
      </c>
      <c r="W2659">
        <v>0.99099999999999999</v>
      </c>
      <c r="X2659">
        <v>0.97499999999999998</v>
      </c>
      <c r="Y2659">
        <v>0.94899999999999995</v>
      </c>
      <c r="Z2659">
        <v>0.98699999999999999</v>
      </c>
      <c r="AA2659" s="19">
        <v>45733.994315439813</v>
      </c>
      <c r="AB2659" t="s">
        <v>2043</v>
      </c>
    </row>
    <row r="2660" spans="1:28" x14ac:dyDescent="0.35">
      <c r="A2660" t="s">
        <v>1558</v>
      </c>
      <c r="B2660" t="s">
        <v>314</v>
      </c>
      <c r="C2660">
        <v>98</v>
      </c>
      <c r="D2660" s="9">
        <v>44468.4059837963</v>
      </c>
      <c r="E2660" s="9">
        <v>44566.583726851852</v>
      </c>
      <c r="F2660" t="s">
        <v>874</v>
      </c>
      <c r="G2660" t="s">
        <v>874</v>
      </c>
      <c r="H2660">
        <v>15</v>
      </c>
      <c r="I2660">
        <v>17</v>
      </c>
      <c r="J2660">
        <v>1</v>
      </c>
      <c r="K2660" t="s">
        <v>875</v>
      </c>
      <c r="L2660">
        <v>22</v>
      </c>
      <c r="M2660">
        <v>9</v>
      </c>
      <c r="N2660">
        <v>0.156</v>
      </c>
      <c r="O2660">
        <v>0.17399999999999999</v>
      </c>
      <c r="P2660" t="s">
        <v>877</v>
      </c>
      <c r="Q2660">
        <v>0.23200000000000001</v>
      </c>
      <c r="R2660" t="s">
        <v>877</v>
      </c>
      <c r="S2660" t="s">
        <v>877</v>
      </c>
      <c r="T2660" t="s">
        <v>877</v>
      </c>
      <c r="U2660" t="s">
        <v>877</v>
      </c>
      <c r="V2660" t="s">
        <v>58</v>
      </c>
      <c r="W2660">
        <v>0.97799999999999998</v>
      </c>
      <c r="X2660">
        <v>0.879</v>
      </c>
      <c r="Y2660" t="s">
        <v>877</v>
      </c>
      <c r="Z2660">
        <v>0.96299999999999997</v>
      </c>
      <c r="AA2660" s="19">
        <v>45733.994315497686</v>
      </c>
      <c r="AB2660" t="s">
        <v>2043</v>
      </c>
    </row>
    <row r="2661" spans="1:28" x14ac:dyDescent="0.35">
      <c r="A2661" t="s">
        <v>1559</v>
      </c>
      <c r="B2661" t="s">
        <v>313</v>
      </c>
      <c r="C2661">
        <v>5532</v>
      </c>
      <c r="D2661" s="9">
        <v>39031.63108796296</v>
      </c>
      <c r="E2661" s="9">
        <v>44564.618171296293</v>
      </c>
      <c r="F2661">
        <v>6335</v>
      </c>
      <c r="G2661">
        <v>6335</v>
      </c>
      <c r="H2661">
        <v>2784</v>
      </c>
      <c r="I2661">
        <v>3551</v>
      </c>
      <c r="J2661">
        <v>440</v>
      </c>
      <c r="K2661">
        <v>5895</v>
      </c>
      <c r="L2661">
        <v>5369</v>
      </c>
      <c r="M2661">
        <v>526</v>
      </c>
      <c r="N2661">
        <v>0.55700000000000005</v>
      </c>
      <c r="O2661">
        <v>0.73699999999999999</v>
      </c>
      <c r="P2661">
        <v>7.9000000000000001E-2</v>
      </c>
      <c r="Q2661">
        <v>1.1020000000000001</v>
      </c>
      <c r="R2661">
        <v>0.90700000000000003</v>
      </c>
      <c r="S2661">
        <v>0.43</v>
      </c>
      <c r="T2661">
        <v>0.93899999999999995</v>
      </c>
      <c r="U2661">
        <v>477.31400000000002</v>
      </c>
      <c r="V2661" t="s">
        <v>58</v>
      </c>
      <c r="W2661">
        <v>0.98699999999999999</v>
      </c>
      <c r="X2661">
        <v>0.98199999999999998</v>
      </c>
      <c r="Y2661">
        <v>0.97599999999999998</v>
      </c>
      <c r="Z2661">
        <v>0.98299999999999998</v>
      </c>
      <c r="AA2661" s="19">
        <v>45733.994422592594</v>
      </c>
      <c r="AB2661" t="s">
        <v>2043</v>
      </c>
    </row>
    <row r="2662" spans="1:28" x14ac:dyDescent="0.35">
      <c r="A2662" t="s">
        <v>1559</v>
      </c>
      <c r="B2662" t="s">
        <v>314</v>
      </c>
      <c r="C2662">
        <v>88</v>
      </c>
      <c r="D2662" s="9">
        <v>44475.711597222224</v>
      </c>
      <c r="E2662" s="9">
        <v>44564.618171296293</v>
      </c>
      <c r="F2662" t="s">
        <v>874</v>
      </c>
      <c r="G2662" t="s">
        <v>874</v>
      </c>
      <c r="H2662">
        <v>4</v>
      </c>
      <c r="I2662">
        <v>19</v>
      </c>
      <c r="J2662">
        <v>1</v>
      </c>
      <c r="K2662" t="s">
        <v>875</v>
      </c>
      <c r="L2662">
        <v>13</v>
      </c>
      <c r="M2662">
        <v>9</v>
      </c>
      <c r="N2662">
        <v>6.0999999999999999E-2</v>
      </c>
      <c r="O2662">
        <v>0.17199999999999999</v>
      </c>
      <c r="P2662" t="s">
        <v>877</v>
      </c>
      <c r="Q2662">
        <v>0.14699999999999999</v>
      </c>
      <c r="R2662" t="s">
        <v>877</v>
      </c>
      <c r="S2662" t="s">
        <v>877</v>
      </c>
      <c r="T2662" t="s">
        <v>877</v>
      </c>
      <c r="U2662" t="s">
        <v>877</v>
      </c>
      <c r="V2662" t="s">
        <v>58</v>
      </c>
      <c r="W2662">
        <v>0.999</v>
      </c>
      <c r="X2662">
        <v>0.96099999999999997</v>
      </c>
      <c r="Y2662" t="s">
        <v>877</v>
      </c>
      <c r="Z2662">
        <v>0.97</v>
      </c>
      <c r="AA2662" s="19">
        <v>45733.994422696756</v>
      </c>
      <c r="AB2662" t="s">
        <v>2043</v>
      </c>
    </row>
    <row r="2663" spans="1:28" x14ac:dyDescent="0.35">
      <c r="A2663" t="s">
        <v>1560</v>
      </c>
      <c r="B2663" t="s">
        <v>313</v>
      </c>
      <c r="C2663">
        <v>2251</v>
      </c>
      <c r="D2663" s="9">
        <v>41599.929652777777</v>
      </c>
      <c r="E2663" s="9">
        <v>43851.835358796299</v>
      </c>
      <c r="F2663">
        <v>251</v>
      </c>
      <c r="G2663">
        <v>251</v>
      </c>
      <c r="H2663">
        <v>135</v>
      </c>
      <c r="I2663">
        <v>116</v>
      </c>
      <c r="J2663">
        <v>18</v>
      </c>
      <c r="K2663">
        <v>233</v>
      </c>
      <c r="L2663">
        <v>163</v>
      </c>
      <c r="M2663">
        <v>70</v>
      </c>
      <c r="N2663">
        <v>7.0999999999999994E-2</v>
      </c>
      <c r="O2663">
        <v>5.8999999999999997E-2</v>
      </c>
      <c r="P2663">
        <v>0.01</v>
      </c>
      <c r="Q2663">
        <v>7.5999999999999998E-2</v>
      </c>
      <c r="R2663">
        <v>0.63300000000000001</v>
      </c>
      <c r="S2663">
        <v>0.54600000000000004</v>
      </c>
      <c r="T2663">
        <v>0.92300000000000004</v>
      </c>
      <c r="U2663">
        <v>921.053</v>
      </c>
      <c r="V2663" t="s">
        <v>58</v>
      </c>
      <c r="W2663">
        <v>0.95499999999999996</v>
      </c>
      <c r="X2663">
        <v>0.94499999999999995</v>
      </c>
      <c r="Y2663">
        <v>0.96599999999999997</v>
      </c>
      <c r="Z2663">
        <v>0.91900000000000004</v>
      </c>
      <c r="AA2663" s="19">
        <v>45733.994514062499</v>
      </c>
      <c r="AB2663" t="s">
        <v>2043</v>
      </c>
    </row>
    <row r="2664" spans="1:28" x14ac:dyDescent="0.35">
      <c r="A2664" t="s">
        <v>1560</v>
      </c>
      <c r="B2664" t="s">
        <v>314</v>
      </c>
      <c r="C2664">
        <v>15</v>
      </c>
      <c r="D2664" s="9">
        <v>43836.363645833335</v>
      </c>
      <c r="E2664" s="9">
        <v>43851.835358796299</v>
      </c>
      <c r="F2664" t="s">
        <v>874</v>
      </c>
      <c r="G2664" t="s">
        <v>874</v>
      </c>
      <c r="H2664">
        <v>1</v>
      </c>
      <c r="I2664">
        <v>1</v>
      </c>
      <c r="J2664">
        <v>1</v>
      </c>
      <c r="K2664" t="s">
        <v>875</v>
      </c>
      <c r="L2664">
        <v>9</v>
      </c>
      <c r="M2664">
        <v>-6</v>
      </c>
      <c r="N2664" t="s">
        <v>877</v>
      </c>
      <c r="O2664" t="s">
        <v>877</v>
      </c>
      <c r="P2664" t="s">
        <v>877</v>
      </c>
      <c r="Q2664">
        <v>0.49099999999999999</v>
      </c>
      <c r="R2664" t="s">
        <v>877</v>
      </c>
      <c r="S2664" t="s">
        <v>877</v>
      </c>
      <c r="T2664" t="s">
        <v>877</v>
      </c>
      <c r="U2664" t="s">
        <v>877</v>
      </c>
      <c r="V2664" t="s">
        <v>58</v>
      </c>
      <c r="W2664" t="s">
        <v>877</v>
      </c>
      <c r="X2664" t="s">
        <v>877</v>
      </c>
      <c r="Y2664" t="s">
        <v>877</v>
      </c>
      <c r="Z2664">
        <v>0.76900000000000002</v>
      </c>
      <c r="AA2664" s="19">
        <v>45733.994514120372</v>
      </c>
      <c r="AB2664" t="s">
        <v>2043</v>
      </c>
    </row>
    <row r="2665" spans="1:28" x14ac:dyDescent="0.35">
      <c r="A2665" t="s">
        <v>1561</v>
      </c>
      <c r="B2665" t="s">
        <v>313</v>
      </c>
      <c r="C2665">
        <v>353</v>
      </c>
      <c r="D2665" s="9">
        <v>43555.397337962961</v>
      </c>
      <c r="E2665" s="9">
        <v>43908.540983796294</v>
      </c>
      <c r="F2665">
        <v>32</v>
      </c>
      <c r="G2665">
        <v>32</v>
      </c>
      <c r="H2665">
        <v>17</v>
      </c>
      <c r="I2665">
        <v>15</v>
      </c>
      <c r="J2665">
        <v>1</v>
      </c>
      <c r="K2665">
        <v>31</v>
      </c>
      <c r="L2665">
        <v>22</v>
      </c>
      <c r="M2665">
        <v>9</v>
      </c>
      <c r="N2665">
        <v>0.19800000000000001</v>
      </c>
      <c r="O2665">
        <v>0.04</v>
      </c>
      <c r="P2665">
        <v>0</v>
      </c>
      <c r="Q2665">
        <v>4.8000000000000001E-2</v>
      </c>
      <c r="R2665">
        <v>0.20200000000000001</v>
      </c>
      <c r="S2665">
        <v>0.83199999999999996</v>
      </c>
      <c r="T2665">
        <v>1</v>
      </c>
      <c r="U2665">
        <v>187.5</v>
      </c>
      <c r="V2665" t="s">
        <v>58</v>
      </c>
      <c r="W2665">
        <v>0.88100000000000001</v>
      </c>
      <c r="X2665">
        <v>0.78800000000000003</v>
      </c>
      <c r="Y2665">
        <v>0</v>
      </c>
      <c r="Z2665">
        <v>0.82499999999999996</v>
      </c>
      <c r="AA2665" s="19">
        <v>45733.994600972219</v>
      </c>
      <c r="AB2665" t="s">
        <v>2043</v>
      </c>
    </row>
    <row r="2666" spans="1:28" x14ac:dyDescent="0.35">
      <c r="A2666" t="s">
        <v>1561</v>
      </c>
      <c r="B2666" t="s">
        <v>314</v>
      </c>
      <c r="C2666">
        <v>93</v>
      </c>
      <c r="D2666" s="9">
        <v>43815.361134259256</v>
      </c>
      <c r="E2666" s="9">
        <v>43908.540983796294</v>
      </c>
      <c r="F2666" t="s">
        <v>874</v>
      </c>
      <c r="G2666" t="s">
        <v>874</v>
      </c>
      <c r="H2666">
        <v>1</v>
      </c>
      <c r="I2666">
        <v>2</v>
      </c>
      <c r="J2666">
        <v>1</v>
      </c>
      <c r="K2666" t="s">
        <v>875</v>
      </c>
      <c r="L2666">
        <v>8</v>
      </c>
      <c r="M2666">
        <v>-5</v>
      </c>
      <c r="N2666" t="s">
        <v>877</v>
      </c>
      <c r="O2666">
        <v>1.6E-2</v>
      </c>
      <c r="P2666" t="s">
        <v>877</v>
      </c>
      <c r="Q2666">
        <v>7.0000000000000007E-2</v>
      </c>
      <c r="R2666" t="s">
        <v>877</v>
      </c>
      <c r="S2666" t="s">
        <v>877</v>
      </c>
      <c r="T2666" t="s">
        <v>877</v>
      </c>
      <c r="U2666" t="s">
        <v>877</v>
      </c>
      <c r="V2666" t="s">
        <v>58</v>
      </c>
      <c r="W2666" t="s">
        <v>877</v>
      </c>
      <c r="X2666">
        <v>1</v>
      </c>
      <c r="Y2666" t="s">
        <v>877</v>
      </c>
      <c r="Z2666">
        <v>0.71399999999999997</v>
      </c>
      <c r="AA2666" s="19">
        <v>45733.994601030092</v>
      </c>
      <c r="AB2666" t="s">
        <v>2043</v>
      </c>
    </row>
    <row r="2667" spans="1:28" x14ac:dyDescent="0.35">
      <c r="A2667" t="s">
        <v>1562</v>
      </c>
      <c r="B2667" t="s">
        <v>313</v>
      </c>
      <c r="C2667">
        <v>3291</v>
      </c>
      <c r="D2667" s="9">
        <v>38727.226701388892</v>
      </c>
      <c r="E2667" s="9">
        <v>42019.164479166669</v>
      </c>
      <c r="F2667">
        <v>4015</v>
      </c>
      <c r="G2667">
        <v>4015</v>
      </c>
      <c r="H2667">
        <v>1150</v>
      </c>
      <c r="I2667">
        <v>2865</v>
      </c>
      <c r="J2667">
        <v>384</v>
      </c>
      <c r="K2667">
        <v>3631</v>
      </c>
      <c r="L2667">
        <v>3055</v>
      </c>
      <c r="M2667">
        <v>576</v>
      </c>
      <c r="N2667">
        <v>0.55900000000000005</v>
      </c>
      <c r="O2667">
        <v>1.4059999999999999</v>
      </c>
      <c r="P2667">
        <v>0.16800000000000001</v>
      </c>
      <c r="Q2667">
        <v>1.528</v>
      </c>
      <c r="R2667">
        <v>0.85</v>
      </c>
      <c r="S2667">
        <v>0.28399999999999997</v>
      </c>
      <c r="T2667">
        <v>0.91500000000000004</v>
      </c>
      <c r="U2667">
        <v>376.96300000000002</v>
      </c>
      <c r="V2667" t="s">
        <v>58</v>
      </c>
      <c r="W2667">
        <v>0.89700000000000002</v>
      </c>
      <c r="X2667">
        <v>0.95699999999999996</v>
      </c>
      <c r="Y2667">
        <v>0.93100000000000005</v>
      </c>
      <c r="Z2667">
        <v>0.95</v>
      </c>
      <c r="AA2667" s="19">
        <v>45733.994697314818</v>
      </c>
      <c r="AB2667" t="s">
        <v>2043</v>
      </c>
    </row>
    <row r="2668" spans="1:28" x14ac:dyDescent="0.35">
      <c r="A2668" t="s">
        <v>1562</v>
      </c>
      <c r="B2668" t="s">
        <v>314</v>
      </c>
      <c r="C2668">
        <v>0</v>
      </c>
      <c r="D2668" s="9">
        <v>42019.164479166669</v>
      </c>
      <c r="E2668" s="9">
        <v>42019.164479166669</v>
      </c>
      <c r="F2668" t="s">
        <v>874</v>
      </c>
      <c r="G2668" t="s">
        <v>874</v>
      </c>
      <c r="H2668">
        <v>1</v>
      </c>
      <c r="I2668">
        <v>1</v>
      </c>
      <c r="J2668">
        <v>1</v>
      </c>
      <c r="K2668" t="s">
        <v>875</v>
      </c>
      <c r="L2668">
        <v>1</v>
      </c>
      <c r="M2668">
        <v>0</v>
      </c>
      <c r="N2668" t="s">
        <v>877</v>
      </c>
      <c r="O2668" t="s">
        <v>877</v>
      </c>
      <c r="P2668" t="s">
        <v>877</v>
      </c>
      <c r="Q2668" t="s">
        <v>877</v>
      </c>
      <c r="R2668" t="s">
        <v>877</v>
      </c>
      <c r="S2668" t="s">
        <v>877</v>
      </c>
      <c r="T2668" t="s">
        <v>877</v>
      </c>
      <c r="U2668" t="s">
        <v>877</v>
      </c>
      <c r="V2668" t="s">
        <v>58</v>
      </c>
      <c r="W2668" t="s">
        <v>877</v>
      </c>
      <c r="X2668" t="s">
        <v>877</v>
      </c>
      <c r="Y2668" t="s">
        <v>877</v>
      </c>
      <c r="Z2668" t="s">
        <v>877</v>
      </c>
      <c r="AA2668" s="19">
        <v>45733.994697407405</v>
      </c>
      <c r="AB2668" t="s">
        <v>2043</v>
      </c>
    </row>
    <row r="2669" spans="1:28" x14ac:dyDescent="0.35">
      <c r="A2669" t="s">
        <v>1563</v>
      </c>
      <c r="B2669" t="s">
        <v>313</v>
      </c>
      <c r="C2669">
        <v>5882</v>
      </c>
      <c r="D2669" s="9">
        <v>38506.77003472222</v>
      </c>
      <c r="E2669" s="9">
        <v>44389.207511574074</v>
      </c>
      <c r="F2669">
        <v>56</v>
      </c>
      <c r="G2669">
        <v>56</v>
      </c>
      <c r="H2669">
        <v>11</v>
      </c>
      <c r="I2669">
        <v>45</v>
      </c>
      <c r="J2669">
        <v>6</v>
      </c>
      <c r="K2669">
        <v>50</v>
      </c>
      <c r="L2669">
        <v>14</v>
      </c>
      <c r="M2669">
        <v>36</v>
      </c>
      <c r="N2669">
        <v>2E-3</v>
      </c>
      <c r="O2669">
        <v>8.9999999999999993E-3</v>
      </c>
      <c r="P2669">
        <v>1E-3</v>
      </c>
      <c r="Q2669">
        <v>3.0000000000000001E-3</v>
      </c>
      <c r="R2669">
        <v>0.3</v>
      </c>
      <c r="S2669">
        <v>0.182</v>
      </c>
      <c r="T2669">
        <v>0.90900000000000003</v>
      </c>
      <c r="U2669">
        <v>12000</v>
      </c>
      <c r="V2669" t="s">
        <v>58</v>
      </c>
      <c r="W2669">
        <v>0.97899999999999998</v>
      </c>
      <c r="X2669">
        <v>0.91200000000000003</v>
      </c>
      <c r="Y2669">
        <v>0.83599999999999997</v>
      </c>
      <c r="Z2669">
        <v>0.80300000000000005</v>
      </c>
      <c r="AA2669" s="19">
        <v>45733.994782337963</v>
      </c>
      <c r="AB2669" t="s">
        <v>2043</v>
      </c>
    </row>
    <row r="2670" spans="1:28" x14ac:dyDescent="0.35">
      <c r="A2670" t="s">
        <v>1563</v>
      </c>
      <c r="B2670" t="s">
        <v>314</v>
      </c>
      <c r="C2670">
        <v>0</v>
      </c>
      <c r="D2670" s="9">
        <v>44389.207511574074</v>
      </c>
      <c r="E2670" s="9">
        <v>44389.207511574074</v>
      </c>
      <c r="F2670" t="s">
        <v>874</v>
      </c>
      <c r="G2670" t="s">
        <v>874</v>
      </c>
      <c r="H2670">
        <v>1</v>
      </c>
      <c r="I2670">
        <v>1</v>
      </c>
      <c r="J2670">
        <v>1</v>
      </c>
      <c r="K2670" t="s">
        <v>875</v>
      </c>
      <c r="L2670">
        <v>1</v>
      </c>
      <c r="M2670">
        <v>0</v>
      </c>
      <c r="N2670" t="s">
        <v>877</v>
      </c>
      <c r="O2670" t="s">
        <v>877</v>
      </c>
      <c r="P2670" t="s">
        <v>877</v>
      </c>
      <c r="Q2670" t="s">
        <v>877</v>
      </c>
      <c r="R2670" t="s">
        <v>877</v>
      </c>
      <c r="S2670" t="s">
        <v>877</v>
      </c>
      <c r="T2670" t="s">
        <v>877</v>
      </c>
      <c r="U2670" t="s">
        <v>877</v>
      </c>
      <c r="V2670" t="s">
        <v>58</v>
      </c>
      <c r="W2670" t="s">
        <v>877</v>
      </c>
      <c r="X2670" t="s">
        <v>877</v>
      </c>
      <c r="Y2670" t="s">
        <v>877</v>
      </c>
      <c r="Z2670" t="s">
        <v>877</v>
      </c>
      <c r="AA2670" s="19">
        <v>45733.994782384259</v>
      </c>
      <c r="AB2670" t="s">
        <v>2043</v>
      </c>
    </row>
    <row r="2671" spans="1:28" x14ac:dyDescent="0.35">
      <c r="A2671" t="s">
        <v>1564</v>
      </c>
      <c r="B2671" t="s">
        <v>313</v>
      </c>
      <c r="C2671">
        <v>2625</v>
      </c>
      <c r="D2671" s="9">
        <v>40116.003564814811</v>
      </c>
      <c r="E2671" s="9">
        <v>42741.703518518516</v>
      </c>
      <c r="F2671">
        <v>5066</v>
      </c>
      <c r="G2671">
        <v>5066</v>
      </c>
      <c r="H2671">
        <v>2020</v>
      </c>
      <c r="I2671">
        <v>3046</v>
      </c>
      <c r="J2671">
        <v>914</v>
      </c>
      <c r="K2671">
        <v>4152</v>
      </c>
      <c r="L2671">
        <v>3463</v>
      </c>
      <c r="M2671">
        <v>689</v>
      </c>
      <c r="N2671">
        <v>0.76100000000000001</v>
      </c>
      <c r="O2671">
        <v>1.1970000000000001</v>
      </c>
      <c r="P2671">
        <v>0.43099999999999999</v>
      </c>
      <c r="Q2671">
        <v>1.3360000000000001</v>
      </c>
      <c r="R2671">
        <v>0.875</v>
      </c>
      <c r="S2671">
        <v>0.38900000000000001</v>
      </c>
      <c r="T2671">
        <v>0.78</v>
      </c>
      <c r="U2671">
        <v>515.71900000000005</v>
      </c>
      <c r="V2671" t="s">
        <v>58</v>
      </c>
      <c r="W2671">
        <v>0.97799999999999998</v>
      </c>
      <c r="X2671">
        <v>0.98399999999999999</v>
      </c>
      <c r="Y2671">
        <v>0.93400000000000005</v>
      </c>
      <c r="Z2671">
        <v>0.98</v>
      </c>
      <c r="AA2671" s="19">
        <v>45733.99488677083</v>
      </c>
      <c r="AB2671" t="s">
        <v>2043</v>
      </c>
    </row>
    <row r="2672" spans="1:28" x14ac:dyDescent="0.35">
      <c r="A2672" t="s">
        <v>1564</v>
      </c>
      <c r="B2672" t="s">
        <v>314</v>
      </c>
      <c r="C2672">
        <v>100</v>
      </c>
      <c r="D2672" s="9">
        <v>42640.857222222221</v>
      </c>
      <c r="E2672" s="9">
        <v>42741.703518518516</v>
      </c>
      <c r="F2672" t="s">
        <v>874</v>
      </c>
      <c r="G2672" t="s">
        <v>874</v>
      </c>
      <c r="H2672">
        <v>68</v>
      </c>
      <c r="I2672">
        <v>142</v>
      </c>
      <c r="J2672">
        <v>13</v>
      </c>
      <c r="K2672" t="s">
        <v>875</v>
      </c>
      <c r="L2672">
        <v>146</v>
      </c>
      <c r="M2672">
        <v>52</v>
      </c>
      <c r="N2672">
        <v>0.873</v>
      </c>
      <c r="O2672">
        <v>1.4450000000000001</v>
      </c>
      <c r="P2672">
        <v>0.17100000000000001</v>
      </c>
      <c r="Q2672">
        <v>1.329</v>
      </c>
      <c r="R2672">
        <v>0.61899999999999999</v>
      </c>
      <c r="S2672">
        <v>0.377</v>
      </c>
      <c r="T2672">
        <v>0.92600000000000005</v>
      </c>
      <c r="U2672">
        <v>518.43499999999995</v>
      </c>
      <c r="V2672" t="s">
        <v>58</v>
      </c>
      <c r="W2672">
        <v>0.93799999999999994</v>
      </c>
      <c r="X2672">
        <v>0.94099999999999995</v>
      </c>
      <c r="Y2672">
        <v>0.95399999999999996</v>
      </c>
      <c r="Z2672">
        <v>0.90600000000000003</v>
      </c>
      <c r="AA2672" s="19">
        <v>45733.994901134261</v>
      </c>
      <c r="AB2672" t="s">
        <v>2043</v>
      </c>
    </row>
    <row r="2673" spans="1:28" x14ac:dyDescent="0.35">
      <c r="A2673" t="s">
        <v>1565</v>
      </c>
      <c r="B2673" t="s">
        <v>313</v>
      </c>
      <c r="C2673">
        <v>5410</v>
      </c>
      <c r="D2673" s="9">
        <v>38827.157199074078</v>
      </c>
      <c r="E2673" s="9">
        <v>44238.143969907411</v>
      </c>
      <c r="F2673">
        <v>2543</v>
      </c>
      <c r="G2673">
        <v>2543</v>
      </c>
      <c r="H2673">
        <v>815</v>
      </c>
      <c r="I2673">
        <v>1728</v>
      </c>
      <c r="J2673">
        <v>259</v>
      </c>
      <c r="K2673">
        <v>2284</v>
      </c>
      <c r="L2673">
        <v>1585</v>
      </c>
      <c r="M2673">
        <v>699</v>
      </c>
      <c r="N2673">
        <v>0.28199999999999997</v>
      </c>
      <c r="O2673">
        <v>0.55100000000000005</v>
      </c>
      <c r="P2673">
        <v>8.7999999999999995E-2</v>
      </c>
      <c r="Q2673">
        <v>0.5</v>
      </c>
      <c r="R2673">
        <v>0.67100000000000004</v>
      </c>
      <c r="S2673">
        <v>0.33900000000000002</v>
      </c>
      <c r="T2673">
        <v>0.89400000000000002</v>
      </c>
      <c r="U2673">
        <v>1398</v>
      </c>
      <c r="V2673" t="s">
        <v>58</v>
      </c>
      <c r="W2673">
        <v>0.89</v>
      </c>
      <c r="X2673">
        <v>0.89900000000000002</v>
      </c>
      <c r="Y2673">
        <v>0.89</v>
      </c>
      <c r="Z2673">
        <v>0.90800000000000003</v>
      </c>
      <c r="AA2673" s="19">
        <v>45733.99499230324</v>
      </c>
      <c r="AB2673" t="s">
        <v>2043</v>
      </c>
    </row>
    <row r="2674" spans="1:28" x14ac:dyDescent="0.35">
      <c r="A2674" t="s">
        <v>1565</v>
      </c>
      <c r="B2674" t="s">
        <v>314</v>
      </c>
      <c r="C2674">
        <v>0</v>
      </c>
      <c r="D2674" s="9">
        <v>44238.143969907411</v>
      </c>
      <c r="E2674" s="9">
        <v>44238.143969907411</v>
      </c>
      <c r="F2674" t="s">
        <v>874</v>
      </c>
      <c r="G2674" t="s">
        <v>874</v>
      </c>
      <c r="H2674">
        <v>1</v>
      </c>
      <c r="I2674">
        <v>1</v>
      </c>
      <c r="J2674">
        <v>1</v>
      </c>
      <c r="K2674" t="s">
        <v>875</v>
      </c>
      <c r="L2674">
        <v>1</v>
      </c>
      <c r="M2674">
        <v>0</v>
      </c>
      <c r="N2674" t="s">
        <v>877</v>
      </c>
      <c r="O2674" t="s">
        <v>877</v>
      </c>
      <c r="P2674" t="s">
        <v>877</v>
      </c>
      <c r="Q2674" t="s">
        <v>877</v>
      </c>
      <c r="R2674" t="s">
        <v>877</v>
      </c>
      <c r="S2674" t="s">
        <v>877</v>
      </c>
      <c r="T2674" t="s">
        <v>877</v>
      </c>
      <c r="U2674" t="s">
        <v>877</v>
      </c>
      <c r="V2674" t="s">
        <v>58</v>
      </c>
      <c r="W2674" t="s">
        <v>877</v>
      </c>
      <c r="X2674" t="s">
        <v>877</v>
      </c>
      <c r="Y2674" t="s">
        <v>877</v>
      </c>
      <c r="Z2674" t="s">
        <v>877</v>
      </c>
      <c r="AA2674" s="19">
        <v>45733.994992372682</v>
      </c>
      <c r="AB2674" t="s">
        <v>2043</v>
      </c>
    </row>
    <row r="2675" spans="1:28" x14ac:dyDescent="0.35">
      <c r="A2675" t="s">
        <v>1566</v>
      </c>
      <c r="B2675" t="s">
        <v>313</v>
      </c>
      <c r="C2675">
        <v>5900</v>
      </c>
      <c r="D2675" s="9">
        <v>38587.046550925923</v>
      </c>
      <c r="E2675" s="9">
        <v>44487.275266203702</v>
      </c>
      <c r="F2675">
        <v>82</v>
      </c>
      <c r="G2675">
        <v>82</v>
      </c>
      <c r="H2675">
        <v>38</v>
      </c>
      <c r="I2675">
        <v>44</v>
      </c>
      <c r="J2675">
        <v>11</v>
      </c>
      <c r="K2675">
        <v>71</v>
      </c>
      <c r="L2675">
        <v>59</v>
      </c>
      <c r="M2675">
        <v>12</v>
      </c>
      <c r="N2675">
        <v>6.0000000000000001E-3</v>
      </c>
      <c r="O2675">
        <v>8.0000000000000002E-3</v>
      </c>
      <c r="P2675">
        <v>2E-3</v>
      </c>
      <c r="Q2675">
        <v>1.0999999999999999E-2</v>
      </c>
      <c r="R2675">
        <v>0.91700000000000004</v>
      </c>
      <c r="S2675">
        <v>0.42899999999999999</v>
      </c>
      <c r="T2675">
        <v>0.85699999999999998</v>
      </c>
      <c r="U2675">
        <v>1090.9090000000001</v>
      </c>
      <c r="V2675" t="s">
        <v>58</v>
      </c>
      <c r="W2675">
        <v>0.747</v>
      </c>
      <c r="X2675">
        <v>0.78600000000000003</v>
      </c>
      <c r="Y2675">
        <v>0.90400000000000003</v>
      </c>
      <c r="Z2675">
        <v>0.88200000000000001</v>
      </c>
      <c r="AA2675" s="19">
        <v>45733.995082384259</v>
      </c>
      <c r="AB2675" t="s">
        <v>2043</v>
      </c>
    </row>
    <row r="2676" spans="1:28" x14ac:dyDescent="0.35">
      <c r="A2676" t="s">
        <v>1566</v>
      </c>
      <c r="B2676" t="s">
        <v>314</v>
      </c>
      <c r="C2676">
        <v>41</v>
      </c>
      <c r="D2676" s="9">
        <v>44445.556851851848</v>
      </c>
      <c r="E2676" s="9">
        <v>44487.275266203702</v>
      </c>
      <c r="F2676" t="s">
        <v>874</v>
      </c>
      <c r="G2676" t="s">
        <v>874</v>
      </c>
      <c r="H2676">
        <v>2</v>
      </c>
      <c r="I2676">
        <v>1</v>
      </c>
      <c r="J2676">
        <v>1</v>
      </c>
      <c r="K2676" t="s">
        <v>875</v>
      </c>
      <c r="L2676">
        <v>1</v>
      </c>
      <c r="M2676">
        <v>0</v>
      </c>
      <c r="N2676">
        <v>2.4E-2</v>
      </c>
      <c r="O2676" t="s">
        <v>877</v>
      </c>
      <c r="P2676" t="s">
        <v>877</v>
      </c>
      <c r="Q2676" t="s">
        <v>877</v>
      </c>
      <c r="R2676" t="s">
        <v>877</v>
      </c>
      <c r="S2676" t="s">
        <v>877</v>
      </c>
      <c r="T2676" t="s">
        <v>877</v>
      </c>
      <c r="U2676" t="s">
        <v>877</v>
      </c>
      <c r="V2676" t="s">
        <v>58</v>
      </c>
      <c r="W2676">
        <v>1</v>
      </c>
      <c r="X2676" t="s">
        <v>877</v>
      </c>
      <c r="Y2676" t="s">
        <v>877</v>
      </c>
      <c r="Z2676" t="s">
        <v>877</v>
      </c>
      <c r="AA2676" s="19">
        <v>45733.995082453701</v>
      </c>
      <c r="AB2676" t="s">
        <v>2043</v>
      </c>
    </row>
    <row r="2677" spans="1:28" x14ac:dyDescent="0.35">
      <c r="A2677" t="s">
        <v>1567</v>
      </c>
      <c r="B2677" t="s">
        <v>313</v>
      </c>
      <c r="C2677">
        <v>3211</v>
      </c>
      <c r="D2677" s="9">
        <v>38337.181840277779</v>
      </c>
      <c r="E2677" s="9">
        <v>41548.638090277775</v>
      </c>
      <c r="F2677">
        <v>42</v>
      </c>
      <c r="G2677">
        <v>42</v>
      </c>
      <c r="H2677">
        <v>15</v>
      </c>
      <c r="I2677">
        <v>27</v>
      </c>
      <c r="J2677">
        <v>7</v>
      </c>
      <c r="K2677">
        <v>35</v>
      </c>
      <c r="L2677">
        <v>14</v>
      </c>
      <c r="M2677">
        <v>21</v>
      </c>
      <c r="N2677">
        <v>8.0000000000000002E-3</v>
      </c>
      <c r="O2677">
        <v>0.01</v>
      </c>
      <c r="P2677">
        <v>0.01</v>
      </c>
      <c r="Q2677">
        <v>1.0999999999999999E-2</v>
      </c>
      <c r="R2677">
        <v>1.375</v>
      </c>
      <c r="S2677">
        <v>0.44400000000000001</v>
      </c>
      <c r="T2677">
        <v>0.44400000000000001</v>
      </c>
      <c r="U2677">
        <v>1909.0909999999999</v>
      </c>
      <c r="V2677" t="s">
        <v>64</v>
      </c>
      <c r="W2677">
        <v>0.77900000000000003</v>
      </c>
      <c r="X2677">
        <v>0.93200000000000005</v>
      </c>
      <c r="Y2677">
        <v>0.73</v>
      </c>
      <c r="Z2677">
        <v>0.71399999999999997</v>
      </c>
      <c r="AA2677" s="19">
        <v>45733.995167210647</v>
      </c>
      <c r="AB2677" t="s">
        <v>2043</v>
      </c>
    </row>
    <row r="2678" spans="1:28" x14ac:dyDescent="0.35">
      <c r="A2678" t="s">
        <v>1567</v>
      </c>
      <c r="B2678" t="s">
        <v>314</v>
      </c>
      <c r="C2678">
        <v>0</v>
      </c>
      <c r="D2678" s="9">
        <v>41548.638090277775</v>
      </c>
      <c r="E2678" s="9">
        <v>41548.638090277775</v>
      </c>
      <c r="F2678" t="s">
        <v>874</v>
      </c>
      <c r="G2678" t="s">
        <v>874</v>
      </c>
      <c r="H2678">
        <v>1</v>
      </c>
      <c r="I2678">
        <v>1</v>
      </c>
      <c r="J2678">
        <v>1</v>
      </c>
      <c r="K2678" t="s">
        <v>875</v>
      </c>
      <c r="L2678">
        <v>1</v>
      </c>
      <c r="M2678">
        <v>0</v>
      </c>
      <c r="N2678" t="s">
        <v>877</v>
      </c>
      <c r="O2678" t="s">
        <v>877</v>
      </c>
      <c r="P2678" t="s">
        <v>877</v>
      </c>
      <c r="Q2678" t="s">
        <v>877</v>
      </c>
      <c r="R2678" t="s">
        <v>877</v>
      </c>
      <c r="S2678" t="s">
        <v>877</v>
      </c>
      <c r="T2678" t="s">
        <v>877</v>
      </c>
      <c r="U2678" t="s">
        <v>877</v>
      </c>
      <c r="V2678" t="s">
        <v>64</v>
      </c>
      <c r="W2678" t="s">
        <v>877</v>
      </c>
      <c r="X2678" t="s">
        <v>877</v>
      </c>
      <c r="Y2678" t="s">
        <v>877</v>
      </c>
      <c r="Z2678" t="s">
        <v>877</v>
      </c>
      <c r="AA2678" s="19">
        <v>45733.99516726852</v>
      </c>
      <c r="AB2678" t="s">
        <v>2043</v>
      </c>
    </row>
    <row r="2679" spans="1:28" x14ac:dyDescent="0.35">
      <c r="A2679" t="s">
        <v>1568</v>
      </c>
      <c r="B2679" t="s">
        <v>313</v>
      </c>
      <c r="C2679">
        <v>807</v>
      </c>
      <c r="D2679" s="9">
        <v>43522.872245370374</v>
      </c>
      <c r="E2679" s="9">
        <v>44330.729814814818</v>
      </c>
      <c r="F2679">
        <v>37</v>
      </c>
      <c r="G2679">
        <v>37</v>
      </c>
      <c r="H2679">
        <v>30</v>
      </c>
      <c r="I2679">
        <v>7</v>
      </c>
      <c r="J2679">
        <v>3</v>
      </c>
      <c r="K2679">
        <v>34</v>
      </c>
      <c r="L2679">
        <v>27</v>
      </c>
      <c r="M2679">
        <v>7</v>
      </c>
      <c r="N2679">
        <v>3.3000000000000002E-2</v>
      </c>
      <c r="O2679">
        <v>1.7999999999999999E-2</v>
      </c>
      <c r="P2679">
        <v>7.0000000000000001E-3</v>
      </c>
      <c r="Q2679">
        <v>3.1E-2</v>
      </c>
      <c r="R2679">
        <v>0.70499999999999996</v>
      </c>
      <c r="S2679">
        <v>0.64700000000000002</v>
      </c>
      <c r="T2679">
        <v>0.86299999999999999</v>
      </c>
      <c r="U2679">
        <v>225.80600000000001</v>
      </c>
      <c r="V2679" t="s">
        <v>58</v>
      </c>
      <c r="W2679">
        <v>0.83199999999999996</v>
      </c>
      <c r="X2679">
        <v>0.95299999999999996</v>
      </c>
      <c r="Y2679">
        <v>0.99299999999999999</v>
      </c>
      <c r="Z2679">
        <v>0.86899999999999999</v>
      </c>
      <c r="AA2679" s="19">
        <v>45733.99525547454</v>
      </c>
      <c r="AB2679" t="s">
        <v>2043</v>
      </c>
    </row>
    <row r="2680" spans="1:28" x14ac:dyDescent="0.35">
      <c r="A2680" t="s">
        <v>1568</v>
      </c>
      <c r="B2680" t="s">
        <v>314</v>
      </c>
      <c r="C2680">
        <v>56</v>
      </c>
      <c r="D2680" s="9">
        <v>44274.457384259258</v>
      </c>
      <c r="E2680" s="9">
        <v>44330.729814814818</v>
      </c>
      <c r="F2680" t="s">
        <v>874</v>
      </c>
      <c r="G2680" t="s">
        <v>874</v>
      </c>
      <c r="H2680">
        <v>2</v>
      </c>
      <c r="I2680">
        <v>1</v>
      </c>
      <c r="J2680">
        <v>1</v>
      </c>
      <c r="K2680" t="s">
        <v>875</v>
      </c>
      <c r="L2680">
        <v>2</v>
      </c>
      <c r="M2680">
        <v>1</v>
      </c>
      <c r="N2680">
        <v>1.9E-2</v>
      </c>
      <c r="O2680" t="s">
        <v>877</v>
      </c>
      <c r="P2680" t="s">
        <v>877</v>
      </c>
      <c r="Q2680">
        <v>0.02</v>
      </c>
      <c r="R2680" t="s">
        <v>877</v>
      </c>
      <c r="S2680" t="s">
        <v>877</v>
      </c>
      <c r="T2680" t="s">
        <v>877</v>
      </c>
      <c r="U2680" t="s">
        <v>877</v>
      </c>
      <c r="V2680" t="s">
        <v>58</v>
      </c>
      <c r="W2680">
        <v>1</v>
      </c>
      <c r="X2680" t="s">
        <v>877</v>
      </c>
      <c r="Y2680" t="s">
        <v>877</v>
      </c>
      <c r="Z2680">
        <v>1</v>
      </c>
      <c r="AA2680" s="19">
        <v>45733.995255532405</v>
      </c>
      <c r="AB2680" t="s">
        <v>2043</v>
      </c>
    </row>
    <row r="2681" spans="1:28" x14ac:dyDescent="0.35">
      <c r="A2681" t="s">
        <v>1569</v>
      </c>
      <c r="B2681" t="s">
        <v>313</v>
      </c>
      <c r="C2681">
        <v>2005</v>
      </c>
      <c r="D2681" s="9">
        <v>42175.122986111113</v>
      </c>
      <c r="E2681" s="9">
        <v>44180.338148148148</v>
      </c>
      <c r="F2681">
        <v>3076</v>
      </c>
      <c r="G2681">
        <v>3076</v>
      </c>
      <c r="H2681">
        <v>707</v>
      </c>
      <c r="I2681">
        <v>2369</v>
      </c>
      <c r="J2681">
        <v>123</v>
      </c>
      <c r="K2681">
        <v>2953</v>
      </c>
      <c r="L2681">
        <v>2191</v>
      </c>
      <c r="M2681">
        <v>762</v>
      </c>
      <c r="N2681">
        <v>0.46100000000000002</v>
      </c>
      <c r="O2681">
        <v>1.631</v>
      </c>
      <c r="P2681">
        <v>9.8000000000000004E-2</v>
      </c>
      <c r="Q2681">
        <v>1.4119999999999999</v>
      </c>
      <c r="R2681">
        <v>0.70799999999999996</v>
      </c>
      <c r="S2681">
        <v>0.22</v>
      </c>
      <c r="T2681">
        <v>0.95299999999999996</v>
      </c>
      <c r="U2681">
        <v>539.66</v>
      </c>
      <c r="V2681" t="s">
        <v>58</v>
      </c>
      <c r="W2681">
        <v>0.98</v>
      </c>
      <c r="X2681">
        <v>0.749</v>
      </c>
      <c r="Y2681">
        <v>0.92</v>
      </c>
      <c r="Z2681">
        <v>0.77900000000000003</v>
      </c>
      <c r="AA2681" s="19">
        <v>45733.995349062498</v>
      </c>
      <c r="AB2681" t="s">
        <v>2043</v>
      </c>
    </row>
    <row r="2682" spans="1:28" x14ac:dyDescent="0.35">
      <c r="A2682" t="s">
        <v>1569</v>
      </c>
      <c r="B2682" t="s">
        <v>314</v>
      </c>
      <c r="C2682">
        <v>0</v>
      </c>
      <c r="D2682" s="9">
        <v>44180.338148148148</v>
      </c>
      <c r="E2682" s="9">
        <v>44180.338148148148</v>
      </c>
      <c r="F2682" t="s">
        <v>874</v>
      </c>
      <c r="G2682" t="s">
        <v>874</v>
      </c>
      <c r="H2682">
        <v>1</v>
      </c>
      <c r="I2682">
        <v>1</v>
      </c>
      <c r="J2682">
        <v>1</v>
      </c>
      <c r="K2682" t="s">
        <v>875</v>
      </c>
      <c r="L2682">
        <v>1</v>
      </c>
      <c r="M2682">
        <v>0</v>
      </c>
      <c r="N2682" t="s">
        <v>877</v>
      </c>
      <c r="O2682" t="s">
        <v>877</v>
      </c>
      <c r="P2682" t="s">
        <v>877</v>
      </c>
      <c r="Q2682" t="s">
        <v>877</v>
      </c>
      <c r="R2682" t="s">
        <v>877</v>
      </c>
      <c r="S2682" t="s">
        <v>877</v>
      </c>
      <c r="T2682" t="s">
        <v>877</v>
      </c>
      <c r="U2682" t="s">
        <v>877</v>
      </c>
      <c r="V2682" t="s">
        <v>58</v>
      </c>
      <c r="W2682" t="s">
        <v>877</v>
      </c>
      <c r="X2682" t="s">
        <v>877</v>
      </c>
      <c r="Y2682" t="s">
        <v>877</v>
      </c>
      <c r="Z2682" t="s">
        <v>877</v>
      </c>
      <c r="AA2682" s="19">
        <v>45733.995349131947</v>
      </c>
      <c r="AB2682" t="s">
        <v>2043</v>
      </c>
    </row>
    <row r="2683" spans="1:28" x14ac:dyDescent="0.35">
      <c r="A2683" t="s">
        <v>1570</v>
      </c>
      <c r="B2683" t="s">
        <v>313</v>
      </c>
      <c r="C2683">
        <v>12</v>
      </c>
      <c r="D2683" s="9">
        <v>38986.302835648145</v>
      </c>
      <c r="E2683" s="9">
        <v>38998.881261574075</v>
      </c>
      <c r="F2683">
        <v>378</v>
      </c>
      <c r="G2683">
        <v>378</v>
      </c>
      <c r="H2683">
        <v>145</v>
      </c>
      <c r="I2683">
        <v>233</v>
      </c>
      <c r="J2683">
        <v>20</v>
      </c>
      <c r="K2683">
        <v>358</v>
      </c>
      <c r="L2683">
        <v>11</v>
      </c>
      <c r="M2683">
        <v>347</v>
      </c>
      <c r="N2683">
        <v>0</v>
      </c>
      <c r="O2683">
        <v>0</v>
      </c>
      <c r="P2683">
        <v>1</v>
      </c>
      <c r="Q2683">
        <v>0</v>
      </c>
      <c r="R2683">
        <v>0</v>
      </c>
      <c r="S2683" t="s">
        <v>877</v>
      </c>
      <c r="T2683" t="s">
        <v>877</v>
      </c>
      <c r="U2683" t="s">
        <v>877</v>
      </c>
      <c r="V2683" t="s">
        <v>878</v>
      </c>
      <c r="W2683">
        <v>0</v>
      </c>
      <c r="X2683">
        <v>0</v>
      </c>
      <c r="Y2683">
        <v>0.38300000000000001</v>
      </c>
      <c r="Z2683">
        <v>0</v>
      </c>
      <c r="AA2683" s="19">
        <v>45733.995432662035</v>
      </c>
      <c r="AB2683" t="s">
        <v>2043</v>
      </c>
    </row>
    <row r="2684" spans="1:28" x14ac:dyDescent="0.35">
      <c r="A2684" t="s">
        <v>1570</v>
      </c>
      <c r="B2684" t="s">
        <v>314</v>
      </c>
      <c r="C2684">
        <v>12</v>
      </c>
      <c r="D2684" s="9">
        <v>38986.302835648145</v>
      </c>
      <c r="E2684" s="9">
        <v>38998.881261574075</v>
      </c>
      <c r="F2684" t="s">
        <v>874</v>
      </c>
      <c r="G2684" t="s">
        <v>874</v>
      </c>
      <c r="H2684">
        <v>145</v>
      </c>
      <c r="I2684">
        <v>233</v>
      </c>
      <c r="J2684">
        <v>20</v>
      </c>
      <c r="K2684" t="s">
        <v>875</v>
      </c>
      <c r="L2684">
        <v>11</v>
      </c>
      <c r="M2684">
        <v>346</v>
      </c>
      <c r="N2684" t="s">
        <v>877</v>
      </c>
      <c r="O2684" t="s">
        <v>877</v>
      </c>
      <c r="P2684">
        <v>0.90900000000000003</v>
      </c>
      <c r="Q2684" t="s">
        <v>877</v>
      </c>
      <c r="R2684" t="s">
        <v>877</v>
      </c>
      <c r="S2684" t="s">
        <v>877</v>
      </c>
      <c r="T2684" t="s">
        <v>877</v>
      </c>
      <c r="U2684" t="s">
        <v>877</v>
      </c>
      <c r="V2684" t="s">
        <v>878</v>
      </c>
      <c r="W2684" t="s">
        <v>877</v>
      </c>
      <c r="X2684" t="s">
        <v>877</v>
      </c>
      <c r="Y2684">
        <v>0.38300000000000001</v>
      </c>
      <c r="Z2684" t="s">
        <v>877</v>
      </c>
      <c r="AA2684" s="19">
        <v>45733.995432719908</v>
      </c>
      <c r="AB2684" t="s">
        <v>2043</v>
      </c>
    </row>
    <row r="2685" spans="1:28" x14ac:dyDescent="0.35">
      <c r="A2685" t="s">
        <v>1571</v>
      </c>
      <c r="B2685" t="s">
        <v>313</v>
      </c>
      <c r="C2685">
        <v>5736</v>
      </c>
      <c r="D2685" s="9">
        <v>38788.77621527778</v>
      </c>
      <c r="E2685" s="9">
        <v>44525.499502314815</v>
      </c>
      <c r="F2685">
        <v>328</v>
      </c>
      <c r="G2685">
        <v>328</v>
      </c>
      <c r="H2685">
        <v>137</v>
      </c>
      <c r="I2685">
        <v>191</v>
      </c>
      <c r="J2685">
        <v>34</v>
      </c>
      <c r="K2685">
        <v>294</v>
      </c>
      <c r="L2685">
        <v>293</v>
      </c>
      <c r="M2685">
        <v>1</v>
      </c>
      <c r="N2685">
        <v>3.2000000000000001E-2</v>
      </c>
      <c r="O2685">
        <v>4.2000000000000003E-2</v>
      </c>
      <c r="P2685">
        <v>7.0000000000000001E-3</v>
      </c>
      <c r="Q2685">
        <v>6.9000000000000006E-2</v>
      </c>
      <c r="R2685">
        <v>1.03</v>
      </c>
      <c r="S2685">
        <v>0.432</v>
      </c>
      <c r="T2685">
        <v>0.90500000000000003</v>
      </c>
      <c r="U2685">
        <v>14.493</v>
      </c>
      <c r="V2685" t="s">
        <v>94</v>
      </c>
      <c r="W2685">
        <v>0.88400000000000001</v>
      </c>
      <c r="X2685">
        <v>0.92700000000000005</v>
      </c>
      <c r="Y2685">
        <v>0.93200000000000005</v>
      </c>
      <c r="Z2685">
        <v>0.87</v>
      </c>
      <c r="AA2685" s="19">
        <v>45733.995524918981</v>
      </c>
      <c r="AB2685" t="s">
        <v>2043</v>
      </c>
    </row>
    <row r="2686" spans="1:28" x14ac:dyDescent="0.35">
      <c r="A2686" t="s">
        <v>1571</v>
      </c>
      <c r="B2686" t="s">
        <v>314</v>
      </c>
      <c r="C2686">
        <v>10</v>
      </c>
      <c r="D2686" s="9">
        <v>44515.407071759262</v>
      </c>
      <c r="E2686" s="9">
        <v>44525.499502314815</v>
      </c>
      <c r="F2686" t="s">
        <v>874</v>
      </c>
      <c r="G2686" t="s">
        <v>874</v>
      </c>
      <c r="H2686">
        <v>1</v>
      </c>
      <c r="I2686">
        <v>1</v>
      </c>
      <c r="J2686">
        <v>1</v>
      </c>
      <c r="K2686" t="s">
        <v>875</v>
      </c>
      <c r="L2686">
        <v>1</v>
      </c>
      <c r="M2686">
        <v>-1</v>
      </c>
      <c r="N2686" t="s">
        <v>877</v>
      </c>
      <c r="O2686" t="s">
        <v>877</v>
      </c>
      <c r="P2686" t="s">
        <v>877</v>
      </c>
      <c r="Q2686" t="s">
        <v>877</v>
      </c>
      <c r="R2686" t="s">
        <v>877</v>
      </c>
      <c r="S2686" t="s">
        <v>877</v>
      </c>
      <c r="T2686" t="s">
        <v>877</v>
      </c>
      <c r="U2686" t="s">
        <v>877</v>
      </c>
      <c r="V2686" t="s">
        <v>94</v>
      </c>
      <c r="W2686" t="s">
        <v>877</v>
      </c>
      <c r="X2686" t="s">
        <v>877</v>
      </c>
      <c r="Y2686" t="s">
        <v>877</v>
      </c>
      <c r="Z2686" t="s">
        <v>877</v>
      </c>
      <c r="AA2686" s="19">
        <v>45733.995524988422</v>
      </c>
      <c r="AB2686" t="s">
        <v>2043</v>
      </c>
    </row>
    <row r="2687" spans="1:28" x14ac:dyDescent="0.35">
      <c r="A2687" t="s">
        <v>1572</v>
      </c>
      <c r="B2687" t="s">
        <v>313</v>
      </c>
      <c r="C2687">
        <v>2374</v>
      </c>
      <c r="D2687" s="9">
        <v>41986.188391203701</v>
      </c>
      <c r="E2687" s="9">
        <v>44361.179131944446</v>
      </c>
      <c r="F2687">
        <v>523</v>
      </c>
      <c r="G2687">
        <v>523</v>
      </c>
      <c r="H2687">
        <v>123</v>
      </c>
      <c r="I2687">
        <v>400</v>
      </c>
      <c r="J2687">
        <v>139</v>
      </c>
      <c r="K2687">
        <v>384</v>
      </c>
      <c r="L2687">
        <v>239</v>
      </c>
      <c r="M2687">
        <v>145</v>
      </c>
      <c r="N2687">
        <v>6.5000000000000002E-2</v>
      </c>
      <c r="O2687">
        <v>0.21099999999999999</v>
      </c>
      <c r="P2687">
        <v>5.1999999999999998E-2</v>
      </c>
      <c r="Q2687">
        <v>0.13600000000000001</v>
      </c>
      <c r="R2687">
        <v>0.60699999999999998</v>
      </c>
      <c r="S2687">
        <v>0.23599999999999999</v>
      </c>
      <c r="T2687">
        <v>0.81200000000000006</v>
      </c>
      <c r="U2687">
        <v>1066.1759999999999</v>
      </c>
      <c r="V2687" t="s">
        <v>58</v>
      </c>
      <c r="W2687">
        <v>0.83099999999999996</v>
      </c>
      <c r="X2687">
        <v>0.82899999999999996</v>
      </c>
      <c r="Y2687">
        <v>0.72199999999999998</v>
      </c>
      <c r="Z2687">
        <v>0.67100000000000004</v>
      </c>
      <c r="AA2687" s="19">
        <v>45733.995617291665</v>
      </c>
      <c r="AB2687" t="s">
        <v>2043</v>
      </c>
    </row>
    <row r="2688" spans="1:28" x14ac:dyDescent="0.35">
      <c r="A2688" t="s">
        <v>1572</v>
      </c>
      <c r="B2688" t="s">
        <v>314</v>
      </c>
      <c r="C2688">
        <v>83</v>
      </c>
      <c r="D2688" s="9">
        <v>44277.964837962965</v>
      </c>
      <c r="E2688" s="9">
        <v>44361.179131944446</v>
      </c>
      <c r="F2688" t="s">
        <v>874</v>
      </c>
      <c r="G2688" t="s">
        <v>874</v>
      </c>
      <c r="H2688">
        <v>3</v>
      </c>
      <c r="I2688">
        <v>3</v>
      </c>
      <c r="J2688">
        <v>8</v>
      </c>
      <c r="K2688" t="s">
        <v>875</v>
      </c>
      <c r="L2688">
        <v>3</v>
      </c>
      <c r="M2688">
        <v>-6</v>
      </c>
      <c r="N2688" t="s">
        <v>877</v>
      </c>
      <c r="O2688">
        <v>2.5000000000000001E-2</v>
      </c>
      <c r="P2688">
        <v>0.21099999999999999</v>
      </c>
      <c r="Q2688">
        <v>0.107</v>
      </c>
      <c r="R2688" t="s">
        <v>877</v>
      </c>
      <c r="S2688" t="s">
        <v>877</v>
      </c>
      <c r="T2688" t="s">
        <v>877</v>
      </c>
      <c r="U2688" t="s">
        <v>877</v>
      </c>
      <c r="V2688" t="s">
        <v>58</v>
      </c>
      <c r="W2688" t="s">
        <v>877</v>
      </c>
      <c r="X2688">
        <v>0.89600000000000002</v>
      </c>
      <c r="Y2688">
        <v>0.69099999999999995</v>
      </c>
      <c r="Z2688">
        <v>0.75</v>
      </c>
      <c r="AA2688" s="19">
        <v>45733.995617361114</v>
      </c>
      <c r="AB2688" t="s">
        <v>2043</v>
      </c>
    </row>
    <row r="2689" spans="1:28" x14ac:dyDescent="0.35">
      <c r="A2689" t="s">
        <v>1573</v>
      </c>
      <c r="B2689" t="s">
        <v>313</v>
      </c>
      <c r="C2689">
        <v>5280</v>
      </c>
      <c r="D2689" s="9">
        <v>39286.518831018519</v>
      </c>
      <c r="E2689" s="9">
        <v>44566.653738425928</v>
      </c>
      <c r="F2689">
        <v>2630</v>
      </c>
      <c r="G2689">
        <v>2630</v>
      </c>
      <c r="H2689">
        <v>1506</v>
      </c>
      <c r="I2689">
        <v>1124</v>
      </c>
      <c r="J2689">
        <v>127</v>
      </c>
      <c r="K2689">
        <v>2503</v>
      </c>
      <c r="L2689">
        <v>2082</v>
      </c>
      <c r="M2689">
        <v>421</v>
      </c>
      <c r="N2689">
        <v>0.38500000000000001</v>
      </c>
      <c r="O2689">
        <v>0.32600000000000001</v>
      </c>
      <c r="P2689">
        <v>3.5999999999999997E-2</v>
      </c>
      <c r="Q2689">
        <v>0.56599999999999995</v>
      </c>
      <c r="R2689">
        <v>0.83899999999999997</v>
      </c>
      <c r="S2689">
        <v>0.54100000000000004</v>
      </c>
      <c r="T2689">
        <v>0.94899999999999995</v>
      </c>
      <c r="U2689">
        <v>743.81600000000003</v>
      </c>
      <c r="V2689" t="s">
        <v>58</v>
      </c>
      <c r="W2689">
        <v>0.95799999999999996</v>
      </c>
      <c r="X2689">
        <v>0.96</v>
      </c>
      <c r="Y2689">
        <v>0.99299999999999999</v>
      </c>
      <c r="Z2689">
        <v>0.93600000000000005</v>
      </c>
      <c r="AA2689" s="19">
        <v>45733.9957153125</v>
      </c>
      <c r="AB2689" t="s">
        <v>2043</v>
      </c>
    </row>
    <row r="2690" spans="1:28" x14ac:dyDescent="0.35">
      <c r="A2690" t="s">
        <v>1573</v>
      </c>
      <c r="B2690" t="s">
        <v>314</v>
      </c>
      <c r="C2690">
        <v>93</v>
      </c>
      <c r="D2690" s="9">
        <v>44473.401400462964</v>
      </c>
      <c r="E2690" s="9">
        <v>44566.653738425928</v>
      </c>
      <c r="F2690" t="s">
        <v>874</v>
      </c>
      <c r="G2690" t="s">
        <v>874</v>
      </c>
      <c r="H2690">
        <v>14</v>
      </c>
      <c r="I2690">
        <v>10</v>
      </c>
      <c r="J2690">
        <v>1</v>
      </c>
      <c r="K2690" t="s">
        <v>875</v>
      </c>
      <c r="L2690">
        <v>17</v>
      </c>
      <c r="M2690">
        <v>6</v>
      </c>
      <c r="N2690">
        <v>0.16600000000000001</v>
      </c>
      <c r="O2690">
        <v>0.09</v>
      </c>
      <c r="P2690" t="s">
        <v>877</v>
      </c>
      <c r="Q2690">
        <v>0.17299999999999999</v>
      </c>
      <c r="R2690" t="s">
        <v>877</v>
      </c>
      <c r="S2690" t="s">
        <v>877</v>
      </c>
      <c r="T2690" t="s">
        <v>877</v>
      </c>
      <c r="U2690" t="s">
        <v>877</v>
      </c>
      <c r="V2690" t="s">
        <v>58</v>
      </c>
      <c r="W2690">
        <v>0.94599999999999995</v>
      </c>
      <c r="X2690">
        <v>0.92700000000000005</v>
      </c>
      <c r="Y2690" t="s">
        <v>877</v>
      </c>
      <c r="Z2690">
        <v>0.97599999999999998</v>
      </c>
      <c r="AA2690" s="19">
        <v>45733.995715405094</v>
      </c>
      <c r="AB2690" t="s">
        <v>2043</v>
      </c>
    </row>
    <row r="2691" spans="1:28" x14ac:dyDescent="0.35">
      <c r="A2691" t="s">
        <v>1574</v>
      </c>
      <c r="B2691" t="s">
        <v>313</v>
      </c>
      <c r="C2691">
        <v>6141</v>
      </c>
      <c r="D2691" s="9">
        <v>38312.537847222222</v>
      </c>
      <c r="E2691" s="9">
        <v>44454.411921296298</v>
      </c>
      <c r="F2691">
        <v>1675</v>
      </c>
      <c r="G2691">
        <v>1675</v>
      </c>
      <c r="H2691">
        <v>477</v>
      </c>
      <c r="I2691">
        <v>1198</v>
      </c>
      <c r="J2691">
        <v>312</v>
      </c>
      <c r="K2691">
        <v>1363</v>
      </c>
      <c r="L2691">
        <v>878</v>
      </c>
      <c r="M2691">
        <v>485</v>
      </c>
      <c r="N2691">
        <v>0.18099999999999999</v>
      </c>
      <c r="O2691">
        <v>0.378</v>
      </c>
      <c r="P2691">
        <v>0.107</v>
      </c>
      <c r="Q2691">
        <v>0.315</v>
      </c>
      <c r="R2691">
        <v>0.69699999999999995</v>
      </c>
      <c r="S2691">
        <v>0.32400000000000001</v>
      </c>
      <c r="T2691">
        <v>0.80900000000000005</v>
      </c>
      <c r="U2691">
        <v>1539.683</v>
      </c>
      <c r="V2691" t="s">
        <v>58</v>
      </c>
      <c r="W2691">
        <v>0.76200000000000001</v>
      </c>
      <c r="X2691">
        <v>0.70099999999999996</v>
      </c>
      <c r="Y2691">
        <v>0.78800000000000003</v>
      </c>
      <c r="Z2691">
        <v>0.83399999999999996</v>
      </c>
      <c r="AA2691" s="19">
        <v>45733.995805636572</v>
      </c>
      <c r="AB2691" t="s">
        <v>2043</v>
      </c>
    </row>
    <row r="2692" spans="1:28" x14ac:dyDescent="0.35">
      <c r="A2692" t="s">
        <v>1574</v>
      </c>
      <c r="B2692" t="s">
        <v>314</v>
      </c>
      <c r="C2692">
        <v>0</v>
      </c>
      <c r="D2692" s="9">
        <v>44454.411921296298</v>
      </c>
      <c r="E2692" s="9">
        <v>44454.411921296298</v>
      </c>
      <c r="F2692" t="s">
        <v>874</v>
      </c>
      <c r="G2692" t="s">
        <v>874</v>
      </c>
      <c r="H2692">
        <v>1</v>
      </c>
      <c r="I2692">
        <v>1</v>
      </c>
      <c r="J2692">
        <v>1</v>
      </c>
      <c r="K2692" t="s">
        <v>875</v>
      </c>
      <c r="L2692">
        <v>1</v>
      </c>
      <c r="M2692">
        <v>0</v>
      </c>
      <c r="N2692" t="s">
        <v>877</v>
      </c>
      <c r="O2692" t="s">
        <v>877</v>
      </c>
      <c r="P2692" t="s">
        <v>877</v>
      </c>
      <c r="Q2692" t="s">
        <v>877</v>
      </c>
      <c r="R2692" t="s">
        <v>877</v>
      </c>
      <c r="S2692" t="s">
        <v>877</v>
      </c>
      <c r="T2692" t="s">
        <v>877</v>
      </c>
      <c r="U2692" t="s">
        <v>877</v>
      </c>
      <c r="V2692" t="s">
        <v>58</v>
      </c>
      <c r="W2692" t="s">
        <v>877</v>
      </c>
      <c r="X2692" t="s">
        <v>877</v>
      </c>
      <c r="Y2692" t="s">
        <v>877</v>
      </c>
      <c r="Z2692" t="s">
        <v>877</v>
      </c>
      <c r="AA2692" s="19">
        <v>45733.995805706021</v>
      </c>
      <c r="AB2692" t="s">
        <v>2043</v>
      </c>
    </row>
    <row r="2693" spans="1:28" x14ac:dyDescent="0.35">
      <c r="A2693" t="s">
        <v>1575</v>
      </c>
      <c r="B2693" t="s">
        <v>313</v>
      </c>
      <c r="C2693">
        <v>5858</v>
      </c>
      <c r="D2693" s="9">
        <v>38687.970810185187</v>
      </c>
      <c r="E2693" s="9">
        <v>44546.713761574072</v>
      </c>
      <c r="F2693">
        <v>2035</v>
      </c>
      <c r="G2693">
        <v>2035</v>
      </c>
      <c r="H2693">
        <v>1073</v>
      </c>
      <c r="I2693">
        <v>962</v>
      </c>
      <c r="J2693">
        <v>238</v>
      </c>
      <c r="K2693">
        <v>1797</v>
      </c>
      <c r="L2693">
        <v>1730</v>
      </c>
      <c r="M2693">
        <v>67</v>
      </c>
      <c r="N2693">
        <v>0.184</v>
      </c>
      <c r="O2693">
        <v>0.16900000000000001</v>
      </c>
      <c r="P2693">
        <v>3.5000000000000003E-2</v>
      </c>
      <c r="Q2693">
        <v>0.308</v>
      </c>
      <c r="R2693">
        <v>0.96899999999999997</v>
      </c>
      <c r="S2693">
        <v>0.52100000000000002</v>
      </c>
      <c r="T2693">
        <v>0.90100000000000002</v>
      </c>
      <c r="U2693">
        <v>217.53200000000001</v>
      </c>
      <c r="V2693" t="s">
        <v>58</v>
      </c>
      <c r="W2693">
        <v>0.97099999999999997</v>
      </c>
      <c r="X2693">
        <v>0.97799999999999998</v>
      </c>
      <c r="Y2693">
        <v>0.97799999999999998</v>
      </c>
      <c r="Z2693">
        <v>0.99099999999999999</v>
      </c>
      <c r="AA2693" s="19">
        <v>45733.995903495372</v>
      </c>
      <c r="AB2693" t="s">
        <v>2043</v>
      </c>
    </row>
    <row r="2694" spans="1:28" x14ac:dyDescent="0.35">
      <c r="A2694" t="s">
        <v>1575</v>
      </c>
      <c r="B2694" t="s">
        <v>314</v>
      </c>
      <c r="C2694">
        <v>85</v>
      </c>
      <c r="D2694" s="9">
        <v>44461.413854166669</v>
      </c>
      <c r="E2694" s="9">
        <v>44546.713761574072</v>
      </c>
      <c r="F2694" t="s">
        <v>874</v>
      </c>
      <c r="G2694" t="s">
        <v>874</v>
      </c>
      <c r="H2694">
        <v>10</v>
      </c>
      <c r="I2694">
        <v>3</v>
      </c>
      <c r="J2694">
        <v>9</v>
      </c>
      <c r="K2694" t="s">
        <v>875</v>
      </c>
      <c r="L2694">
        <v>14</v>
      </c>
      <c r="M2694">
        <v>-11</v>
      </c>
      <c r="N2694">
        <v>0.111</v>
      </c>
      <c r="O2694">
        <v>3.3000000000000002E-2</v>
      </c>
      <c r="P2694" t="s">
        <v>877</v>
      </c>
      <c r="Q2694">
        <v>0.246</v>
      </c>
      <c r="R2694" t="s">
        <v>877</v>
      </c>
      <c r="S2694" t="s">
        <v>877</v>
      </c>
      <c r="T2694" t="s">
        <v>877</v>
      </c>
      <c r="U2694" t="s">
        <v>877</v>
      </c>
      <c r="V2694" t="s">
        <v>58</v>
      </c>
      <c r="W2694">
        <v>0.91300000000000003</v>
      </c>
      <c r="X2694">
        <v>0.95399999999999996</v>
      </c>
      <c r="Y2694" t="s">
        <v>877</v>
      </c>
      <c r="Z2694">
        <v>0.70799999999999996</v>
      </c>
      <c r="AA2694" s="19">
        <v>45733.995903564813</v>
      </c>
      <c r="AB2694" t="s">
        <v>2043</v>
      </c>
    </row>
    <row r="2695" spans="1:28" x14ac:dyDescent="0.35">
      <c r="A2695" t="s">
        <v>1576</v>
      </c>
      <c r="B2695" t="s">
        <v>313</v>
      </c>
      <c r="C2695">
        <v>3521</v>
      </c>
      <c r="D2695" s="9">
        <v>40932.796168981484</v>
      </c>
      <c r="E2695" s="9">
        <v>44454.260312500002</v>
      </c>
      <c r="F2695">
        <v>39</v>
      </c>
      <c r="G2695">
        <v>39</v>
      </c>
      <c r="H2695">
        <v>23</v>
      </c>
      <c r="I2695">
        <v>16</v>
      </c>
      <c r="J2695">
        <v>0</v>
      </c>
      <c r="K2695">
        <v>39</v>
      </c>
      <c r="L2695">
        <v>0</v>
      </c>
      <c r="M2695">
        <v>39</v>
      </c>
      <c r="N2695">
        <v>1.0999999999999999E-2</v>
      </c>
      <c r="O2695">
        <v>4.0000000000000001E-3</v>
      </c>
      <c r="P2695">
        <v>0</v>
      </c>
      <c r="Q2695">
        <v>0</v>
      </c>
      <c r="R2695">
        <v>0</v>
      </c>
      <c r="S2695">
        <v>0.73299999999999998</v>
      </c>
      <c r="T2695">
        <v>1</v>
      </c>
      <c r="U2695" t="s">
        <v>877</v>
      </c>
      <c r="V2695" t="s">
        <v>878</v>
      </c>
      <c r="W2695">
        <v>0.46100000000000002</v>
      </c>
      <c r="X2695">
        <v>0.66800000000000004</v>
      </c>
      <c r="Y2695">
        <v>0</v>
      </c>
      <c r="Z2695">
        <v>0</v>
      </c>
      <c r="AA2695" s="19">
        <v>45733.995976296297</v>
      </c>
      <c r="AB2695" t="s">
        <v>2043</v>
      </c>
    </row>
    <row r="2696" spans="1:28" x14ac:dyDescent="0.35">
      <c r="A2696" t="s">
        <v>1576</v>
      </c>
      <c r="B2696" t="s">
        <v>314</v>
      </c>
      <c r="C2696">
        <v>77</v>
      </c>
      <c r="D2696" s="9">
        <v>44376.410474537035</v>
      </c>
      <c r="E2696" s="9">
        <v>44454.260312500002</v>
      </c>
      <c r="F2696" t="s">
        <v>874</v>
      </c>
      <c r="G2696" t="s">
        <v>874</v>
      </c>
      <c r="H2696">
        <v>9</v>
      </c>
      <c r="I2696">
        <v>2</v>
      </c>
      <c r="J2696">
        <v>1</v>
      </c>
      <c r="K2696" t="s">
        <v>875</v>
      </c>
      <c r="L2696">
        <v>1</v>
      </c>
      <c r="M2696">
        <v>10</v>
      </c>
      <c r="N2696">
        <v>0.111</v>
      </c>
      <c r="O2696">
        <v>0.111</v>
      </c>
      <c r="P2696">
        <v>0</v>
      </c>
      <c r="Q2696" t="s">
        <v>877</v>
      </c>
      <c r="R2696" t="s">
        <v>877</v>
      </c>
      <c r="S2696" t="s">
        <v>877</v>
      </c>
      <c r="T2696" t="s">
        <v>877</v>
      </c>
      <c r="U2696" t="s">
        <v>877</v>
      </c>
      <c r="V2696" t="s">
        <v>878</v>
      </c>
      <c r="W2696">
        <v>0.82</v>
      </c>
      <c r="X2696">
        <v>1</v>
      </c>
      <c r="Y2696">
        <v>0</v>
      </c>
      <c r="Z2696" t="s">
        <v>877</v>
      </c>
      <c r="AA2696" s="19">
        <v>45733.99597635417</v>
      </c>
      <c r="AB2696" t="s">
        <v>2043</v>
      </c>
    </row>
    <row r="2697" spans="1:28" x14ac:dyDescent="0.35">
      <c r="A2697" t="s">
        <v>1577</v>
      </c>
      <c r="B2697" t="s">
        <v>313</v>
      </c>
      <c r="C2697">
        <v>3002</v>
      </c>
      <c r="D2697" s="9">
        <v>41563.700312499997</v>
      </c>
      <c r="E2697" s="9">
        <v>44565.912766203706</v>
      </c>
      <c r="F2697">
        <v>2681</v>
      </c>
      <c r="G2697">
        <v>2681</v>
      </c>
      <c r="H2697">
        <v>1922</v>
      </c>
      <c r="I2697">
        <v>759</v>
      </c>
      <c r="J2697">
        <v>517</v>
      </c>
      <c r="K2697">
        <v>2164</v>
      </c>
      <c r="L2697">
        <v>1983</v>
      </c>
      <c r="M2697">
        <v>181</v>
      </c>
      <c r="N2697">
        <v>0.69199999999999995</v>
      </c>
      <c r="O2697">
        <v>0.28999999999999998</v>
      </c>
      <c r="P2697">
        <v>0.247</v>
      </c>
      <c r="Q2697">
        <v>0.752</v>
      </c>
      <c r="R2697">
        <v>1.0229999999999999</v>
      </c>
      <c r="S2697">
        <v>0.70499999999999996</v>
      </c>
      <c r="T2697">
        <v>0.748</v>
      </c>
      <c r="U2697">
        <v>240.691</v>
      </c>
      <c r="V2697" t="s">
        <v>64</v>
      </c>
      <c r="W2697">
        <v>0.89500000000000002</v>
      </c>
      <c r="X2697">
        <v>0.97499999999999998</v>
      </c>
      <c r="Y2697">
        <v>0.95799999999999996</v>
      </c>
      <c r="Z2697">
        <v>0.90200000000000002</v>
      </c>
      <c r="AA2697" s="19">
        <v>45733.996075995368</v>
      </c>
      <c r="AB2697" t="s">
        <v>2043</v>
      </c>
    </row>
    <row r="2698" spans="1:28" x14ac:dyDescent="0.35">
      <c r="A2698" t="s">
        <v>1577</v>
      </c>
      <c r="B2698" t="s">
        <v>314</v>
      </c>
      <c r="C2698">
        <v>99</v>
      </c>
      <c r="D2698" s="9">
        <v>44466.515567129631</v>
      </c>
      <c r="E2698" s="9">
        <v>44565.912766203706</v>
      </c>
      <c r="F2698" t="s">
        <v>874</v>
      </c>
      <c r="G2698" t="s">
        <v>874</v>
      </c>
      <c r="H2698">
        <v>44</v>
      </c>
      <c r="I2698">
        <v>13</v>
      </c>
      <c r="J2698">
        <v>4</v>
      </c>
      <c r="K2698" t="s">
        <v>875</v>
      </c>
      <c r="L2698">
        <v>39</v>
      </c>
      <c r="M2698">
        <v>13</v>
      </c>
      <c r="N2698">
        <v>0.48799999999999999</v>
      </c>
      <c r="O2698">
        <v>0.13700000000000001</v>
      </c>
      <c r="P2698">
        <v>3.5999999999999997E-2</v>
      </c>
      <c r="Q2698">
        <v>0.39300000000000002</v>
      </c>
      <c r="R2698">
        <v>0.66700000000000004</v>
      </c>
      <c r="S2698">
        <v>0.78100000000000003</v>
      </c>
      <c r="T2698">
        <v>0.94199999999999995</v>
      </c>
      <c r="U2698">
        <v>460.56</v>
      </c>
      <c r="V2698" t="s">
        <v>58</v>
      </c>
      <c r="W2698">
        <v>0.96699999999999997</v>
      </c>
      <c r="X2698">
        <v>0.97399999999999998</v>
      </c>
      <c r="Y2698">
        <v>0.90200000000000002</v>
      </c>
      <c r="Z2698">
        <v>0.94699999999999995</v>
      </c>
      <c r="AA2698" s="19">
        <v>45733.996089664353</v>
      </c>
      <c r="AB2698" t="s">
        <v>2043</v>
      </c>
    </row>
    <row r="2699" spans="1:28" x14ac:dyDescent="0.35">
      <c r="A2699" t="s">
        <v>1578</v>
      </c>
      <c r="B2699" t="s">
        <v>313</v>
      </c>
      <c r="C2699">
        <v>5981</v>
      </c>
      <c r="D2699" s="9">
        <v>37600.082511574074</v>
      </c>
      <c r="E2699" s="9">
        <v>43581.887627314813</v>
      </c>
      <c r="F2699">
        <v>540</v>
      </c>
      <c r="G2699">
        <v>540</v>
      </c>
      <c r="H2699">
        <v>279</v>
      </c>
      <c r="I2699">
        <v>261</v>
      </c>
      <c r="J2699">
        <v>100</v>
      </c>
      <c r="K2699">
        <v>440</v>
      </c>
      <c r="L2699">
        <v>407</v>
      </c>
      <c r="M2699">
        <v>33</v>
      </c>
      <c r="N2699">
        <v>8.4000000000000005E-2</v>
      </c>
      <c r="O2699">
        <v>7.2999999999999995E-2</v>
      </c>
      <c r="P2699">
        <v>3.5000000000000003E-2</v>
      </c>
      <c r="Q2699">
        <v>0.154</v>
      </c>
      <c r="R2699">
        <v>1.262</v>
      </c>
      <c r="S2699">
        <v>0.53500000000000003</v>
      </c>
      <c r="T2699">
        <v>0.77700000000000002</v>
      </c>
      <c r="U2699">
        <v>214.286</v>
      </c>
      <c r="V2699" t="s">
        <v>64</v>
      </c>
      <c r="W2699">
        <v>0.76400000000000001</v>
      </c>
      <c r="X2699">
        <v>0.76900000000000002</v>
      </c>
      <c r="Y2699">
        <v>0.79900000000000004</v>
      </c>
      <c r="Z2699">
        <v>0.76300000000000001</v>
      </c>
      <c r="AA2699" s="19">
        <v>45733.996178460649</v>
      </c>
      <c r="AB2699" t="s">
        <v>2043</v>
      </c>
    </row>
    <row r="2700" spans="1:28" x14ac:dyDescent="0.35">
      <c r="A2700" t="s">
        <v>1578</v>
      </c>
      <c r="B2700" t="s">
        <v>314</v>
      </c>
      <c r="C2700">
        <v>0</v>
      </c>
      <c r="D2700" s="9">
        <v>43581.887627314813</v>
      </c>
      <c r="E2700" s="9">
        <v>43581.887627314813</v>
      </c>
      <c r="F2700" t="s">
        <v>874</v>
      </c>
      <c r="G2700" t="s">
        <v>874</v>
      </c>
      <c r="H2700">
        <v>1</v>
      </c>
      <c r="I2700">
        <v>1</v>
      </c>
      <c r="J2700">
        <v>1</v>
      </c>
      <c r="K2700" t="s">
        <v>875</v>
      </c>
      <c r="L2700">
        <v>1</v>
      </c>
      <c r="M2700">
        <v>0</v>
      </c>
      <c r="N2700" t="s">
        <v>877</v>
      </c>
      <c r="O2700" t="s">
        <v>877</v>
      </c>
      <c r="P2700" t="s">
        <v>877</v>
      </c>
      <c r="Q2700" t="s">
        <v>877</v>
      </c>
      <c r="R2700" t="s">
        <v>877</v>
      </c>
      <c r="S2700" t="s">
        <v>877</v>
      </c>
      <c r="T2700" t="s">
        <v>877</v>
      </c>
      <c r="U2700" t="s">
        <v>877</v>
      </c>
      <c r="V2700" t="s">
        <v>64</v>
      </c>
      <c r="W2700" t="s">
        <v>877</v>
      </c>
      <c r="X2700" t="s">
        <v>877</v>
      </c>
      <c r="Y2700" t="s">
        <v>877</v>
      </c>
      <c r="Z2700" t="s">
        <v>877</v>
      </c>
      <c r="AA2700" s="19">
        <v>45733.996178518515</v>
      </c>
      <c r="AB2700" t="s">
        <v>2043</v>
      </c>
    </row>
    <row r="2701" spans="1:28" x14ac:dyDescent="0.35">
      <c r="A2701" t="s">
        <v>1579</v>
      </c>
      <c r="B2701" t="s">
        <v>313</v>
      </c>
      <c r="C2701">
        <v>5394</v>
      </c>
      <c r="D2701" s="9">
        <v>39172.287604166668</v>
      </c>
      <c r="E2701" s="9">
        <v>44566.534930555557</v>
      </c>
      <c r="F2701">
        <v>3568</v>
      </c>
      <c r="G2701">
        <v>3568</v>
      </c>
      <c r="H2701">
        <v>1785</v>
      </c>
      <c r="I2701">
        <v>1783</v>
      </c>
      <c r="J2701">
        <v>436</v>
      </c>
      <c r="K2701">
        <v>3132</v>
      </c>
      <c r="L2701">
        <v>2206</v>
      </c>
      <c r="M2701">
        <v>926</v>
      </c>
      <c r="N2701">
        <v>0.32700000000000001</v>
      </c>
      <c r="O2701">
        <v>0.39200000000000002</v>
      </c>
      <c r="P2701">
        <v>0.1</v>
      </c>
      <c r="Q2701">
        <v>0.434</v>
      </c>
      <c r="R2701">
        <v>0.70099999999999996</v>
      </c>
      <c r="S2701">
        <v>0.45500000000000002</v>
      </c>
      <c r="T2701">
        <v>0.86099999999999999</v>
      </c>
      <c r="U2701">
        <v>2133.6410000000001</v>
      </c>
      <c r="V2701" t="s">
        <v>58</v>
      </c>
      <c r="W2701">
        <v>0.99</v>
      </c>
      <c r="X2701">
        <v>0.99199999999999999</v>
      </c>
      <c r="Y2701">
        <v>0.97399999999999998</v>
      </c>
      <c r="Z2701">
        <v>0.99299999999999999</v>
      </c>
      <c r="AA2701" s="19">
        <v>45733.996277824073</v>
      </c>
      <c r="AB2701" t="s">
        <v>2043</v>
      </c>
    </row>
    <row r="2702" spans="1:28" x14ac:dyDescent="0.35">
      <c r="A2702" t="s">
        <v>1579</v>
      </c>
      <c r="B2702" t="s">
        <v>314</v>
      </c>
      <c r="C2702">
        <v>99</v>
      </c>
      <c r="D2702" s="9">
        <v>44466.949444444443</v>
      </c>
      <c r="E2702" s="9">
        <v>44566.534930555557</v>
      </c>
      <c r="F2702" t="s">
        <v>874</v>
      </c>
      <c r="G2702" t="s">
        <v>874</v>
      </c>
      <c r="H2702">
        <v>42</v>
      </c>
      <c r="I2702">
        <v>39</v>
      </c>
      <c r="J2702">
        <v>6</v>
      </c>
      <c r="K2702" t="s">
        <v>875</v>
      </c>
      <c r="L2702">
        <v>54</v>
      </c>
      <c r="M2702">
        <v>20</v>
      </c>
      <c r="N2702">
        <v>0.40200000000000002</v>
      </c>
      <c r="O2702">
        <v>0.39700000000000002</v>
      </c>
      <c r="P2702">
        <v>5.3999999999999999E-2</v>
      </c>
      <c r="Q2702">
        <v>0.51300000000000001</v>
      </c>
      <c r="R2702">
        <v>0.68899999999999995</v>
      </c>
      <c r="S2702">
        <v>0.503</v>
      </c>
      <c r="T2702">
        <v>0.93200000000000005</v>
      </c>
      <c r="U2702">
        <v>1805.068</v>
      </c>
      <c r="V2702" t="s">
        <v>58</v>
      </c>
      <c r="W2702">
        <v>0.92</v>
      </c>
      <c r="X2702">
        <v>0.98199999999999998</v>
      </c>
      <c r="Y2702">
        <v>0.90900000000000003</v>
      </c>
      <c r="Z2702">
        <v>0.97699999999999998</v>
      </c>
      <c r="AA2702" s="19">
        <v>45733.99629221065</v>
      </c>
      <c r="AB2702" t="s">
        <v>2043</v>
      </c>
    </row>
    <row r="2703" spans="1:28" x14ac:dyDescent="0.35">
      <c r="A2703" t="s">
        <v>1580</v>
      </c>
      <c r="B2703" t="s">
        <v>313</v>
      </c>
      <c r="C2703">
        <v>4988</v>
      </c>
      <c r="D2703" s="9">
        <v>39576.922627314816</v>
      </c>
      <c r="E2703" s="9">
        <v>44565.667708333334</v>
      </c>
      <c r="F2703">
        <v>5204</v>
      </c>
      <c r="G2703">
        <v>5204</v>
      </c>
      <c r="H2703">
        <v>2022</v>
      </c>
      <c r="I2703">
        <v>3182</v>
      </c>
      <c r="J2703">
        <v>711</v>
      </c>
      <c r="K2703">
        <v>4493</v>
      </c>
      <c r="L2703">
        <v>3722</v>
      </c>
      <c r="M2703">
        <v>771</v>
      </c>
      <c r="N2703">
        <v>0.42399999999999999</v>
      </c>
      <c r="O2703">
        <v>0.74099999999999999</v>
      </c>
      <c r="P2703">
        <v>0.16200000000000001</v>
      </c>
      <c r="Q2703">
        <v>0.85499999999999998</v>
      </c>
      <c r="R2703">
        <v>0.85199999999999998</v>
      </c>
      <c r="S2703">
        <v>0.36399999999999999</v>
      </c>
      <c r="T2703">
        <v>0.86099999999999999</v>
      </c>
      <c r="U2703">
        <v>901.75400000000002</v>
      </c>
      <c r="V2703" t="s">
        <v>58</v>
      </c>
      <c r="W2703">
        <v>0.997</v>
      </c>
      <c r="X2703">
        <v>0.98399999999999999</v>
      </c>
      <c r="Y2703">
        <v>0.98</v>
      </c>
      <c r="Z2703">
        <v>0.98699999999999999</v>
      </c>
      <c r="AA2703" s="19">
        <v>45733.996397372684</v>
      </c>
      <c r="AB2703" t="s">
        <v>2043</v>
      </c>
    </row>
    <row r="2704" spans="1:28" x14ac:dyDescent="0.35">
      <c r="A2704" t="s">
        <v>1580</v>
      </c>
      <c r="B2704" t="s">
        <v>314</v>
      </c>
      <c r="C2704">
        <v>97</v>
      </c>
      <c r="D2704" s="9">
        <v>44467.794166666667</v>
      </c>
      <c r="E2704" s="9">
        <v>44565.667708333334</v>
      </c>
      <c r="F2704" t="s">
        <v>874</v>
      </c>
      <c r="G2704" t="s">
        <v>874</v>
      </c>
      <c r="H2704">
        <v>9</v>
      </c>
      <c r="I2704">
        <v>22</v>
      </c>
      <c r="J2704">
        <v>2</v>
      </c>
      <c r="K2704" t="s">
        <v>875</v>
      </c>
      <c r="L2704">
        <v>15</v>
      </c>
      <c r="M2704">
        <v>13</v>
      </c>
      <c r="N2704">
        <v>0.122</v>
      </c>
      <c r="O2704">
        <v>0.192</v>
      </c>
      <c r="P2704">
        <v>4.4999999999999998E-2</v>
      </c>
      <c r="Q2704">
        <v>0.17699999999999999</v>
      </c>
      <c r="R2704">
        <v>0.65800000000000003</v>
      </c>
      <c r="S2704">
        <v>0.38900000000000001</v>
      </c>
      <c r="T2704">
        <v>0.85699999999999998</v>
      </c>
      <c r="U2704">
        <v>4355.9319999999998</v>
      </c>
      <c r="V2704" t="s">
        <v>58</v>
      </c>
      <c r="W2704">
        <v>0.93500000000000005</v>
      </c>
      <c r="X2704">
        <v>0.98</v>
      </c>
      <c r="Y2704">
        <v>1</v>
      </c>
      <c r="Z2704">
        <v>0.85299999999999998</v>
      </c>
      <c r="AA2704" s="19">
        <v>45733.996412129629</v>
      </c>
      <c r="AB2704" t="s">
        <v>2043</v>
      </c>
    </row>
    <row r="2705" spans="1:28" x14ac:dyDescent="0.35">
      <c r="A2705" t="s">
        <v>1581</v>
      </c>
      <c r="B2705" t="s">
        <v>313</v>
      </c>
      <c r="C2705">
        <v>3207</v>
      </c>
      <c r="D2705" s="9">
        <v>41358.605023148149</v>
      </c>
      <c r="E2705" s="9">
        <v>44565.752164351848</v>
      </c>
      <c r="F2705">
        <v>3459</v>
      </c>
      <c r="G2705">
        <v>3459</v>
      </c>
      <c r="H2705">
        <v>1072</v>
      </c>
      <c r="I2705">
        <v>2387</v>
      </c>
      <c r="J2705">
        <v>411</v>
      </c>
      <c r="K2705">
        <v>3048</v>
      </c>
      <c r="L2705">
        <v>2142</v>
      </c>
      <c r="M2705">
        <v>906</v>
      </c>
      <c r="N2705">
        <v>0.35099999999999998</v>
      </c>
      <c r="O2705">
        <v>0.99</v>
      </c>
      <c r="P2705">
        <v>0.14699999999999999</v>
      </c>
      <c r="Q2705">
        <v>0.80400000000000005</v>
      </c>
      <c r="R2705">
        <v>0.67300000000000004</v>
      </c>
      <c r="S2705">
        <v>0.26200000000000001</v>
      </c>
      <c r="T2705">
        <v>0.89</v>
      </c>
      <c r="U2705">
        <v>1126.866</v>
      </c>
      <c r="V2705" t="s">
        <v>58</v>
      </c>
      <c r="W2705">
        <v>0.84499999999999997</v>
      </c>
      <c r="X2705">
        <v>0.84899999999999998</v>
      </c>
      <c r="Y2705">
        <v>0.83399999999999996</v>
      </c>
      <c r="Z2705">
        <v>0.83799999999999997</v>
      </c>
      <c r="AA2705" s="19">
        <v>45733.996510752317</v>
      </c>
      <c r="AB2705" t="s">
        <v>2043</v>
      </c>
    </row>
    <row r="2706" spans="1:28" x14ac:dyDescent="0.35">
      <c r="A2706" t="s">
        <v>1581</v>
      </c>
      <c r="B2706" t="s">
        <v>314</v>
      </c>
      <c r="C2706">
        <v>99</v>
      </c>
      <c r="D2706" s="9">
        <v>44466.610115740739</v>
      </c>
      <c r="E2706" s="9">
        <v>44565.752164351848</v>
      </c>
      <c r="F2706" t="s">
        <v>874</v>
      </c>
      <c r="G2706" t="s">
        <v>874</v>
      </c>
      <c r="H2706">
        <v>9</v>
      </c>
      <c r="I2706">
        <v>10</v>
      </c>
      <c r="J2706">
        <v>1</v>
      </c>
      <c r="K2706" t="s">
        <v>875</v>
      </c>
      <c r="L2706">
        <v>11</v>
      </c>
      <c r="M2706">
        <v>6</v>
      </c>
      <c r="N2706">
        <v>0.09</v>
      </c>
      <c r="O2706">
        <v>9.5000000000000001E-2</v>
      </c>
      <c r="P2706" t="s">
        <v>877</v>
      </c>
      <c r="Q2706">
        <v>0.10199999999999999</v>
      </c>
      <c r="R2706" t="s">
        <v>877</v>
      </c>
      <c r="S2706" t="s">
        <v>877</v>
      </c>
      <c r="T2706" t="s">
        <v>877</v>
      </c>
      <c r="U2706" t="s">
        <v>877</v>
      </c>
      <c r="V2706" t="s">
        <v>58</v>
      </c>
      <c r="W2706">
        <v>0.91700000000000004</v>
      </c>
      <c r="X2706">
        <v>0.94199999999999995</v>
      </c>
      <c r="Y2706" t="s">
        <v>877</v>
      </c>
      <c r="Z2706">
        <v>0.89600000000000002</v>
      </c>
      <c r="AA2706" s="19">
        <v>45733.996510868055</v>
      </c>
      <c r="AB2706" t="s">
        <v>2043</v>
      </c>
    </row>
    <row r="2707" spans="1:28" x14ac:dyDescent="0.35">
      <c r="A2707" t="s">
        <v>1582</v>
      </c>
      <c r="B2707" t="s">
        <v>313</v>
      </c>
      <c r="C2707">
        <v>5435</v>
      </c>
      <c r="D2707" s="9">
        <v>39011.494317129633</v>
      </c>
      <c r="E2707" s="9">
        <v>44446.862141203703</v>
      </c>
      <c r="F2707">
        <v>192</v>
      </c>
      <c r="G2707">
        <v>192</v>
      </c>
      <c r="H2707">
        <v>127</v>
      </c>
      <c r="I2707">
        <v>65</v>
      </c>
      <c r="J2707">
        <v>13</v>
      </c>
      <c r="K2707">
        <v>179</v>
      </c>
      <c r="L2707">
        <v>143</v>
      </c>
      <c r="M2707">
        <v>36</v>
      </c>
      <c r="N2707">
        <v>4.1000000000000002E-2</v>
      </c>
      <c r="O2707">
        <v>2.5999999999999999E-2</v>
      </c>
      <c r="P2707">
        <v>8.0000000000000002E-3</v>
      </c>
      <c r="Q2707">
        <v>7.3999999999999996E-2</v>
      </c>
      <c r="R2707">
        <v>1.254</v>
      </c>
      <c r="S2707">
        <v>0.61199999999999999</v>
      </c>
      <c r="T2707">
        <v>0.88100000000000001</v>
      </c>
      <c r="U2707">
        <v>486.48599999999999</v>
      </c>
      <c r="V2707" t="s">
        <v>64</v>
      </c>
      <c r="W2707">
        <v>0.78100000000000003</v>
      </c>
      <c r="X2707">
        <v>0.87</v>
      </c>
      <c r="Y2707">
        <v>0.89100000000000001</v>
      </c>
      <c r="Z2707">
        <v>0.92100000000000004</v>
      </c>
      <c r="AA2707" s="19">
        <v>45733.996601597224</v>
      </c>
      <c r="AB2707" t="s">
        <v>2043</v>
      </c>
    </row>
    <row r="2708" spans="1:28" x14ac:dyDescent="0.35">
      <c r="A2708" t="s">
        <v>1582</v>
      </c>
      <c r="B2708" t="s">
        <v>314</v>
      </c>
      <c r="C2708">
        <v>86</v>
      </c>
      <c r="D2708" s="9">
        <v>44360.611643518518</v>
      </c>
      <c r="E2708" s="9">
        <v>44446.862141203703</v>
      </c>
      <c r="F2708" t="s">
        <v>874</v>
      </c>
      <c r="G2708" t="s">
        <v>874</v>
      </c>
      <c r="H2708">
        <v>4</v>
      </c>
      <c r="I2708">
        <v>3</v>
      </c>
      <c r="J2708">
        <v>1</v>
      </c>
      <c r="K2708" t="s">
        <v>875</v>
      </c>
      <c r="L2708">
        <v>3</v>
      </c>
      <c r="M2708">
        <v>3</v>
      </c>
      <c r="N2708">
        <v>2.9000000000000001E-2</v>
      </c>
      <c r="O2708">
        <v>0.105</v>
      </c>
      <c r="P2708" t="s">
        <v>877</v>
      </c>
      <c r="Q2708">
        <v>0.05</v>
      </c>
      <c r="R2708" t="s">
        <v>877</v>
      </c>
      <c r="S2708" t="s">
        <v>877</v>
      </c>
      <c r="T2708" t="s">
        <v>877</v>
      </c>
      <c r="U2708" t="s">
        <v>877</v>
      </c>
      <c r="V2708" t="s">
        <v>64</v>
      </c>
      <c r="W2708">
        <v>0.90500000000000003</v>
      </c>
      <c r="X2708">
        <v>0.84199999999999997</v>
      </c>
      <c r="Y2708" t="s">
        <v>877</v>
      </c>
      <c r="Z2708">
        <v>0.94399999999999995</v>
      </c>
      <c r="AA2708" s="19">
        <v>45733.996601666666</v>
      </c>
      <c r="AB2708" t="s">
        <v>2043</v>
      </c>
    </row>
    <row r="2709" spans="1:28" x14ac:dyDescent="0.35">
      <c r="A2709" t="s">
        <v>1583</v>
      </c>
      <c r="B2709" t="s">
        <v>313</v>
      </c>
      <c r="C2709">
        <v>2714</v>
      </c>
      <c r="D2709" s="9">
        <v>41836.924699074072</v>
      </c>
      <c r="E2709" s="9">
        <v>44551.746261574073</v>
      </c>
      <c r="F2709">
        <v>280</v>
      </c>
      <c r="G2709">
        <v>280</v>
      </c>
      <c r="H2709">
        <v>162</v>
      </c>
      <c r="I2709">
        <v>118</v>
      </c>
      <c r="J2709">
        <v>19</v>
      </c>
      <c r="K2709">
        <v>261</v>
      </c>
      <c r="L2709">
        <v>167</v>
      </c>
      <c r="M2709">
        <v>94</v>
      </c>
      <c r="N2709">
        <v>7.3999999999999996E-2</v>
      </c>
      <c r="O2709">
        <v>5.1999999999999998E-2</v>
      </c>
      <c r="P2709">
        <v>8.9999999999999993E-3</v>
      </c>
      <c r="Q2709">
        <v>7.0999999999999994E-2</v>
      </c>
      <c r="R2709">
        <v>0.60699999999999998</v>
      </c>
      <c r="S2709">
        <v>0.58699999999999997</v>
      </c>
      <c r="T2709">
        <v>0.92900000000000005</v>
      </c>
      <c r="U2709">
        <v>1323.944</v>
      </c>
      <c r="V2709" t="s">
        <v>58</v>
      </c>
      <c r="W2709">
        <v>0.84299999999999997</v>
      </c>
      <c r="X2709">
        <v>0.90700000000000003</v>
      </c>
      <c r="Y2709">
        <v>0.88500000000000001</v>
      </c>
      <c r="Z2709">
        <v>0.90500000000000003</v>
      </c>
      <c r="AA2709" s="19">
        <v>45733.996688055558</v>
      </c>
      <c r="AB2709" t="s">
        <v>2043</v>
      </c>
    </row>
    <row r="2710" spans="1:28" x14ac:dyDescent="0.35">
      <c r="A2710" t="s">
        <v>1583</v>
      </c>
      <c r="B2710" t="s">
        <v>314</v>
      </c>
      <c r="C2710">
        <v>0</v>
      </c>
      <c r="D2710" s="9">
        <v>44551.744988425926</v>
      </c>
      <c r="E2710" s="9">
        <v>44551.746261574073</v>
      </c>
      <c r="F2710" t="s">
        <v>874</v>
      </c>
      <c r="G2710" t="s">
        <v>874</v>
      </c>
      <c r="H2710">
        <v>1</v>
      </c>
      <c r="I2710">
        <v>2</v>
      </c>
      <c r="J2710">
        <v>1</v>
      </c>
      <c r="K2710" t="s">
        <v>875</v>
      </c>
      <c r="L2710">
        <v>1</v>
      </c>
      <c r="M2710">
        <v>1</v>
      </c>
      <c r="N2710" t="s">
        <v>877</v>
      </c>
      <c r="O2710">
        <v>1</v>
      </c>
      <c r="P2710" t="s">
        <v>877</v>
      </c>
      <c r="Q2710" t="s">
        <v>877</v>
      </c>
      <c r="R2710" t="s">
        <v>877</v>
      </c>
      <c r="S2710" t="s">
        <v>877</v>
      </c>
      <c r="T2710" t="s">
        <v>877</v>
      </c>
      <c r="U2710" t="s">
        <v>877</v>
      </c>
      <c r="V2710" t="s">
        <v>58</v>
      </c>
      <c r="W2710" t="s">
        <v>877</v>
      </c>
      <c r="X2710">
        <v>1</v>
      </c>
      <c r="Y2710" t="s">
        <v>877</v>
      </c>
      <c r="Z2710" t="s">
        <v>877</v>
      </c>
      <c r="AA2710" s="19">
        <v>45733.996688113424</v>
      </c>
      <c r="AB2710" t="s">
        <v>2043</v>
      </c>
    </row>
    <row r="2711" spans="1:28" x14ac:dyDescent="0.35">
      <c r="A2711" t="s">
        <v>1584</v>
      </c>
      <c r="B2711" t="s">
        <v>313</v>
      </c>
      <c r="C2711">
        <v>312</v>
      </c>
      <c r="D2711" s="9">
        <v>42662.672592592593</v>
      </c>
      <c r="E2711" s="9">
        <v>42975.66883101852</v>
      </c>
      <c r="F2711">
        <v>553</v>
      </c>
      <c r="G2711">
        <v>553</v>
      </c>
      <c r="H2711">
        <v>278</v>
      </c>
      <c r="I2711">
        <v>275</v>
      </c>
      <c r="J2711">
        <v>31</v>
      </c>
      <c r="K2711">
        <v>522</v>
      </c>
      <c r="L2711">
        <v>295</v>
      </c>
      <c r="M2711">
        <v>227</v>
      </c>
      <c r="N2711">
        <v>0.91200000000000003</v>
      </c>
      <c r="O2711">
        <v>0.872</v>
      </c>
      <c r="P2711">
        <v>9.4E-2</v>
      </c>
      <c r="Q2711">
        <v>0.88800000000000001</v>
      </c>
      <c r="R2711">
        <v>0.52500000000000002</v>
      </c>
      <c r="S2711">
        <v>0.51100000000000001</v>
      </c>
      <c r="T2711">
        <v>0.94699999999999995</v>
      </c>
      <c r="U2711">
        <v>255.631</v>
      </c>
      <c r="V2711" t="s">
        <v>58</v>
      </c>
      <c r="W2711">
        <v>0.94499999999999995</v>
      </c>
      <c r="X2711">
        <v>0.99</v>
      </c>
      <c r="Y2711">
        <v>0.91200000000000003</v>
      </c>
      <c r="Z2711">
        <v>0.96599999999999997</v>
      </c>
      <c r="AA2711" s="19">
        <v>45733.996781817128</v>
      </c>
      <c r="AB2711" t="s">
        <v>2043</v>
      </c>
    </row>
    <row r="2712" spans="1:28" x14ac:dyDescent="0.35">
      <c r="A2712" t="s">
        <v>1584</v>
      </c>
      <c r="B2712" t="s">
        <v>314</v>
      </c>
      <c r="C2712">
        <v>98</v>
      </c>
      <c r="D2712" s="9">
        <v>42876.90929398148</v>
      </c>
      <c r="E2712" s="9">
        <v>42975.66883101852</v>
      </c>
      <c r="F2712" t="s">
        <v>874</v>
      </c>
      <c r="G2712" t="s">
        <v>874</v>
      </c>
      <c r="H2712">
        <v>114</v>
      </c>
      <c r="I2712">
        <v>94</v>
      </c>
      <c r="J2712">
        <v>18</v>
      </c>
      <c r="K2712" t="s">
        <v>875</v>
      </c>
      <c r="L2712">
        <v>140</v>
      </c>
      <c r="M2712">
        <v>49</v>
      </c>
      <c r="N2712">
        <v>1.276</v>
      </c>
      <c r="O2712">
        <v>0.874</v>
      </c>
      <c r="P2712">
        <v>0.17100000000000001</v>
      </c>
      <c r="Q2712">
        <v>1.258</v>
      </c>
      <c r="R2712">
        <v>0.63600000000000001</v>
      </c>
      <c r="S2712">
        <v>0.59299999999999997</v>
      </c>
      <c r="T2712">
        <v>0.92</v>
      </c>
      <c r="U2712">
        <v>180.44499999999999</v>
      </c>
      <c r="V2712" t="s">
        <v>58</v>
      </c>
      <c r="W2712">
        <v>0.90500000000000003</v>
      </c>
      <c r="X2712">
        <v>0.95199999999999996</v>
      </c>
      <c r="Y2712">
        <v>0.92600000000000005</v>
      </c>
      <c r="Z2712">
        <v>0.89300000000000002</v>
      </c>
      <c r="AA2712" s="19">
        <v>45733.996796157408</v>
      </c>
      <c r="AB2712" t="s">
        <v>2043</v>
      </c>
    </row>
    <row r="2713" spans="1:28" x14ac:dyDescent="0.35">
      <c r="A2713" t="s">
        <v>1585</v>
      </c>
      <c r="B2713" t="s">
        <v>313</v>
      </c>
      <c r="C2713">
        <v>4911</v>
      </c>
      <c r="D2713" s="9">
        <v>38945.447893518518</v>
      </c>
      <c r="E2713" s="9">
        <v>43857.28738425926</v>
      </c>
      <c r="F2713">
        <v>974</v>
      </c>
      <c r="G2713">
        <v>974</v>
      </c>
      <c r="H2713">
        <v>293</v>
      </c>
      <c r="I2713">
        <v>681</v>
      </c>
      <c r="J2713">
        <v>1</v>
      </c>
      <c r="K2713">
        <v>973</v>
      </c>
      <c r="L2713">
        <v>124</v>
      </c>
      <c r="M2713">
        <v>849</v>
      </c>
      <c r="N2713">
        <v>8.4000000000000005E-2</v>
      </c>
      <c r="O2713">
        <v>0.20499999999999999</v>
      </c>
      <c r="P2713">
        <v>0</v>
      </c>
      <c r="Q2713">
        <v>8.8999999999999996E-2</v>
      </c>
      <c r="R2713">
        <v>0.308</v>
      </c>
      <c r="S2713">
        <v>0.29099999999999998</v>
      </c>
      <c r="T2713">
        <v>1</v>
      </c>
      <c r="U2713">
        <v>9539.3259999999991</v>
      </c>
      <c r="V2713" t="s">
        <v>58</v>
      </c>
      <c r="W2713">
        <v>0.98399999999999999</v>
      </c>
      <c r="X2713">
        <v>0.94299999999999995</v>
      </c>
      <c r="Y2713">
        <v>0</v>
      </c>
      <c r="Z2713">
        <v>0.88</v>
      </c>
      <c r="AA2713" s="19">
        <v>45733.996880694445</v>
      </c>
      <c r="AB2713" t="s">
        <v>2043</v>
      </c>
    </row>
    <row r="2714" spans="1:28" x14ac:dyDescent="0.35">
      <c r="A2714" t="s">
        <v>1585</v>
      </c>
      <c r="B2714" t="s">
        <v>314</v>
      </c>
      <c r="C2714">
        <v>2</v>
      </c>
      <c r="D2714" s="9">
        <v>43854.589687500003</v>
      </c>
      <c r="E2714" s="9">
        <v>43857.28738425926</v>
      </c>
      <c r="F2714" t="s">
        <v>874</v>
      </c>
      <c r="G2714" t="s">
        <v>874</v>
      </c>
      <c r="H2714">
        <v>1</v>
      </c>
      <c r="I2714">
        <v>4</v>
      </c>
      <c r="J2714">
        <v>1</v>
      </c>
      <c r="K2714" t="s">
        <v>875</v>
      </c>
      <c r="L2714">
        <v>1</v>
      </c>
      <c r="M2714">
        <v>3</v>
      </c>
      <c r="N2714" t="s">
        <v>877</v>
      </c>
      <c r="O2714">
        <v>0.81499999999999995</v>
      </c>
      <c r="P2714" t="s">
        <v>877</v>
      </c>
      <c r="Q2714" t="s">
        <v>877</v>
      </c>
      <c r="R2714" t="s">
        <v>877</v>
      </c>
      <c r="S2714" t="s">
        <v>877</v>
      </c>
      <c r="T2714" t="s">
        <v>877</v>
      </c>
      <c r="U2714" t="s">
        <v>877</v>
      </c>
      <c r="V2714" t="s">
        <v>58</v>
      </c>
      <c r="W2714" t="s">
        <v>877</v>
      </c>
      <c r="X2714">
        <v>0.89600000000000002</v>
      </c>
      <c r="Y2714" t="s">
        <v>877</v>
      </c>
      <c r="Z2714" t="s">
        <v>877</v>
      </c>
      <c r="AA2714" s="19">
        <v>45733.996880763887</v>
      </c>
      <c r="AB2714" t="s">
        <v>2043</v>
      </c>
    </row>
    <row r="2715" spans="1:28" x14ac:dyDescent="0.35">
      <c r="A2715" t="s">
        <v>1586</v>
      </c>
      <c r="B2715" t="s">
        <v>313</v>
      </c>
      <c r="C2715">
        <v>3228</v>
      </c>
      <c r="D2715" s="9">
        <v>37692.469421296293</v>
      </c>
      <c r="E2715" s="9">
        <v>40920.898194444446</v>
      </c>
      <c r="F2715">
        <v>2419</v>
      </c>
      <c r="G2715">
        <v>2419</v>
      </c>
      <c r="H2715">
        <v>773</v>
      </c>
      <c r="I2715">
        <v>1646</v>
      </c>
      <c r="J2715">
        <v>657</v>
      </c>
      <c r="K2715">
        <v>1762</v>
      </c>
      <c r="L2715">
        <v>1588</v>
      </c>
      <c r="M2715">
        <v>174</v>
      </c>
      <c r="N2715">
        <v>0.501</v>
      </c>
      <c r="O2715">
        <v>0.85399999999999998</v>
      </c>
      <c r="P2715">
        <v>0.39200000000000002</v>
      </c>
      <c r="Q2715">
        <v>1.0249999999999999</v>
      </c>
      <c r="R2715">
        <v>1.0640000000000001</v>
      </c>
      <c r="S2715">
        <v>0.37</v>
      </c>
      <c r="T2715">
        <v>0.71099999999999997</v>
      </c>
      <c r="U2715">
        <v>169.756</v>
      </c>
      <c r="V2715" t="s">
        <v>64</v>
      </c>
      <c r="W2715">
        <v>0.92200000000000004</v>
      </c>
      <c r="X2715">
        <v>0.94599999999999995</v>
      </c>
      <c r="Y2715">
        <v>0.94499999999999995</v>
      </c>
      <c r="Z2715">
        <v>0.96599999999999997</v>
      </c>
      <c r="AA2715" s="19">
        <v>45733.996978206022</v>
      </c>
      <c r="AB2715" t="s">
        <v>2043</v>
      </c>
    </row>
    <row r="2716" spans="1:28" x14ac:dyDescent="0.35">
      <c r="A2716" t="s">
        <v>1586</v>
      </c>
      <c r="B2716" t="s">
        <v>314</v>
      </c>
      <c r="C2716">
        <v>78</v>
      </c>
      <c r="D2716" s="9">
        <v>40842.516145833331</v>
      </c>
      <c r="E2716" s="9">
        <v>40920.898194444446</v>
      </c>
      <c r="F2716" t="s">
        <v>874</v>
      </c>
      <c r="G2716" t="s">
        <v>874</v>
      </c>
      <c r="H2716">
        <v>4</v>
      </c>
      <c r="I2716">
        <v>3</v>
      </c>
      <c r="J2716">
        <v>2</v>
      </c>
      <c r="K2716" t="s">
        <v>875</v>
      </c>
      <c r="L2716">
        <v>1</v>
      </c>
      <c r="M2716">
        <v>4</v>
      </c>
      <c r="N2716">
        <v>3.6999999999999998E-2</v>
      </c>
      <c r="O2716">
        <v>5.8000000000000003E-2</v>
      </c>
      <c r="P2716">
        <v>0.5</v>
      </c>
      <c r="Q2716" t="s">
        <v>877</v>
      </c>
      <c r="R2716" t="s">
        <v>877</v>
      </c>
      <c r="S2716" t="s">
        <v>877</v>
      </c>
      <c r="T2716" t="s">
        <v>877</v>
      </c>
      <c r="U2716" t="s">
        <v>877</v>
      </c>
      <c r="V2716" t="s">
        <v>64</v>
      </c>
      <c r="W2716">
        <v>0.96299999999999997</v>
      </c>
      <c r="X2716">
        <v>0.96399999999999997</v>
      </c>
      <c r="Y2716">
        <v>1</v>
      </c>
      <c r="Z2716" t="s">
        <v>877</v>
      </c>
      <c r="AA2716" s="19">
        <v>45733.996978287039</v>
      </c>
      <c r="AB2716" t="s">
        <v>2043</v>
      </c>
    </row>
    <row r="2717" spans="1:28" x14ac:dyDescent="0.35">
      <c r="A2717" t="s">
        <v>1587</v>
      </c>
      <c r="B2717" t="s">
        <v>313</v>
      </c>
      <c r="C2717">
        <v>5616</v>
      </c>
      <c r="D2717" s="9">
        <v>38925.632870370369</v>
      </c>
      <c r="E2717" s="9">
        <v>44542.101168981484</v>
      </c>
      <c r="F2717">
        <v>2660</v>
      </c>
      <c r="G2717">
        <v>2660</v>
      </c>
      <c r="H2717">
        <v>1266</v>
      </c>
      <c r="I2717">
        <v>1394</v>
      </c>
      <c r="J2717">
        <v>901</v>
      </c>
      <c r="K2717">
        <v>1759</v>
      </c>
      <c r="L2717">
        <v>1577</v>
      </c>
      <c r="M2717">
        <v>182</v>
      </c>
      <c r="N2717">
        <v>0.316</v>
      </c>
      <c r="O2717">
        <v>0.36199999999999999</v>
      </c>
      <c r="P2717">
        <v>0.29099999999999998</v>
      </c>
      <c r="Q2717">
        <v>0.39900000000000002</v>
      </c>
      <c r="R2717">
        <v>1.0309999999999999</v>
      </c>
      <c r="S2717">
        <v>0.46600000000000003</v>
      </c>
      <c r="T2717">
        <v>0.57099999999999995</v>
      </c>
      <c r="U2717">
        <v>456.14</v>
      </c>
      <c r="V2717" t="s">
        <v>64</v>
      </c>
      <c r="W2717">
        <v>0.79500000000000004</v>
      </c>
      <c r="X2717">
        <v>0.86</v>
      </c>
      <c r="Y2717">
        <v>0.97499999999999998</v>
      </c>
      <c r="Z2717">
        <v>0.85699999999999998</v>
      </c>
      <c r="AA2717" s="19">
        <v>45733.997077199077</v>
      </c>
      <c r="AB2717" t="s">
        <v>2043</v>
      </c>
    </row>
    <row r="2718" spans="1:28" x14ac:dyDescent="0.35">
      <c r="A2718" t="s">
        <v>1587</v>
      </c>
      <c r="B2718" t="s">
        <v>314</v>
      </c>
      <c r="C2718">
        <v>95</v>
      </c>
      <c r="D2718" s="9">
        <v>44446.55840277778</v>
      </c>
      <c r="E2718" s="9">
        <v>44542.101168981484</v>
      </c>
      <c r="F2718" t="s">
        <v>874</v>
      </c>
      <c r="G2718" t="s">
        <v>874</v>
      </c>
      <c r="H2718">
        <v>6</v>
      </c>
      <c r="I2718">
        <v>1</v>
      </c>
      <c r="J2718">
        <v>1</v>
      </c>
      <c r="K2718" t="s">
        <v>875</v>
      </c>
      <c r="L2718">
        <v>9</v>
      </c>
      <c r="M2718">
        <v>-3</v>
      </c>
      <c r="N2718">
        <v>4.3999999999999997E-2</v>
      </c>
      <c r="O2718" t="s">
        <v>877</v>
      </c>
      <c r="P2718" t="s">
        <v>877</v>
      </c>
      <c r="Q2718">
        <v>7.1999999999999995E-2</v>
      </c>
      <c r="R2718" t="s">
        <v>877</v>
      </c>
      <c r="S2718" t="s">
        <v>877</v>
      </c>
      <c r="T2718" t="s">
        <v>877</v>
      </c>
      <c r="U2718" t="s">
        <v>877</v>
      </c>
      <c r="V2718" t="s">
        <v>64</v>
      </c>
      <c r="W2718">
        <v>0.871</v>
      </c>
      <c r="X2718" t="s">
        <v>877</v>
      </c>
      <c r="Y2718" t="s">
        <v>877</v>
      </c>
      <c r="Z2718">
        <v>0.91400000000000003</v>
      </c>
      <c r="AA2718" s="19">
        <v>45733.997077268519</v>
      </c>
      <c r="AB2718" t="s">
        <v>2043</v>
      </c>
    </row>
    <row r="2719" spans="1:28" x14ac:dyDescent="0.35">
      <c r="A2719" t="s">
        <v>1588</v>
      </c>
      <c r="B2719" t="s">
        <v>313</v>
      </c>
      <c r="C2719">
        <v>2198</v>
      </c>
      <c r="D2719" s="9">
        <v>41966.012916666667</v>
      </c>
      <c r="E2719" s="9">
        <v>44164.643692129626</v>
      </c>
      <c r="F2719">
        <v>331</v>
      </c>
      <c r="G2719">
        <v>331</v>
      </c>
      <c r="H2719">
        <v>232</v>
      </c>
      <c r="I2719">
        <v>99</v>
      </c>
      <c r="J2719">
        <v>26</v>
      </c>
      <c r="K2719">
        <v>305</v>
      </c>
      <c r="L2719">
        <v>279</v>
      </c>
      <c r="M2719">
        <v>26</v>
      </c>
      <c r="N2719">
        <v>0.123</v>
      </c>
      <c r="O2719">
        <v>5.1999999999999998E-2</v>
      </c>
      <c r="P2719">
        <v>1.2E-2</v>
      </c>
      <c r="Q2719">
        <v>0.14299999999999999</v>
      </c>
      <c r="R2719">
        <v>0.877</v>
      </c>
      <c r="S2719">
        <v>0.70299999999999996</v>
      </c>
      <c r="T2719">
        <v>0.93100000000000005</v>
      </c>
      <c r="U2719">
        <v>181.81800000000001</v>
      </c>
      <c r="V2719" t="s">
        <v>58</v>
      </c>
      <c r="W2719">
        <v>0.98399999999999999</v>
      </c>
      <c r="X2719">
        <v>0.97299999999999998</v>
      </c>
      <c r="Y2719">
        <v>0.97099999999999997</v>
      </c>
      <c r="Z2719">
        <v>0.99199999999999999</v>
      </c>
      <c r="AA2719" s="19">
        <v>45733.997169467591</v>
      </c>
      <c r="AB2719" t="s">
        <v>2043</v>
      </c>
    </row>
    <row r="2720" spans="1:28" x14ac:dyDescent="0.35">
      <c r="A2720" t="s">
        <v>1588</v>
      </c>
      <c r="B2720" t="s">
        <v>314</v>
      </c>
      <c r="C2720">
        <v>77</v>
      </c>
      <c r="D2720" s="9">
        <v>44087.244988425926</v>
      </c>
      <c r="E2720" s="9">
        <v>44164.643692129626</v>
      </c>
      <c r="F2720" t="s">
        <v>874</v>
      </c>
      <c r="G2720" t="s">
        <v>874</v>
      </c>
      <c r="H2720">
        <v>1</v>
      </c>
      <c r="I2720">
        <v>2</v>
      </c>
      <c r="J2720">
        <v>1</v>
      </c>
      <c r="K2720" t="s">
        <v>875</v>
      </c>
      <c r="L2720">
        <v>1</v>
      </c>
      <c r="M2720">
        <v>0</v>
      </c>
      <c r="N2720" t="s">
        <v>877</v>
      </c>
      <c r="O2720">
        <v>1.2999999999999999E-2</v>
      </c>
      <c r="P2720" t="s">
        <v>877</v>
      </c>
      <c r="Q2720" t="s">
        <v>877</v>
      </c>
      <c r="R2720" t="s">
        <v>877</v>
      </c>
      <c r="S2720" t="s">
        <v>877</v>
      </c>
      <c r="T2720" t="s">
        <v>877</v>
      </c>
      <c r="U2720" t="s">
        <v>877</v>
      </c>
      <c r="V2720" t="s">
        <v>58</v>
      </c>
      <c r="W2720" t="s">
        <v>877</v>
      </c>
      <c r="X2720">
        <v>1</v>
      </c>
      <c r="Y2720" t="s">
        <v>877</v>
      </c>
      <c r="Z2720" t="s">
        <v>877</v>
      </c>
      <c r="AA2720" s="19">
        <v>45733.997169560185</v>
      </c>
      <c r="AB2720" t="s">
        <v>2043</v>
      </c>
    </row>
    <row r="2721" spans="1:28" x14ac:dyDescent="0.35">
      <c r="A2721" t="s">
        <v>1589</v>
      </c>
      <c r="B2721" t="s">
        <v>313</v>
      </c>
      <c r="C2721">
        <v>2919</v>
      </c>
      <c r="D2721" s="9">
        <v>41354.390266203707</v>
      </c>
      <c r="E2721" s="9">
        <v>44273.563321759262</v>
      </c>
      <c r="F2721">
        <v>1838</v>
      </c>
      <c r="G2721">
        <v>1838</v>
      </c>
      <c r="H2721">
        <v>985</v>
      </c>
      <c r="I2721">
        <v>853</v>
      </c>
      <c r="J2721">
        <v>252</v>
      </c>
      <c r="K2721">
        <v>1586</v>
      </c>
      <c r="L2721">
        <v>1282</v>
      </c>
      <c r="M2721">
        <v>304</v>
      </c>
      <c r="N2721">
        <v>0.89900000000000002</v>
      </c>
      <c r="O2721">
        <v>0.77700000000000002</v>
      </c>
      <c r="P2721">
        <v>0.25800000000000001</v>
      </c>
      <c r="Q2721">
        <v>1.159</v>
      </c>
      <c r="R2721">
        <v>0.81699999999999995</v>
      </c>
      <c r="S2721">
        <v>0.53600000000000003</v>
      </c>
      <c r="T2721">
        <v>0.84599999999999997</v>
      </c>
      <c r="U2721">
        <v>262.29500000000002</v>
      </c>
      <c r="V2721" t="s">
        <v>58</v>
      </c>
      <c r="W2721">
        <v>0.98699999999999999</v>
      </c>
      <c r="X2721">
        <v>0.90800000000000003</v>
      </c>
      <c r="Y2721">
        <v>0.97799999999999998</v>
      </c>
      <c r="Z2721">
        <v>0.95899999999999996</v>
      </c>
      <c r="AA2721" s="19">
        <v>45733.997260370372</v>
      </c>
      <c r="AB2721" t="s">
        <v>2043</v>
      </c>
    </row>
    <row r="2722" spans="1:28" x14ac:dyDescent="0.35">
      <c r="A2722" t="s">
        <v>1589</v>
      </c>
      <c r="B2722" t="s">
        <v>314</v>
      </c>
      <c r="C2722">
        <v>0</v>
      </c>
      <c r="D2722" s="9">
        <v>44273.563321759262</v>
      </c>
      <c r="E2722" s="9">
        <v>44273.563321759262</v>
      </c>
      <c r="F2722" t="s">
        <v>874</v>
      </c>
      <c r="G2722" t="s">
        <v>874</v>
      </c>
      <c r="H2722">
        <v>1</v>
      </c>
      <c r="I2722">
        <v>1</v>
      </c>
      <c r="J2722">
        <v>1</v>
      </c>
      <c r="K2722" t="s">
        <v>875</v>
      </c>
      <c r="L2722">
        <v>1</v>
      </c>
      <c r="M2722">
        <v>0</v>
      </c>
      <c r="N2722" t="s">
        <v>877</v>
      </c>
      <c r="O2722" t="s">
        <v>877</v>
      </c>
      <c r="P2722" t="s">
        <v>877</v>
      </c>
      <c r="Q2722" t="s">
        <v>877</v>
      </c>
      <c r="R2722" t="s">
        <v>877</v>
      </c>
      <c r="S2722" t="s">
        <v>877</v>
      </c>
      <c r="T2722" t="s">
        <v>877</v>
      </c>
      <c r="U2722" t="s">
        <v>877</v>
      </c>
      <c r="V2722" t="s">
        <v>58</v>
      </c>
      <c r="W2722" t="s">
        <v>877</v>
      </c>
      <c r="X2722" t="s">
        <v>877</v>
      </c>
      <c r="Y2722" t="s">
        <v>877</v>
      </c>
      <c r="Z2722" t="s">
        <v>877</v>
      </c>
      <c r="AA2722" s="19">
        <v>45733.997260428237</v>
      </c>
      <c r="AB2722" t="s">
        <v>2043</v>
      </c>
    </row>
    <row r="2723" spans="1:28" x14ac:dyDescent="0.35">
      <c r="A2723" t="s">
        <v>1590</v>
      </c>
      <c r="B2723" t="s">
        <v>313</v>
      </c>
      <c r="C2723">
        <v>2340</v>
      </c>
      <c r="D2723" s="9">
        <v>42221.278900462959</v>
      </c>
      <c r="E2723" s="9">
        <v>44561.803599537037</v>
      </c>
      <c r="F2723">
        <v>2286</v>
      </c>
      <c r="G2723">
        <v>2286</v>
      </c>
      <c r="H2723">
        <v>1507</v>
      </c>
      <c r="I2723">
        <v>779</v>
      </c>
      <c r="J2723">
        <v>153</v>
      </c>
      <c r="K2723">
        <v>2133</v>
      </c>
      <c r="L2723">
        <v>1624</v>
      </c>
      <c r="M2723">
        <v>509</v>
      </c>
      <c r="N2723">
        <v>0.52900000000000003</v>
      </c>
      <c r="O2723">
        <v>0.314</v>
      </c>
      <c r="P2723">
        <v>5.7000000000000002E-2</v>
      </c>
      <c r="Q2723">
        <v>0.61599999999999999</v>
      </c>
      <c r="R2723">
        <v>0.78400000000000003</v>
      </c>
      <c r="S2723">
        <v>0.628</v>
      </c>
      <c r="T2723">
        <v>0.93200000000000005</v>
      </c>
      <c r="U2723">
        <v>826.29899999999998</v>
      </c>
      <c r="V2723" t="s">
        <v>58</v>
      </c>
      <c r="W2723">
        <v>0.90200000000000002</v>
      </c>
      <c r="X2723">
        <v>0.85899999999999999</v>
      </c>
      <c r="Y2723">
        <v>0.89600000000000002</v>
      </c>
      <c r="Z2723">
        <v>0.91100000000000003</v>
      </c>
      <c r="AA2723" s="19">
        <v>45733.997359814814</v>
      </c>
      <c r="AB2723" t="s">
        <v>2043</v>
      </c>
    </row>
    <row r="2724" spans="1:28" x14ac:dyDescent="0.35">
      <c r="A2724" t="s">
        <v>1590</v>
      </c>
      <c r="B2724" t="s">
        <v>314</v>
      </c>
      <c r="C2724">
        <v>97</v>
      </c>
      <c r="D2724" s="9">
        <v>44464.737974537034</v>
      </c>
      <c r="E2724" s="9">
        <v>44561.803599537037</v>
      </c>
      <c r="F2724" t="s">
        <v>874</v>
      </c>
      <c r="G2724" t="s">
        <v>874</v>
      </c>
      <c r="H2724">
        <v>83</v>
      </c>
      <c r="I2724">
        <v>36</v>
      </c>
      <c r="J2724">
        <v>2</v>
      </c>
      <c r="K2724" t="s">
        <v>875</v>
      </c>
      <c r="L2724">
        <v>81</v>
      </c>
      <c r="M2724">
        <v>35</v>
      </c>
      <c r="N2724">
        <v>0.93500000000000005</v>
      </c>
      <c r="O2724">
        <v>0.378</v>
      </c>
      <c r="P2724" t="s">
        <v>877</v>
      </c>
      <c r="Q2724">
        <v>0.83499999999999996</v>
      </c>
      <c r="R2724" t="s">
        <v>877</v>
      </c>
      <c r="S2724" t="s">
        <v>877</v>
      </c>
      <c r="T2724" t="s">
        <v>877</v>
      </c>
      <c r="U2724" t="s">
        <v>877</v>
      </c>
      <c r="V2724" t="s">
        <v>58</v>
      </c>
      <c r="W2724">
        <v>0.98299999999999998</v>
      </c>
      <c r="X2724">
        <v>0.93799999999999994</v>
      </c>
      <c r="Y2724" t="s">
        <v>877</v>
      </c>
      <c r="Z2724">
        <v>0.97799999999999998</v>
      </c>
      <c r="AA2724" s="19">
        <v>45733.997359884263</v>
      </c>
      <c r="AB2724" t="s">
        <v>2043</v>
      </c>
    </row>
    <row r="2725" spans="1:28" x14ac:dyDescent="0.35">
      <c r="A2725" t="s">
        <v>1591</v>
      </c>
      <c r="B2725" t="s">
        <v>313</v>
      </c>
      <c r="C2725">
        <v>3597</v>
      </c>
      <c r="D2725" s="9">
        <v>40960.601724537039</v>
      </c>
      <c r="E2725" s="9">
        <v>44557.650312500002</v>
      </c>
      <c r="F2725">
        <v>1536</v>
      </c>
      <c r="G2725">
        <v>1536</v>
      </c>
      <c r="H2725">
        <v>684</v>
      </c>
      <c r="I2725">
        <v>852</v>
      </c>
      <c r="J2725">
        <v>122</v>
      </c>
      <c r="K2725">
        <v>1414</v>
      </c>
      <c r="L2725">
        <v>1391</v>
      </c>
      <c r="M2725">
        <v>23</v>
      </c>
      <c r="N2725">
        <v>0.21099999999999999</v>
      </c>
      <c r="O2725">
        <v>0.26300000000000001</v>
      </c>
      <c r="P2725">
        <v>3.7999999999999999E-2</v>
      </c>
      <c r="Q2725">
        <v>0.437</v>
      </c>
      <c r="R2725">
        <v>1.002</v>
      </c>
      <c r="S2725">
        <v>0.44500000000000001</v>
      </c>
      <c r="T2725">
        <v>0.92</v>
      </c>
      <c r="U2725">
        <v>52.631999999999998</v>
      </c>
      <c r="V2725" t="s">
        <v>64</v>
      </c>
      <c r="W2725">
        <v>0.97899999999999998</v>
      </c>
      <c r="X2725">
        <v>0.98299999999999998</v>
      </c>
      <c r="Y2725">
        <v>0.97499999999999998</v>
      </c>
      <c r="Z2725">
        <v>0.98499999999999999</v>
      </c>
      <c r="AA2725" s="19">
        <v>45733.99745490741</v>
      </c>
      <c r="AB2725" t="s">
        <v>2043</v>
      </c>
    </row>
    <row r="2726" spans="1:28" x14ac:dyDescent="0.35">
      <c r="A2726" t="s">
        <v>1591</v>
      </c>
      <c r="B2726" t="s">
        <v>314</v>
      </c>
      <c r="C2726">
        <v>99</v>
      </c>
      <c r="D2726" s="9">
        <v>44457.685335648152</v>
      </c>
      <c r="E2726" s="9">
        <v>44557.650312500002</v>
      </c>
      <c r="F2726" t="s">
        <v>874</v>
      </c>
      <c r="G2726" t="s">
        <v>874</v>
      </c>
      <c r="H2726">
        <v>4</v>
      </c>
      <c r="I2726">
        <v>8</v>
      </c>
      <c r="J2726">
        <v>1</v>
      </c>
      <c r="K2726" t="s">
        <v>875</v>
      </c>
      <c r="L2726">
        <v>10</v>
      </c>
      <c r="M2726">
        <v>2</v>
      </c>
      <c r="N2726">
        <v>5.3999999999999999E-2</v>
      </c>
      <c r="O2726">
        <v>0.107</v>
      </c>
      <c r="P2726" t="s">
        <v>877</v>
      </c>
      <c r="Q2726">
        <v>0.123</v>
      </c>
      <c r="R2726" t="s">
        <v>877</v>
      </c>
      <c r="S2726" t="s">
        <v>877</v>
      </c>
      <c r="T2726" t="s">
        <v>877</v>
      </c>
      <c r="U2726" t="s">
        <v>877</v>
      </c>
      <c r="V2726" t="s">
        <v>64</v>
      </c>
      <c r="W2726">
        <v>0.878</v>
      </c>
      <c r="X2726">
        <v>0.96399999999999997</v>
      </c>
      <c r="Y2726" t="s">
        <v>877</v>
      </c>
      <c r="Z2726">
        <v>0.96299999999999997</v>
      </c>
      <c r="AA2726" s="19">
        <v>45733.997454976852</v>
      </c>
      <c r="AB2726" t="s">
        <v>2043</v>
      </c>
    </row>
    <row r="2727" spans="1:28" x14ac:dyDescent="0.35">
      <c r="A2727" t="s">
        <v>1592</v>
      </c>
      <c r="B2727" t="s">
        <v>313</v>
      </c>
      <c r="C2727">
        <v>5522</v>
      </c>
      <c r="D2727" s="9">
        <v>38709.850717592592</v>
      </c>
      <c r="E2727" s="9">
        <v>44232.780069444445</v>
      </c>
      <c r="F2727">
        <v>1096</v>
      </c>
      <c r="G2727">
        <v>1096</v>
      </c>
      <c r="H2727">
        <v>445</v>
      </c>
      <c r="I2727">
        <v>651</v>
      </c>
      <c r="J2727">
        <v>89</v>
      </c>
      <c r="K2727">
        <v>1007</v>
      </c>
      <c r="L2727">
        <v>884</v>
      </c>
      <c r="M2727">
        <v>123</v>
      </c>
      <c r="N2727">
        <v>9.9000000000000005E-2</v>
      </c>
      <c r="O2727">
        <v>0.16300000000000001</v>
      </c>
      <c r="P2727">
        <v>2.4E-2</v>
      </c>
      <c r="Q2727">
        <v>0.224</v>
      </c>
      <c r="R2727">
        <v>0.94099999999999995</v>
      </c>
      <c r="S2727">
        <v>0.378</v>
      </c>
      <c r="T2727">
        <v>0.90800000000000003</v>
      </c>
      <c r="U2727">
        <v>549.10699999999997</v>
      </c>
      <c r="V2727" t="s">
        <v>58</v>
      </c>
      <c r="W2727">
        <v>0.85799999999999998</v>
      </c>
      <c r="X2727">
        <v>0.83699999999999997</v>
      </c>
      <c r="Y2727">
        <v>0.93</v>
      </c>
      <c r="Z2727">
        <v>0.88400000000000001</v>
      </c>
      <c r="AA2727" s="19">
        <v>45733.997542731478</v>
      </c>
      <c r="AB2727" t="s">
        <v>2043</v>
      </c>
    </row>
    <row r="2728" spans="1:28" x14ac:dyDescent="0.35">
      <c r="A2728" t="s">
        <v>1592</v>
      </c>
      <c r="B2728" t="s">
        <v>314</v>
      </c>
      <c r="C2728">
        <v>60</v>
      </c>
      <c r="D2728" s="9">
        <v>44171.785104166665</v>
      </c>
      <c r="E2728" s="9">
        <v>44232.780069444445</v>
      </c>
      <c r="F2728" t="s">
        <v>874</v>
      </c>
      <c r="G2728" t="s">
        <v>874</v>
      </c>
      <c r="H2728">
        <v>3</v>
      </c>
      <c r="I2728">
        <v>1</v>
      </c>
      <c r="J2728">
        <v>1</v>
      </c>
      <c r="K2728" t="s">
        <v>875</v>
      </c>
      <c r="L2728">
        <v>1</v>
      </c>
      <c r="M2728">
        <v>2</v>
      </c>
      <c r="N2728">
        <v>2.5999999999999999E-2</v>
      </c>
      <c r="O2728" t="s">
        <v>877</v>
      </c>
      <c r="P2728" t="s">
        <v>877</v>
      </c>
      <c r="Q2728" t="s">
        <v>877</v>
      </c>
      <c r="R2728" t="s">
        <v>877</v>
      </c>
      <c r="S2728" t="s">
        <v>877</v>
      </c>
      <c r="T2728" t="s">
        <v>877</v>
      </c>
      <c r="U2728" t="s">
        <v>877</v>
      </c>
      <c r="V2728" t="s">
        <v>58</v>
      </c>
      <c r="W2728">
        <v>0.79900000000000004</v>
      </c>
      <c r="X2728" t="s">
        <v>877</v>
      </c>
      <c r="Y2728" t="s">
        <v>877</v>
      </c>
      <c r="Z2728" t="s">
        <v>877</v>
      </c>
      <c r="AA2728" s="19">
        <v>45733.997542800927</v>
      </c>
      <c r="AB2728" t="s">
        <v>2043</v>
      </c>
    </row>
    <row r="2729" spans="1:28" x14ac:dyDescent="0.35">
      <c r="A2729" t="s">
        <v>1243</v>
      </c>
      <c r="B2729" t="s">
        <v>313</v>
      </c>
      <c r="C2729">
        <v>7595</v>
      </c>
      <c r="D2729" s="9">
        <v>36969.76085648148</v>
      </c>
      <c r="E2729" s="9">
        <v>44565.290196759262</v>
      </c>
      <c r="F2729">
        <v>4500</v>
      </c>
      <c r="G2729">
        <v>4500</v>
      </c>
      <c r="H2729">
        <v>1249</v>
      </c>
      <c r="I2729">
        <v>3251</v>
      </c>
      <c r="J2729">
        <v>1130</v>
      </c>
      <c r="K2729">
        <v>3370</v>
      </c>
      <c r="L2729">
        <v>2600</v>
      </c>
      <c r="M2729">
        <v>770</v>
      </c>
      <c r="N2729">
        <v>0.21099999999999999</v>
      </c>
      <c r="O2729">
        <v>0.54400000000000004</v>
      </c>
      <c r="P2729">
        <v>0.217</v>
      </c>
      <c r="Q2729">
        <v>0.53100000000000003</v>
      </c>
      <c r="R2729">
        <v>0.98699999999999999</v>
      </c>
      <c r="S2729">
        <v>0.27900000000000003</v>
      </c>
      <c r="T2729">
        <v>0.71299999999999997</v>
      </c>
      <c r="U2729">
        <v>1450.0940000000001</v>
      </c>
      <c r="V2729" t="s">
        <v>58</v>
      </c>
      <c r="W2729">
        <v>0.90500000000000003</v>
      </c>
      <c r="X2729">
        <v>0.93400000000000005</v>
      </c>
      <c r="Y2729">
        <v>0.79900000000000004</v>
      </c>
      <c r="Z2729">
        <v>0.91600000000000004</v>
      </c>
      <c r="AA2729" s="19">
        <v>45733.997644664349</v>
      </c>
      <c r="AB2729" t="s">
        <v>2043</v>
      </c>
    </row>
    <row r="2730" spans="1:28" x14ac:dyDescent="0.35">
      <c r="A2730" t="s">
        <v>1243</v>
      </c>
      <c r="B2730" t="s">
        <v>314</v>
      </c>
      <c r="C2730">
        <v>60</v>
      </c>
      <c r="D2730" s="9">
        <v>44504.316527777781</v>
      </c>
      <c r="E2730" s="9">
        <v>44565.290196759262</v>
      </c>
      <c r="F2730" t="s">
        <v>874</v>
      </c>
      <c r="G2730" t="s">
        <v>874</v>
      </c>
      <c r="H2730">
        <v>1</v>
      </c>
      <c r="I2730">
        <v>2</v>
      </c>
      <c r="J2730">
        <v>4</v>
      </c>
      <c r="K2730" t="s">
        <v>875</v>
      </c>
      <c r="L2730">
        <v>3</v>
      </c>
      <c r="M2730">
        <v>-6</v>
      </c>
      <c r="N2730" t="s">
        <v>877</v>
      </c>
      <c r="O2730">
        <v>1.6E-2</v>
      </c>
      <c r="P2730" t="s">
        <v>877</v>
      </c>
      <c r="Q2730">
        <v>0.3</v>
      </c>
      <c r="R2730" t="s">
        <v>877</v>
      </c>
      <c r="S2730" t="s">
        <v>877</v>
      </c>
      <c r="T2730" t="s">
        <v>877</v>
      </c>
      <c r="U2730" t="s">
        <v>877</v>
      </c>
      <c r="V2730" t="s">
        <v>58</v>
      </c>
      <c r="W2730" t="s">
        <v>877</v>
      </c>
      <c r="X2730">
        <v>1</v>
      </c>
      <c r="Y2730" t="s">
        <v>877</v>
      </c>
      <c r="Z2730">
        <v>0.75</v>
      </c>
      <c r="AA2730" s="19">
        <v>45733.997644745374</v>
      </c>
      <c r="AB2730" t="s">
        <v>2043</v>
      </c>
    </row>
    <row r="2731" spans="1:28" x14ac:dyDescent="0.35">
      <c r="A2731" t="s">
        <v>1593</v>
      </c>
      <c r="B2731" t="s">
        <v>313</v>
      </c>
      <c r="C2731">
        <v>6332</v>
      </c>
      <c r="D2731" s="9">
        <v>38230.728831018518</v>
      </c>
      <c r="E2731" s="9">
        <v>44563.569074074076</v>
      </c>
      <c r="F2731">
        <v>1943</v>
      </c>
      <c r="G2731">
        <v>1943</v>
      </c>
      <c r="H2731">
        <v>641</v>
      </c>
      <c r="I2731">
        <v>1302</v>
      </c>
      <c r="J2731">
        <v>606</v>
      </c>
      <c r="K2731">
        <v>1337</v>
      </c>
      <c r="L2731">
        <v>1075</v>
      </c>
      <c r="M2731">
        <v>262</v>
      </c>
      <c r="N2731">
        <v>0.10100000000000001</v>
      </c>
      <c r="O2731">
        <v>0.20399999999999999</v>
      </c>
      <c r="P2731">
        <v>0.10100000000000001</v>
      </c>
      <c r="Q2731">
        <v>0.17899999999999999</v>
      </c>
      <c r="R2731">
        <v>0.877</v>
      </c>
      <c r="S2731">
        <v>0.33100000000000002</v>
      </c>
      <c r="T2731">
        <v>0.66900000000000004</v>
      </c>
      <c r="U2731">
        <v>1463.6869999999999</v>
      </c>
      <c r="V2731" t="s">
        <v>58</v>
      </c>
      <c r="W2731">
        <v>0.99</v>
      </c>
      <c r="X2731">
        <v>0.995</v>
      </c>
      <c r="Y2731">
        <v>0.98199999999999998</v>
      </c>
      <c r="Z2731">
        <v>0.995</v>
      </c>
      <c r="AA2731" s="19">
        <v>45733.997741342595</v>
      </c>
      <c r="AB2731" t="s">
        <v>2043</v>
      </c>
    </row>
    <row r="2732" spans="1:28" x14ac:dyDescent="0.35">
      <c r="A2732" t="s">
        <v>1593</v>
      </c>
      <c r="B2732" t="s">
        <v>314</v>
      </c>
      <c r="C2732">
        <v>93</v>
      </c>
      <c r="D2732" s="9">
        <v>44470.297627314816</v>
      </c>
      <c r="E2732" s="9">
        <v>44563.569074074076</v>
      </c>
      <c r="F2732" t="s">
        <v>874</v>
      </c>
      <c r="G2732" t="s">
        <v>874</v>
      </c>
      <c r="H2732">
        <v>17</v>
      </c>
      <c r="I2732">
        <v>11</v>
      </c>
      <c r="J2732">
        <v>5</v>
      </c>
      <c r="K2732" t="s">
        <v>875</v>
      </c>
      <c r="L2732">
        <v>17</v>
      </c>
      <c r="M2732">
        <v>5</v>
      </c>
      <c r="N2732">
        <v>0.218</v>
      </c>
      <c r="O2732">
        <v>8.4000000000000005E-2</v>
      </c>
      <c r="P2732">
        <v>7.1999999999999995E-2</v>
      </c>
      <c r="Q2732">
        <v>0.36499999999999999</v>
      </c>
      <c r="R2732">
        <v>1.587</v>
      </c>
      <c r="S2732">
        <v>0.72199999999999998</v>
      </c>
      <c r="T2732">
        <v>0.76200000000000001</v>
      </c>
      <c r="U2732">
        <v>717.80799999999999</v>
      </c>
      <c r="V2732" t="s">
        <v>64</v>
      </c>
      <c r="W2732">
        <v>0.94299999999999995</v>
      </c>
      <c r="X2732">
        <v>0.90300000000000002</v>
      </c>
      <c r="Y2732">
        <v>0.91</v>
      </c>
      <c r="Z2732">
        <v>0.73599999999999999</v>
      </c>
      <c r="AA2732" s="19">
        <v>45733.997755104167</v>
      </c>
      <c r="AB2732" t="s">
        <v>2043</v>
      </c>
    </row>
    <row r="2733" spans="1:28" x14ac:dyDescent="0.35">
      <c r="A2733" t="s">
        <v>1594</v>
      </c>
      <c r="B2733" t="s">
        <v>313</v>
      </c>
      <c r="C2733">
        <v>1365</v>
      </c>
      <c r="D2733" s="9">
        <v>43199.90079861111</v>
      </c>
      <c r="E2733" s="9">
        <v>44565.175844907404</v>
      </c>
      <c r="F2733">
        <v>741</v>
      </c>
      <c r="G2733">
        <v>741</v>
      </c>
      <c r="H2733">
        <v>507</v>
      </c>
      <c r="I2733">
        <v>234</v>
      </c>
      <c r="J2733">
        <v>56</v>
      </c>
      <c r="K2733">
        <v>685</v>
      </c>
      <c r="L2733">
        <v>588</v>
      </c>
      <c r="M2733">
        <v>97</v>
      </c>
      <c r="N2733">
        <v>0.41899999999999998</v>
      </c>
      <c r="O2733">
        <v>0.223</v>
      </c>
      <c r="P2733">
        <v>4.9000000000000002E-2</v>
      </c>
      <c r="Q2733">
        <v>0.55400000000000005</v>
      </c>
      <c r="R2733">
        <v>0.93400000000000005</v>
      </c>
      <c r="S2733">
        <v>0.65300000000000002</v>
      </c>
      <c r="T2733">
        <v>0.92400000000000004</v>
      </c>
      <c r="U2733">
        <v>175.09</v>
      </c>
      <c r="V2733" t="s">
        <v>58</v>
      </c>
      <c r="W2733">
        <v>0.98</v>
      </c>
      <c r="X2733">
        <v>0.98699999999999999</v>
      </c>
      <c r="Y2733">
        <v>0.93</v>
      </c>
      <c r="Z2733">
        <v>0.97099999999999997</v>
      </c>
      <c r="AA2733" s="19">
        <v>45733.997848067127</v>
      </c>
      <c r="AB2733" t="s">
        <v>2043</v>
      </c>
    </row>
    <row r="2734" spans="1:28" x14ac:dyDescent="0.35">
      <c r="A2734" t="s">
        <v>1594</v>
      </c>
      <c r="B2734" t="s">
        <v>314</v>
      </c>
      <c r="C2734">
        <v>99</v>
      </c>
      <c r="D2734" s="9">
        <v>44465.520219907405</v>
      </c>
      <c r="E2734" s="9">
        <v>44565.175844907404</v>
      </c>
      <c r="F2734" t="s">
        <v>874</v>
      </c>
      <c r="G2734" t="s">
        <v>874</v>
      </c>
      <c r="H2734">
        <v>59</v>
      </c>
      <c r="I2734">
        <v>33</v>
      </c>
      <c r="J2734">
        <v>1</v>
      </c>
      <c r="K2734" t="s">
        <v>875</v>
      </c>
      <c r="L2734">
        <v>56</v>
      </c>
      <c r="M2734">
        <v>34</v>
      </c>
      <c r="N2734">
        <v>0.57499999999999996</v>
      </c>
      <c r="O2734">
        <v>0.34100000000000003</v>
      </c>
      <c r="P2734" t="s">
        <v>877</v>
      </c>
      <c r="Q2734">
        <v>0.53800000000000003</v>
      </c>
      <c r="R2734" t="s">
        <v>877</v>
      </c>
      <c r="S2734" t="s">
        <v>877</v>
      </c>
      <c r="T2734" t="s">
        <v>877</v>
      </c>
      <c r="U2734" t="s">
        <v>877</v>
      </c>
      <c r="V2734" t="s">
        <v>58</v>
      </c>
      <c r="W2734">
        <v>0.96</v>
      </c>
      <c r="X2734">
        <v>0.9</v>
      </c>
      <c r="Y2734" t="s">
        <v>877</v>
      </c>
      <c r="Z2734">
        <v>0.97199999999999998</v>
      </c>
      <c r="AA2734" s="19">
        <v>45733.997848136576</v>
      </c>
      <c r="AB2734" t="s">
        <v>2043</v>
      </c>
    </row>
    <row r="2735" spans="1:28" x14ac:dyDescent="0.35">
      <c r="A2735" t="s">
        <v>1595</v>
      </c>
      <c r="B2735" t="s">
        <v>313</v>
      </c>
      <c r="C2735">
        <v>2885</v>
      </c>
      <c r="D2735" s="9">
        <v>41260.909282407411</v>
      </c>
      <c r="E2735" s="9">
        <v>44146.835821759261</v>
      </c>
      <c r="F2735">
        <v>632</v>
      </c>
      <c r="G2735">
        <v>632</v>
      </c>
      <c r="H2735">
        <v>456</v>
      </c>
      <c r="I2735">
        <v>176</v>
      </c>
      <c r="J2735">
        <v>37</v>
      </c>
      <c r="K2735">
        <v>595</v>
      </c>
      <c r="L2735">
        <v>490</v>
      </c>
      <c r="M2735">
        <v>105</v>
      </c>
      <c r="N2735">
        <v>0.189</v>
      </c>
      <c r="O2735">
        <v>0.08</v>
      </c>
      <c r="P2735">
        <v>1.7999999999999999E-2</v>
      </c>
      <c r="Q2735">
        <v>0.23300000000000001</v>
      </c>
      <c r="R2735">
        <v>0.92800000000000005</v>
      </c>
      <c r="S2735">
        <v>0.70299999999999996</v>
      </c>
      <c r="T2735">
        <v>0.93300000000000005</v>
      </c>
      <c r="U2735">
        <v>450.64400000000001</v>
      </c>
      <c r="V2735" t="s">
        <v>58</v>
      </c>
      <c r="W2735">
        <v>0.95699999999999996</v>
      </c>
      <c r="X2735">
        <v>0.83199999999999996</v>
      </c>
      <c r="Y2735">
        <v>0.64900000000000002</v>
      </c>
      <c r="Z2735">
        <v>0.95099999999999996</v>
      </c>
      <c r="AA2735" s="19">
        <v>45733.99794108796</v>
      </c>
      <c r="AB2735" t="s">
        <v>2043</v>
      </c>
    </row>
    <row r="2736" spans="1:28" x14ac:dyDescent="0.35">
      <c r="A2736" t="s">
        <v>1595</v>
      </c>
      <c r="B2736" t="s">
        <v>314</v>
      </c>
      <c r="C2736">
        <v>99</v>
      </c>
      <c r="D2736" s="9">
        <v>44047.810787037037</v>
      </c>
      <c r="E2736" s="9">
        <v>44146.835821759261</v>
      </c>
      <c r="F2736" t="s">
        <v>874</v>
      </c>
      <c r="G2736" t="s">
        <v>874</v>
      </c>
      <c r="H2736">
        <v>9</v>
      </c>
      <c r="I2736">
        <v>4</v>
      </c>
      <c r="J2736">
        <v>2</v>
      </c>
      <c r="K2736" t="s">
        <v>875</v>
      </c>
      <c r="L2736">
        <v>8</v>
      </c>
      <c r="M2736">
        <v>2</v>
      </c>
      <c r="N2736">
        <v>6.9000000000000006E-2</v>
      </c>
      <c r="O2736">
        <v>3.6999999999999998E-2</v>
      </c>
      <c r="P2736" t="s">
        <v>877</v>
      </c>
      <c r="Q2736">
        <v>6.5000000000000002E-2</v>
      </c>
      <c r="R2736" t="s">
        <v>877</v>
      </c>
      <c r="S2736" t="s">
        <v>877</v>
      </c>
      <c r="T2736" t="s">
        <v>877</v>
      </c>
      <c r="U2736" t="s">
        <v>877</v>
      </c>
      <c r="V2736" t="s">
        <v>58</v>
      </c>
      <c r="W2736">
        <v>0.84499999999999997</v>
      </c>
      <c r="X2736">
        <v>0.8</v>
      </c>
      <c r="Y2736" t="s">
        <v>877</v>
      </c>
      <c r="Z2736">
        <v>0.33300000000000002</v>
      </c>
      <c r="AA2736" s="19">
        <v>45733.99794115741</v>
      </c>
      <c r="AB2736" t="s">
        <v>2043</v>
      </c>
    </row>
    <row r="2737" spans="1:28" x14ac:dyDescent="0.35">
      <c r="A2737" t="s">
        <v>1596</v>
      </c>
      <c r="B2737" t="s">
        <v>313</v>
      </c>
      <c r="C2737">
        <v>759</v>
      </c>
      <c r="D2737" s="9">
        <v>43806.41946759259</v>
      </c>
      <c r="E2737" s="9">
        <v>44566.356793981482</v>
      </c>
      <c r="F2737">
        <v>441</v>
      </c>
      <c r="G2737">
        <v>441</v>
      </c>
      <c r="H2737">
        <v>288</v>
      </c>
      <c r="I2737">
        <v>153</v>
      </c>
      <c r="J2737">
        <v>6</v>
      </c>
      <c r="K2737">
        <v>435</v>
      </c>
      <c r="L2737">
        <v>306</v>
      </c>
      <c r="M2737">
        <v>129</v>
      </c>
      <c r="N2737">
        <v>0.35399999999999998</v>
      </c>
      <c r="O2737">
        <v>0.19600000000000001</v>
      </c>
      <c r="P2737">
        <v>1.0999999999999999E-2</v>
      </c>
      <c r="Q2737">
        <v>0.40500000000000003</v>
      </c>
      <c r="R2737">
        <v>0.751</v>
      </c>
      <c r="S2737">
        <v>0.64400000000000002</v>
      </c>
      <c r="T2737">
        <v>0.98</v>
      </c>
      <c r="U2737">
        <v>318.51900000000001</v>
      </c>
      <c r="V2737" t="s">
        <v>58</v>
      </c>
      <c r="W2737">
        <v>0.995</v>
      </c>
      <c r="X2737">
        <v>0.98</v>
      </c>
      <c r="Y2737">
        <v>0.92600000000000005</v>
      </c>
      <c r="Z2737">
        <v>0.98499999999999999</v>
      </c>
      <c r="AA2737" s="19">
        <v>45733.998033090276</v>
      </c>
      <c r="AB2737" t="s">
        <v>2043</v>
      </c>
    </row>
    <row r="2738" spans="1:28" x14ac:dyDescent="0.35">
      <c r="A2738" t="s">
        <v>1596</v>
      </c>
      <c r="B2738" t="s">
        <v>314</v>
      </c>
      <c r="C2738">
        <v>99</v>
      </c>
      <c r="D2738" s="9">
        <v>44466.367395833331</v>
      </c>
      <c r="E2738" s="9">
        <v>44566.356793981482</v>
      </c>
      <c r="F2738" t="s">
        <v>874</v>
      </c>
      <c r="G2738" t="s">
        <v>874</v>
      </c>
      <c r="H2738">
        <v>36</v>
      </c>
      <c r="I2738">
        <v>17</v>
      </c>
      <c r="J2738">
        <v>1</v>
      </c>
      <c r="K2738" t="s">
        <v>875</v>
      </c>
      <c r="L2738">
        <v>39</v>
      </c>
      <c r="M2738">
        <v>13</v>
      </c>
      <c r="N2738">
        <v>0.34</v>
      </c>
      <c r="O2738">
        <v>0.14099999999999999</v>
      </c>
      <c r="P2738" t="s">
        <v>877</v>
      </c>
      <c r="Q2738">
        <v>0.35599999999999998</v>
      </c>
      <c r="R2738" t="s">
        <v>877</v>
      </c>
      <c r="S2738" t="s">
        <v>877</v>
      </c>
      <c r="T2738" t="s">
        <v>877</v>
      </c>
      <c r="U2738" t="s">
        <v>877</v>
      </c>
      <c r="V2738" t="s">
        <v>58</v>
      </c>
      <c r="W2738">
        <v>0.98799999999999999</v>
      </c>
      <c r="X2738">
        <v>0.93300000000000005</v>
      </c>
      <c r="Y2738" t="s">
        <v>877</v>
      </c>
      <c r="Z2738">
        <v>0.79200000000000004</v>
      </c>
      <c r="AA2738" s="19">
        <v>45733.998033159725</v>
      </c>
      <c r="AB2738" t="s">
        <v>2043</v>
      </c>
    </row>
    <row r="2739" spans="1:28" x14ac:dyDescent="0.35">
      <c r="A2739" t="s">
        <v>1597</v>
      </c>
      <c r="B2739" t="s">
        <v>313</v>
      </c>
      <c r="C2739">
        <v>1189</v>
      </c>
      <c r="D2739" s="9">
        <v>41480.391886574071</v>
      </c>
      <c r="E2739" s="9">
        <v>42670.371493055558</v>
      </c>
      <c r="F2739">
        <v>1445</v>
      </c>
      <c r="G2739">
        <v>1445</v>
      </c>
      <c r="H2739">
        <v>676</v>
      </c>
      <c r="I2739">
        <v>769</v>
      </c>
      <c r="J2739">
        <v>95</v>
      </c>
      <c r="K2739">
        <v>1350</v>
      </c>
      <c r="L2739">
        <v>1075</v>
      </c>
      <c r="M2739">
        <v>275</v>
      </c>
      <c r="N2739">
        <v>0.82199999999999995</v>
      </c>
      <c r="O2739">
        <v>0.92900000000000005</v>
      </c>
      <c r="P2739">
        <v>0.111</v>
      </c>
      <c r="Q2739">
        <v>1.23</v>
      </c>
      <c r="R2739">
        <v>0.75</v>
      </c>
      <c r="S2739">
        <v>0.46899999999999997</v>
      </c>
      <c r="T2739">
        <v>0.93700000000000006</v>
      </c>
      <c r="U2739">
        <v>223.577</v>
      </c>
      <c r="V2739" t="s">
        <v>58</v>
      </c>
      <c r="W2739">
        <v>0.98199999999999998</v>
      </c>
      <c r="X2739">
        <v>0.98499999999999999</v>
      </c>
      <c r="Y2739">
        <v>0.94699999999999995</v>
      </c>
      <c r="Z2739">
        <v>0.97199999999999998</v>
      </c>
      <c r="AA2739" s="19">
        <v>45733.998128402774</v>
      </c>
      <c r="AB2739" t="s">
        <v>2043</v>
      </c>
    </row>
    <row r="2740" spans="1:28" x14ac:dyDescent="0.35">
      <c r="A2740" t="s">
        <v>1597</v>
      </c>
      <c r="B2740" t="s">
        <v>314</v>
      </c>
      <c r="C2740">
        <v>94</v>
      </c>
      <c r="D2740" s="9">
        <v>42576.296817129631</v>
      </c>
      <c r="E2740" s="9">
        <v>42670.371493055558</v>
      </c>
      <c r="F2740" t="s">
        <v>874</v>
      </c>
      <c r="G2740" t="s">
        <v>874</v>
      </c>
      <c r="H2740">
        <v>1</v>
      </c>
      <c r="I2740">
        <v>2</v>
      </c>
      <c r="J2740">
        <v>1</v>
      </c>
      <c r="K2740" t="s">
        <v>875</v>
      </c>
      <c r="L2740">
        <v>4</v>
      </c>
      <c r="M2740">
        <v>0</v>
      </c>
      <c r="N2740" t="s">
        <v>877</v>
      </c>
      <c r="O2740" t="s">
        <v>877</v>
      </c>
      <c r="P2740" t="s">
        <v>877</v>
      </c>
      <c r="Q2740">
        <v>0.154</v>
      </c>
      <c r="R2740" t="s">
        <v>877</v>
      </c>
      <c r="S2740" t="s">
        <v>877</v>
      </c>
      <c r="T2740" t="s">
        <v>877</v>
      </c>
      <c r="U2740" t="s">
        <v>877</v>
      </c>
      <c r="V2740" t="s">
        <v>58</v>
      </c>
      <c r="W2740" t="s">
        <v>877</v>
      </c>
      <c r="X2740" t="s">
        <v>877</v>
      </c>
      <c r="Y2740" t="s">
        <v>877</v>
      </c>
      <c r="Z2740">
        <v>0.8</v>
      </c>
      <c r="AA2740" s="19">
        <v>45733.998128472223</v>
      </c>
      <c r="AB2740" t="s">
        <v>2043</v>
      </c>
    </row>
    <row r="2741" spans="1:28" x14ac:dyDescent="0.35">
      <c r="A2741" t="s">
        <v>1598</v>
      </c>
      <c r="B2741" t="s">
        <v>313</v>
      </c>
      <c r="C2741">
        <v>6521</v>
      </c>
      <c r="D2741" s="9">
        <v>36818.310497685183</v>
      </c>
      <c r="E2741" s="9">
        <v>43339.490833333337</v>
      </c>
      <c r="F2741">
        <v>3006</v>
      </c>
      <c r="G2741">
        <v>3006</v>
      </c>
      <c r="H2741">
        <v>1086</v>
      </c>
      <c r="I2741">
        <v>1920</v>
      </c>
      <c r="J2741">
        <v>1364</v>
      </c>
      <c r="K2741">
        <v>1642</v>
      </c>
      <c r="L2741">
        <v>1398</v>
      </c>
      <c r="M2741">
        <v>244</v>
      </c>
      <c r="N2741">
        <v>0.435</v>
      </c>
      <c r="O2741">
        <v>0.67500000000000004</v>
      </c>
      <c r="P2741">
        <v>0.98099999999999998</v>
      </c>
      <c r="Q2741">
        <v>1.028</v>
      </c>
      <c r="R2741">
        <v>7.9690000000000003</v>
      </c>
      <c r="S2741">
        <v>0.39200000000000002</v>
      </c>
      <c r="T2741">
        <v>0.11600000000000001</v>
      </c>
      <c r="U2741">
        <v>237.35400000000001</v>
      </c>
      <c r="V2741" t="s">
        <v>64</v>
      </c>
      <c r="W2741">
        <v>0.85</v>
      </c>
      <c r="X2741">
        <v>0.83</v>
      </c>
      <c r="Y2741">
        <v>0.30599999999999999</v>
      </c>
      <c r="Z2741">
        <v>0.35399999999999998</v>
      </c>
      <c r="AA2741" s="19">
        <v>45733.998227025462</v>
      </c>
      <c r="AB2741" t="s">
        <v>2043</v>
      </c>
    </row>
    <row r="2742" spans="1:28" x14ac:dyDescent="0.35">
      <c r="A2742" t="s">
        <v>1598</v>
      </c>
      <c r="B2742" t="s">
        <v>314</v>
      </c>
      <c r="C2742">
        <v>0</v>
      </c>
      <c r="D2742" s="9">
        <v>43339.441990740743</v>
      </c>
      <c r="E2742" s="9">
        <v>43339.490833333337</v>
      </c>
      <c r="F2742" t="s">
        <v>874</v>
      </c>
      <c r="G2742" t="s">
        <v>874</v>
      </c>
      <c r="H2742">
        <v>1</v>
      </c>
      <c r="I2742">
        <v>1</v>
      </c>
      <c r="J2742">
        <v>1</v>
      </c>
      <c r="K2742" t="s">
        <v>875</v>
      </c>
      <c r="L2742">
        <v>1</v>
      </c>
      <c r="M2742">
        <v>-1</v>
      </c>
      <c r="N2742" t="s">
        <v>877</v>
      </c>
      <c r="O2742" t="s">
        <v>877</v>
      </c>
      <c r="P2742" t="s">
        <v>877</v>
      </c>
      <c r="Q2742" t="s">
        <v>877</v>
      </c>
      <c r="R2742" t="s">
        <v>877</v>
      </c>
      <c r="S2742" t="s">
        <v>877</v>
      </c>
      <c r="T2742" t="s">
        <v>877</v>
      </c>
      <c r="U2742" t="s">
        <v>877</v>
      </c>
      <c r="V2742" t="s">
        <v>64</v>
      </c>
      <c r="W2742" t="s">
        <v>877</v>
      </c>
      <c r="X2742" t="s">
        <v>877</v>
      </c>
      <c r="Y2742" t="s">
        <v>877</v>
      </c>
      <c r="Z2742" t="s">
        <v>877</v>
      </c>
      <c r="AA2742" s="19">
        <v>45733.99822710648</v>
      </c>
      <c r="AB2742" t="s">
        <v>2043</v>
      </c>
    </row>
    <row r="2743" spans="1:28" x14ac:dyDescent="0.35">
      <c r="A2743" t="s">
        <v>1453</v>
      </c>
      <c r="B2743" t="s">
        <v>313</v>
      </c>
      <c r="C2743">
        <v>2951</v>
      </c>
      <c r="D2743" s="9">
        <v>41614.872534722221</v>
      </c>
      <c r="E2743" s="9">
        <v>44565.921805555554</v>
      </c>
      <c r="F2743">
        <v>3595</v>
      </c>
      <c r="G2743">
        <v>3595</v>
      </c>
      <c r="H2743">
        <v>1768</v>
      </c>
      <c r="I2743">
        <v>1827</v>
      </c>
      <c r="J2743">
        <v>323</v>
      </c>
      <c r="K2743">
        <v>3272</v>
      </c>
      <c r="L2743">
        <v>2230</v>
      </c>
      <c r="M2743">
        <v>1042</v>
      </c>
      <c r="N2743">
        <v>0.71599999999999997</v>
      </c>
      <c r="O2743">
        <v>0.79400000000000004</v>
      </c>
      <c r="P2743">
        <v>0.152</v>
      </c>
      <c r="Q2743">
        <v>1.0009999999999999</v>
      </c>
      <c r="R2743">
        <v>0.73699999999999999</v>
      </c>
      <c r="S2743">
        <v>0.47399999999999998</v>
      </c>
      <c r="T2743">
        <v>0.89900000000000002</v>
      </c>
      <c r="U2743">
        <v>1040.9590000000001</v>
      </c>
      <c r="V2743" t="s">
        <v>58</v>
      </c>
      <c r="W2743">
        <v>0.94499999999999995</v>
      </c>
      <c r="X2743">
        <v>0.95299999999999996</v>
      </c>
      <c r="Y2743">
        <v>0.92600000000000005</v>
      </c>
      <c r="Z2743">
        <v>0.95899999999999996</v>
      </c>
      <c r="AA2743" s="19">
        <v>45733.998327615744</v>
      </c>
      <c r="AB2743" t="s">
        <v>2043</v>
      </c>
    </row>
    <row r="2744" spans="1:28" x14ac:dyDescent="0.35">
      <c r="A2744" t="s">
        <v>1453</v>
      </c>
      <c r="B2744" t="s">
        <v>314</v>
      </c>
      <c r="C2744">
        <v>89</v>
      </c>
      <c r="D2744" s="9">
        <v>44476.22384259259</v>
      </c>
      <c r="E2744" s="9">
        <v>44565.921805555554</v>
      </c>
      <c r="F2744" t="s">
        <v>874</v>
      </c>
      <c r="G2744" t="s">
        <v>874</v>
      </c>
      <c r="H2744">
        <v>12</v>
      </c>
      <c r="I2744">
        <v>6</v>
      </c>
      <c r="J2744">
        <v>1</v>
      </c>
      <c r="K2744" t="s">
        <v>875</v>
      </c>
      <c r="L2744">
        <v>8</v>
      </c>
      <c r="M2744">
        <v>8</v>
      </c>
      <c r="N2744">
        <v>0.11600000000000001</v>
      </c>
      <c r="O2744">
        <v>5.2999999999999999E-2</v>
      </c>
      <c r="P2744" t="s">
        <v>877</v>
      </c>
      <c r="Q2744">
        <v>0.08</v>
      </c>
      <c r="R2744" t="s">
        <v>877</v>
      </c>
      <c r="S2744" t="s">
        <v>877</v>
      </c>
      <c r="T2744" t="s">
        <v>877</v>
      </c>
      <c r="U2744" t="s">
        <v>877</v>
      </c>
      <c r="V2744" t="s">
        <v>58</v>
      </c>
      <c r="W2744">
        <v>0.91100000000000003</v>
      </c>
      <c r="X2744">
        <v>0.85799999999999998</v>
      </c>
      <c r="Y2744" t="s">
        <v>877</v>
      </c>
      <c r="Z2744">
        <v>0.74299999999999999</v>
      </c>
      <c r="AA2744" s="19">
        <v>45733.99832770833</v>
      </c>
      <c r="AB2744" t="s">
        <v>2043</v>
      </c>
    </row>
    <row r="2745" spans="1:28" x14ac:dyDescent="0.35">
      <c r="A2745" t="s">
        <v>1599</v>
      </c>
      <c r="B2745" t="s">
        <v>313</v>
      </c>
      <c r="C2745">
        <v>930</v>
      </c>
      <c r="D2745" s="9">
        <v>39846.180648148147</v>
      </c>
      <c r="E2745" s="9">
        <v>40776.708310185182</v>
      </c>
      <c r="F2745">
        <v>130</v>
      </c>
      <c r="G2745">
        <v>130</v>
      </c>
      <c r="H2745">
        <v>73</v>
      </c>
      <c r="I2745">
        <v>57</v>
      </c>
      <c r="J2745">
        <v>11</v>
      </c>
      <c r="K2745">
        <v>119</v>
      </c>
      <c r="L2745">
        <v>103</v>
      </c>
      <c r="M2745">
        <v>16</v>
      </c>
      <c r="N2745">
        <v>0.19700000000000001</v>
      </c>
      <c r="O2745">
        <v>8.3000000000000004E-2</v>
      </c>
      <c r="P2745">
        <v>2.4E-2</v>
      </c>
      <c r="Q2745">
        <v>0.20300000000000001</v>
      </c>
      <c r="R2745">
        <v>0.79300000000000004</v>
      </c>
      <c r="S2745">
        <v>0.70399999999999996</v>
      </c>
      <c r="T2745">
        <v>0.91400000000000003</v>
      </c>
      <c r="U2745">
        <v>78.817999999999998</v>
      </c>
      <c r="V2745" t="s">
        <v>58</v>
      </c>
      <c r="W2745">
        <v>0.85299999999999998</v>
      </c>
      <c r="X2745">
        <v>0.71799999999999997</v>
      </c>
      <c r="Y2745">
        <v>0.90500000000000003</v>
      </c>
      <c r="Z2745">
        <v>0.91200000000000003</v>
      </c>
      <c r="AA2745" s="19">
        <v>45733.998413923611</v>
      </c>
      <c r="AB2745" t="s">
        <v>2043</v>
      </c>
    </row>
    <row r="2746" spans="1:28" x14ac:dyDescent="0.35">
      <c r="A2746" t="s">
        <v>1599</v>
      </c>
      <c r="B2746" t="s">
        <v>314</v>
      </c>
      <c r="C2746">
        <v>0</v>
      </c>
      <c r="D2746" s="9">
        <v>40776.708310185182</v>
      </c>
      <c r="E2746" s="9">
        <v>40776.708310185182</v>
      </c>
      <c r="F2746" t="s">
        <v>874</v>
      </c>
      <c r="G2746" t="s">
        <v>874</v>
      </c>
      <c r="H2746">
        <v>1</v>
      </c>
      <c r="I2746">
        <v>1</v>
      </c>
      <c r="J2746">
        <v>1</v>
      </c>
      <c r="K2746" t="s">
        <v>875</v>
      </c>
      <c r="L2746">
        <v>1</v>
      </c>
      <c r="M2746">
        <v>0</v>
      </c>
      <c r="N2746" t="s">
        <v>877</v>
      </c>
      <c r="O2746" t="s">
        <v>877</v>
      </c>
      <c r="P2746" t="s">
        <v>877</v>
      </c>
      <c r="Q2746" t="s">
        <v>877</v>
      </c>
      <c r="R2746" t="s">
        <v>877</v>
      </c>
      <c r="S2746" t="s">
        <v>877</v>
      </c>
      <c r="T2746" t="s">
        <v>877</v>
      </c>
      <c r="U2746" t="s">
        <v>877</v>
      </c>
      <c r="V2746" t="s">
        <v>58</v>
      </c>
      <c r="W2746" t="s">
        <v>877</v>
      </c>
      <c r="X2746" t="s">
        <v>877</v>
      </c>
      <c r="Y2746" t="s">
        <v>877</v>
      </c>
      <c r="Z2746" t="s">
        <v>877</v>
      </c>
      <c r="AA2746" s="19">
        <v>45733.998413981484</v>
      </c>
      <c r="AB2746" t="s">
        <v>2043</v>
      </c>
    </row>
    <row r="2747" spans="1:28" x14ac:dyDescent="0.35">
      <c r="A2747" t="s">
        <v>1600</v>
      </c>
      <c r="B2747" t="s">
        <v>313</v>
      </c>
      <c r="C2747">
        <v>1987</v>
      </c>
      <c r="D2747" s="9">
        <v>41745.655104166668</v>
      </c>
      <c r="E2747" s="9">
        <v>43733.061782407407</v>
      </c>
      <c r="F2747">
        <v>55</v>
      </c>
      <c r="G2747">
        <v>55</v>
      </c>
      <c r="H2747">
        <v>36</v>
      </c>
      <c r="I2747">
        <v>19</v>
      </c>
      <c r="J2747">
        <v>4</v>
      </c>
      <c r="K2747">
        <v>51</v>
      </c>
      <c r="L2747">
        <v>9</v>
      </c>
      <c r="M2747">
        <v>42</v>
      </c>
      <c r="N2747">
        <v>2.1000000000000001E-2</v>
      </c>
      <c r="O2747">
        <v>1.2999999999999999E-2</v>
      </c>
      <c r="P2747">
        <v>3.0000000000000001E-3</v>
      </c>
      <c r="Q2747">
        <v>8.9999999999999993E-3</v>
      </c>
      <c r="R2747">
        <v>0.28999999999999998</v>
      </c>
      <c r="S2747">
        <v>0.61799999999999999</v>
      </c>
      <c r="T2747">
        <v>0.91200000000000003</v>
      </c>
      <c r="U2747">
        <v>4666.6670000000004</v>
      </c>
      <c r="V2747" t="s">
        <v>58</v>
      </c>
      <c r="W2747">
        <v>0.70199999999999996</v>
      </c>
      <c r="X2747">
        <v>0.85799999999999998</v>
      </c>
      <c r="Y2747">
        <v>0.86</v>
      </c>
      <c r="Z2747">
        <v>0.85699999999999998</v>
      </c>
      <c r="AA2747" s="19">
        <v>45733.998498761575</v>
      </c>
      <c r="AB2747" t="s">
        <v>2043</v>
      </c>
    </row>
    <row r="2748" spans="1:28" x14ac:dyDescent="0.35">
      <c r="A2748" t="s">
        <v>1600</v>
      </c>
      <c r="B2748" t="s">
        <v>314</v>
      </c>
      <c r="C2748">
        <v>0</v>
      </c>
      <c r="D2748" s="9">
        <v>43733.061782407407</v>
      </c>
      <c r="E2748" s="9">
        <v>43733.061782407407</v>
      </c>
      <c r="F2748" t="s">
        <v>874</v>
      </c>
      <c r="G2748" t="s">
        <v>874</v>
      </c>
      <c r="H2748">
        <v>1</v>
      </c>
      <c r="I2748">
        <v>1</v>
      </c>
      <c r="J2748">
        <v>1</v>
      </c>
      <c r="K2748" t="s">
        <v>875</v>
      </c>
      <c r="L2748">
        <v>1</v>
      </c>
      <c r="M2748">
        <v>0</v>
      </c>
      <c r="N2748" t="s">
        <v>877</v>
      </c>
      <c r="O2748" t="s">
        <v>877</v>
      </c>
      <c r="P2748" t="s">
        <v>877</v>
      </c>
      <c r="Q2748" t="s">
        <v>877</v>
      </c>
      <c r="R2748" t="s">
        <v>877</v>
      </c>
      <c r="S2748" t="s">
        <v>877</v>
      </c>
      <c r="T2748" t="s">
        <v>877</v>
      </c>
      <c r="U2748" t="s">
        <v>877</v>
      </c>
      <c r="V2748" t="s">
        <v>58</v>
      </c>
      <c r="W2748" t="s">
        <v>877</v>
      </c>
      <c r="X2748" t="s">
        <v>877</v>
      </c>
      <c r="Y2748" t="s">
        <v>877</v>
      </c>
      <c r="Z2748" t="s">
        <v>877</v>
      </c>
      <c r="AA2748" s="19">
        <v>45733.998498831017</v>
      </c>
      <c r="AB2748" t="s">
        <v>2043</v>
      </c>
    </row>
    <row r="2749" spans="1:28" x14ac:dyDescent="0.35">
      <c r="A2749" t="s">
        <v>1601</v>
      </c>
      <c r="B2749" t="s">
        <v>313</v>
      </c>
      <c r="C2749">
        <v>2882</v>
      </c>
      <c r="D2749" s="9">
        <v>38556.154351851852</v>
      </c>
      <c r="E2749" s="9">
        <v>41438.23265046296</v>
      </c>
      <c r="F2749">
        <v>956</v>
      </c>
      <c r="G2749">
        <v>956</v>
      </c>
      <c r="H2749">
        <v>177</v>
      </c>
      <c r="I2749">
        <v>779</v>
      </c>
      <c r="J2749">
        <v>102</v>
      </c>
      <c r="K2749">
        <v>854</v>
      </c>
      <c r="L2749">
        <v>529</v>
      </c>
      <c r="M2749">
        <v>325</v>
      </c>
      <c r="N2749">
        <v>9.6000000000000002E-2</v>
      </c>
      <c r="O2749">
        <v>0.47899999999999998</v>
      </c>
      <c r="P2749">
        <v>4.7E-2</v>
      </c>
      <c r="Q2749">
        <v>0.33500000000000002</v>
      </c>
      <c r="R2749">
        <v>0.63400000000000001</v>
      </c>
      <c r="S2749">
        <v>0.16700000000000001</v>
      </c>
      <c r="T2749">
        <v>0.91800000000000004</v>
      </c>
      <c r="U2749">
        <v>970.149</v>
      </c>
      <c r="V2749" t="s">
        <v>58</v>
      </c>
      <c r="W2749">
        <v>0.8</v>
      </c>
      <c r="X2749">
        <v>0.81100000000000005</v>
      </c>
      <c r="Y2749">
        <v>0.64200000000000002</v>
      </c>
      <c r="Z2749">
        <v>0.75900000000000001</v>
      </c>
      <c r="AA2749" s="19">
        <v>45733.998586701389</v>
      </c>
      <c r="AB2749" t="s">
        <v>2043</v>
      </c>
    </row>
    <row r="2750" spans="1:28" x14ac:dyDescent="0.35">
      <c r="A2750" t="s">
        <v>1601</v>
      </c>
      <c r="B2750" t="s">
        <v>314</v>
      </c>
      <c r="C2750">
        <v>0</v>
      </c>
      <c r="D2750" s="9">
        <v>41438.23265046296</v>
      </c>
      <c r="E2750" s="9">
        <v>41438.23265046296</v>
      </c>
      <c r="F2750" t="s">
        <v>874</v>
      </c>
      <c r="G2750" t="s">
        <v>874</v>
      </c>
      <c r="H2750">
        <v>1</v>
      </c>
      <c r="I2750">
        <v>1</v>
      </c>
      <c r="J2750">
        <v>1</v>
      </c>
      <c r="K2750" t="s">
        <v>875</v>
      </c>
      <c r="L2750">
        <v>1</v>
      </c>
      <c r="M2750">
        <v>0</v>
      </c>
      <c r="N2750" t="s">
        <v>877</v>
      </c>
      <c r="O2750" t="s">
        <v>877</v>
      </c>
      <c r="P2750" t="s">
        <v>877</v>
      </c>
      <c r="Q2750" t="s">
        <v>877</v>
      </c>
      <c r="R2750" t="s">
        <v>877</v>
      </c>
      <c r="S2750" t="s">
        <v>877</v>
      </c>
      <c r="T2750" t="s">
        <v>877</v>
      </c>
      <c r="U2750" t="s">
        <v>877</v>
      </c>
      <c r="V2750" t="s">
        <v>58</v>
      </c>
      <c r="W2750" t="s">
        <v>877</v>
      </c>
      <c r="X2750" t="s">
        <v>877</v>
      </c>
      <c r="Y2750" t="s">
        <v>877</v>
      </c>
      <c r="Z2750" t="s">
        <v>877</v>
      </c>
      <c r="AA2750" s="19">
        <v>45733.998586770831</v>
      </c>
      <c r="AB2750" t="s">
        <v>2043</v>
      </c>
    </row>
    <row r="2751" spans="1:28" x14ac:dyDescent="0.35">
      <c r="A2751" t="s">
        <v>1602</v>
      </c>
      <c r="B2751" t="s">
        <v>313</v>
      </c>
      <c r="C2751">
        <v>1435</v>
      </c>
      <c r="D2751" s="9">
        <v>43115.376840277779</v>
      </c>
      <c r="E2751" s="9">
        <v>44550.934560185182</v>
      </c>
      <c r="F2751">
        <v>31</v>
      </c>
      <c r="G2751">
        <v>31</v>
      </c>
      <c r="H2751">
        <v>24</v>
      </c>
      <c r="I2751">
        <v>7</v>
      </c>
      <c r="J2751">
        <v>1</v>
      </c>
      <c r="K2751">
        <v>30</v>
      </c>
      <c r="L2751">
        <v>21</v>
      </c>
      <c r="M2751">
        <v>9</v>
      </c>
      <c r="N2751">
        <v>1.2999999999999999E-2</v>
      </c>
      <c r="O2751">
        <v>4.0000000000000001E-3</v>
      </c>
      <c r="P2751">
        <v>0</v>
      </c>
      <c r="Q2751">
        <v>1.2999999999999999E-2</v>
      </c>
      <c r="R2751">
        <v>0.76500000000000001</v>
      </c>
      <c r="S2751">
        <v>0.76500000000000001</v>
      </c>
      <c r="T2751">
        <v>1</v>
      </c>
      <c r="U2751">
        <v>692.30799999999999</v>
      </c>
      <c r="V2751" t="s">
        <v>58</v>
      </c>
      <c r="W2751">
        <v>0.85599999999999998</v>
      </c>
      <c r="X2751">
        <v>0.874</v>
      </c>
      <c r="Y2751">
        <v>0</v>
      </c>
      <c r="Z2751">
        <v>0.57999999999999996</v>
      </c>
      <c r="AA2751" s="19">
        <v>45733.998676006944</v>
      </c>
      <c r="AB2751" t="s">
        <v>2043</v>
      </c>
    </row>
    <row r="2752" spans="1:28" x14ac:dyDescent="0.35">
      <c r="A2752" t="s">
        <v>1602</v>
      </c>
      <c r="B2752" t="s">
        <v>314</v>
      </c>
      <c r="C2752">
        <v>97</v>
      </c>
      <c r="D2752" s="9">
        <v>44453.625960648147</v>
      </c>
      <c r="E2752" s="9">
        <v>44550.934560185182</v>
      </c>
      <c r="F2752" t="s">
        <v>874</v>
      </c>
      <c r="G2752" t="s">
        <v>874</v>
      </c>
      <c r="H2752">
        <v>10</v>
      </c>
      <c r="I2752">
        <v>2</v>
      </c>
      <c r="J2752">
        <v>1</v>
      </c>
      <c r="K2752" t="s">
        <v>875</v>
      </c>
      <c r="L2752">
        <v>12</v>
      </c>
      <c r="M2752">
        <v>0</v>
      </c>
      <c r="N2752">
        <v>0.151</v>
      </c>
      <c r="O2752">
        <v>0.5</v>
      </c>
      <c r="P2752" t="s">
        <v>877</v>
      </c>
      <c r="Q2752">
        <v>9.1999999999999998E-2</v>
      </c>
      <c r="R2752" t="s">
        <v>877</v>
      </c>
      <c r="S2752" t="s">
        <v>877</v>
      </c>
      <c r="T2752" t="s">
        <v>877</v>
      </c>
      <c r="U2752" t="s">
        <v>877</v>
      </c>
      <c r="V2752" t="s">
        <v>58</v>
      </c>
      <c r="W2752">
        <v>0.745</v>
      </c>
      <c r="X2752">
        <v>1</v>
      </c>
      <c r="Y2752" t="s">
        <v>877</v>
      </c>
      <c r="Z2752">
        <v>0.92200000000000004</v>
      </c>
      <c r="AA2752" s="19">
        <v>45733.998676099538</v>
      </c>
      <c r="AB2752" t="s">
        <v>2043</v>
      </c>
    </row>
    <row r="2753" spans="1:28" x14ac:dyDescent="0.35">
      <c r="A2753" t="s">
        <v>1603</v>
      </c>
      <c r="B2753" t="s">
        <v>313</v>
      </c>
      <c r="C2753">
        <v>3063</v>
      </c>
      <c r="D2753" s="9">
        <v>40505.402662037035</v>
      </c>
      <c r="E2753" s="9">
        <v>43569.123530092591</v>
      </c>
      <c r="F2753">
        <v>1270</v>
      </c>
      <c r="G2753">
        <v>1270</v>
      </c>
      <c r="H2753">
        <v>690</v>
      </c>
      <c r="I2753">
        <v>580</v>
      </c>
      <c r="J2753">
        <v>94</v>
      </c>
      <c r="K2753">
        <v>1176</v>
      </c>
      <c r="L2753">
        <v>1033</v>
      </c>
      <c r="M2753">
        <v>143</v>
      </c>
      <c r="N2753">
        <v>0.438</v>
      </c>
      <c r="O2753">
        <v>0.27800000000000002</v>
      </c>
      <c r="P2753">
        <v>3.5000000000000003E-2</v>
      </c>
      <c r="Q2753">
        <v>0.54900000000000004</v>
      </c>
      <c r="R2753">
        <v>0.80600000000000005</v>
      </c>
      <c r="S2753">
        <v>0.61199999999999999</v>
      </c>
      <c r="T2753">
        <v>0.95099999999999996</v>
      </c>
      <c r="U2753">
        <v>260.47399999999999</v>
      </c>
      <c r="V2753" t="s">
        <v>58</v>
      </c>
      <c r="W2753">
        <v>0.89900000000000002</v>
      </c>
      <c r="X2753">
        <v>0.83699999999999997</v>
      </c>
      <c r="Y2753">
        <v>0.90300000000000002</v>
      </c>
      <c r="Z2753">
        <v>0.84699999999999998</v>
      </c>
      <c r="AA2753" s="19">
        <v>45733.998766585646</v>
      </c>
      <c r="AB2753" t="s">
        <v>2043</v>
      </c>
    </row>
    <row r="2754" spans="1:28" x14ac:dyDescent="0.35">
      <c r="A2754" t="s">
        <v>1603</v>
      </c>
      <c r="B2754" t="s">
        <v>314</v>
      </c>
      <c r="C2754">
        <v>0</v>
      </c>
      <c r="D2754" s="9">
        <v>43569.123530092591</v>
      </c>
      <c r="E2754" s="9">
        <v>43569.123530092591</v>
      </c>
      <c r="F2754" t="s">
        <v>874</v>
      </c>
      <c r="G2754" t="s">
        <v>874</v>
      </c>
      <c r="H2754">
        <v>1</v>
      </c>
      <c r="I2754">
        <v>1</v>
      </c>
      <c r="J2754">
        <v>1</v>
      </c>
      <c r="K2754" t="s">
        <v>875</v>
      </c>
      <c r="L2754">
        <v>1</v>
      </c>
      <c r="M2754">
        <v>0</v>
      </c>
      <c r="N2754" t="s">
        <v>877</v>
      </c>
      <c r="O2754" t="s">
        <v>877</v>
      </c>
      <c r="P2754" t="s">
        <v>877</v>
      </c>
      <c r="Q2754" t="s">
        <v>877</v>
      </c>
      <c r="R2754" t="s">
        <v>877</v>
      </c>
      <c r="S2754" t="s">
        <v>877</v>
      </c>
      <c r="T2754" t="s">
        <v>877</v>
      </c>
      <c r="U2754" t="s">
        <v>877</v>
      </c>
      <c r="V2754" t="s">
        <v>58</v>
      </c>
      <c r="W2754" t="s">
        <v>877</v>
      </c>
      <c r="X2754" t="s">
        <v>877</v>
      </c>
      <c r="Y2754" t="s">
        <v>877</v>
      </c>
      <c r="Z2754" t="s">
        <v>877</v>
      </c>
      <c r="AA2754" s="19">
        <v>45733.998766643519</v>
      </c>
      <c r="AB2754" t="s">
        <v>2043</v>
      </c>
    </row>
    <row r="2755" spans="1:28" x14ac:dyDescent="0.35">
      <c r="A2755" t="s">
        <v>1604</v>
      </c>
      <c r="B2755" t="s">
        <v>313</v>
      </c>
      <c r="C2755">
        <v>4772</v>
      </c>
      <c r="D2755" s="9">
        <v>39792.419166666667</v>
      </c>
      <c r="E2755" s="9">
        <v>44564.692395833335</v>
      </c>
      <c r="F2755">
        <v>1234</v>
      </c>
      <c r="G2755">
        <v>1234</v>
      </c>
      <c r="H2755">
        <v>626</v>
      </c>
      <c r="I2755">
        <v>608</v>
      </c>
      <c r="J2755">
        <v>197</v>
      </c>
      <c r="K2755">
        <v>1037</v>
      </c>
      <c r="L2755">
        <v>954</v>
      </c>
      <c r="M2755">
        <v>83</v>
      </c>
      <c r="N2755">
        <v>0.152</v>
      </c>
      <c r="O2755">
        <v>0.129</v>
      </c>
      <c r="P2755">
        <v>4.5999999999999999E-2</v>
      </c>
      <c r="Q2755">
        <v>0.222</v>
      </c>
      <c r="R2755">
        <v>0.94499999999999995</v>
      </c>
      <c r="S2755">
        <v>0.54100000000000004</v>
      </c>
      <c r="T2755">
        <v>0.83599999999999997</v>
      </c>
      <c r="U2755">
        <v>373.87400000000002</v>
      </c>
      <c r="V2755" t="s">
        <v>58</v>
      </c>
      <c r="W2755">
        <v>0.95</v>
      </c>
      <c r="X2755">
        <v>0.98399999999999999</v>
      </c>
      <c r="Y2755">
        <v>0.96599999999999997</v>
      </c>
      <c r="Z2755">
        <v>0.96799999999999997</v>
      </c>
      <c r="AA2755" s="19">
        <v>45733.998862349537</v>
      </c>
      <c r="AB2755" t="s">
        <v>2043</v>
      </c>
    </row>
    <row r="2756" spans="1:28" x14ac:dyDescent="0.35">
      <c r="A2756" t="s">
        <v>1604</v>
      </c>
      <c r="B2756" t="s">
        <v>314</v>
      </c>
      <c r="C2756">
        <v>96</v>
      </c>
      <c r="D2756" s="9">
        <v>44468.419305555559</v>
      </c>
      <c r="E2756" s="9">
        <v>44564.692395833335</v>
      </c>
      <c r="F2756" t="s">
        <v>874</v>
      </c>
      <c r="G2756" t="s">
        <v>874</v>
      </c>
      <c r="H2756">
        <v>10</v>
      </c>
      <c r="I2756">
        <v>10</v>
      </c>
      <c r="J2756">
        <v>6</v>
      </c>
      <c r="K2756" t="s">
        <v>875</v>
      </c>
      <c r="L2756">
        <v>19</v>
      </c>
      <c r="M2756">
        <v>-6</v>
      </c>
      <c r="N2756">
        <v>0.107</v>
      </c>
      <c r="O2756">
        <v>0.151</v>
      </c>
      <c r="P2756">
        <v>7.0999999999999994E-2</v>
      </c>
      <c r="Q2756">
        <v>0.27100000000000002</v>
      </c>
      <c r="R2756">
        <v>1.4490000000000001</v>
      </c>
      <c r="S2756">
        <v>0.41499999999999998</v>
      </c>
      <c r="T2756">
        <v>0.72499999999999998</v>
      </c>
      <c r="U2756">
        <v>306.27300000000002</v>
      </c>
      <c r="V2756" t="s">
        <v>64</v>
      </c>
      <c r="W2756">
        <v>0.94799999999999995</v>
      </c>
      <c r="X2756">
        <v>0.88800000000000001</v>
      </c>
      <c r="Y2756">
        <v>0.55100000000000005</v>
      </c>
      <c r="Z2756">
        <v>0.93600000000000005</v>
      </c>
      <c r="AA2756" s="19">
        <v>45733.998875462959</v>
      </c>
      <c r="AB2756" t="s">
        <v>2043</v>
      </c>
    </row>
    <row r="2757" spans="1:28" x14ac:dyDescent="0.35">
      <c r="A2757" t="s">
        <v>1605</v>
      </c>
      <c r="B2757" t="s">
        <v>313</v>
      </c>
      <c r="C2757">
        <v>3635</v>
      </c>
      <c r="D2757" s="9">
        <v>40746.89707175926</v>
      </c>
      <c r="E2757" s="9">
        <v>44382.737199074072</v>
      </c>
      <c r="F2757">
        <v>2426</v>
      </c>
      <c r="G2757">
        <v>2426</v>
      </c>
      <c r="H2757">
        <v>834</v>
      </c>
      <c r="I2757">
        <v>1592</v>
      </c>
      <c r="J2757">
        <v>204</v>
      </c>
      <c r="K2757">
        <v>2222</v>
      </c>
      <c r="L2757">
        <v>1407</v>
      </c>
      <c r="M2757">
        <v>815</v>
      </c>
      <c r="N2757">
        <v>0.30099999999999999</v>
      </c>
      <c r="O2757">
        <v>0.7</v>
      </c>
      <c r="P2757">
        <v>9.1999999999999998E-2</v>
      </c>
      <c r="Q2757">
        <v>0.628</v>
      </c>
      <c r="R2757">
        <v>0.69099999999999995</v>
      </c>
      <c r="S2757">
        <v>0.30099999999999999</v>
      </c>
      <c r="T2757">
        <v>0.90800000000000003</v>
      </c>
      <c r="U2757">
        <v>1297.771</v>
      </c>
      <c r="V2757" t="s">
        <v>58</v>
      </c>
      <c r="W2757">
        <v>0.93799999999999994</v>
      </c>
      <c r="X2757">
        <v>0.91200000000000003</v>
      </c>
      <c r="Y2757">
        <v>0.89600000000000002</v>
      </c>
      <c r="Z2757">
        <v>0.93500000000000005</v>
      </c>
      <c r="AA2757" s="19">
        <v>45733.998967777778</v>
      </c>
      <c r="AB2757" t="s">
        <v>2043</v>
      </c>
    </row>
    <row r="2758" spans="1:28" x14ac:dyDescent="0.35">
      <c r="A2758" t="s">
        <v>1605</v>
      </c>
      <c r="B2758" t="s">
        <v>314</v>
      </c>
      <c r="C2758">
        <v>0</v>
      </c>
      <c r="D2758" s="9">
        <v>44382.737199074072</v>
      </c>
      <c r="E2758" s="9">
        <v>44382.737199074072</v>
      </c>
      <c r="F2758" t="s">
        <v>874</v>
      </c>
      <c r="G2758" t="s">
        <v>874</v>
      </c>
      <c r="H2758">
        <v>1</v>
      </c>
      <c r="I2758">
        <v>1</v>
      </c>
      <c r="J2758">
        <v>1</v>
      </c>
      <c r="K2758" t="s">
        <v>875</v>
      </c>
      <c r="L2758">
        <v>1</v>
      </c>
      <c r="M2758">
        <v>0</v>
      </c>
      <c r="N2758" t="s">
        <v>877</v>
      </c>
      <c r="O2758" t="s">
        <v>877</v>
      </c>
      <c r="P2758" t="s">
        <v>877</v>
      </c>
      <c r="Q2758" t="s">
        <v>877</v>
      </c>
      <c r="R2758" t="s">
        <v>877</v>
      </c>
      <c r="S2758" t="s">
        <v>877</v>
      </c>
      <c r="T2758" t="s">
        <v>877</v>
      </c>
      <c r="U2758" t="s">
        <v>877</v>
      </c>
      <c r="V2758" t="s">
        <v>58</v>
      </c>
      <c r="W2758" t="s">
        <v>877</v>
      </c>
      <c r="X2758" t="s">
        <v>877</v>
      </c>
      <c r="Y2758" t="s">
        <v>877</v>
      </c>
      <c r="Z2758" t="s">
        <v>877</v>
      </c>
      <c r="AA2758" s="19">
        <v>45733.998967847219</v>
      </c>
      <c r="AB2758" t="s">
        <v>2043</v>
      </c>
    </row>
    <row r="2759" spans="1:28" x14ac:dyDescent="0.35">
      <c r="A2759" t="s">
        <v>1606</v>
      </c>
      <c r="B2759" t="s">
        <v>313</v>
      </c>
      <c r="C2759">
        <v>1505</v>
      </c>
      <c r="D2759" s="9">
        <v>42655.717233796298</v>
      </c>
      <c r="E2759" s="9">
        <v>44161.343414351853</v>
      </c>
      <c r="F2759">
        <v>290</v>
      </c>
      <c r="G2759">
        <v>290</v>
      </c>
      <c r="H2759">
        <v>187</v>
      </c>
      <c r="I2759">
        <v>103</v>
      </c>
      <c r="J2759">
        <v>61</v>
      </c>
      <c r="K2759">
        <v>229</v>
      </c>
      <c r="L2759">
        <v>114</v>
      </c>
      <c r="M2759">
        <v>115</v>
      </c>
      <c r="N2759">
        <v>0.14899999999999999</v>
      </c>
      <c r="O2759">
        <v>9.7000000000000003E-2</v>
      </c>
      <c r="P2759">
        <v>2.5999999999999999E-2</v>
      </c>
      <c r="Q2759">
        <v>6.9000000000000006E-2</v>
      </c>
      <c r="R2759">
        <v>0.314</v>
      </c>
      <c r="S2759">
        <v>0.60599999999999998</v>
      </c>
      <c r="T2759">
        <v>0.89400000000000002</v>
      </c>
      <c r="U2759">
        <v>1666.6669999999999</v>
      </c>
      <c r="V2759" t="s">
        <v>58</v>
      </c>
      <c r="W2759">
        <v>0.60099999999999998</v>
      </c>
      <c r="X2759">
        <v>0.76400000000000001</v>
      </c>
      <c r="Y2759">
        <v>0.54300000000000004</v>
      </c>
      <c r="Z2759">
        <v>0.89200000000000002</v>
      </c>
      <c r="AA2759" s="19">
        <v>45733.999060277776</v>
      </c>
      <c r="AB2759" t="s">
        <v>2043</v>
      </c>
    </row>
    <row r="2760" spans="1:28" x14ac:dyDescent="0.35">
      <c r="A2760" t="s">
        <v>1606</v>
      </c>
      <c r="B2760" t="s">
        <v>314</v>
      </c>
      <c r="C2760">
        <v>97</v>
      </c>
      <c r="D2760" s="9">
        <v>44064.173263888886</v>
      </c>
      <c r="E2760" s="9">
        <v>44161.343414351853</v>
      </c>
      <c r="F2760" t="s">
        <v>874</v>
      </c>
      <c r="G2760" t="s">
        <v>874</v>
      </c>
      <c r="H2760">
        <v>2</v>
      </c>
      <c r="I2760">
        <v>1</v>
      </c>
      <c r="J2760">
        <v>45</v>
      </c>
      <c r="K2760" t="s">
        <v>875</v>
      </c>
      <c r="L2760">
        <v>1</v>
      </c>
      <c r="M2760">
        <v>-43</v>
      </c>
      <c r="N2760">
        <v>1.0999999999999999E-2</v>
      </c>
      <c r="O2760" t="s">
        <v>877</v>
      </c>
      <c r="P2760" t="s">
        <v>877</v>
      </c>
      <c r="Q2760" t="s">
        <v>877</v>
      </c>
      <c r="R2760" t="s">
        <v>877</v>
      </c>
      <c r="S2760" t="s">
        <v>877</v>
      </c>
      <c r="T2760" t="s">
        <v>877</v>
      </c>
      <c r="U2760" t="s">
        <v>877</v>
      </c>
      <c r="V2760" t="s">
        <v>58</v>
      </c>
      <c r="W2760">
        <v>1</v>
      </c>
      <c r="X2760" t="s">
        <v>877</v>
      </c>
      <c r="Y2760" t="s">
        <v>877</v>
      </c>
      <c r="Z2760" t="s">
        <v>877</v>
      </c>
      <c r="AA2760" s="19">
        <v>45733.999060358794</v>
      </c>
      <c r="AB2760" t="s">
        <v>2043</v>
      </c>
    </row>
    <row r="2761" spans="1:28" x14ac:dyDescent="0.35">
      <c r="A2761" t="s">
        <v>1335</v>
      </c>
      <c r="B2761" t="s">
        <v>313</v>
      </c>
      <c r="C2761">
        <v>3364</v>
      </c>
      <c r="D2761" s="9">
        <v>41201.894618055558</v>
      </c>
      <c r="E2761" s="9">
        <v>44566.646458333336</v>
      </c>
      <c r="F2761">
        <v>31075</v>
      </c>
      <c r="G2761">
        <v>30786</v>
      </c>
      <c r="H2761">
        <v>15347</v>
      </c>
      <c r="I2761">
        <v>15439</v>
      </c>
      <c r="J2761">
        <v>11032</v>
      </c>
      <c r="K2761">
        <v>19754</v>
      </c>
      <c r="L2761">
        <v>18086</v>
      </c>
      <c r="M2761">
        <v>1897</v>
      </c>
      <c r="N2761">
        <v>5.2279999999999998</v>
      </c>
      <c r="O2761">
        <v>5.5839999999999996</v>
      </c>
      <c r="P2761">
        <v>4.2089999999999996</v>
      </c>
      <c r="Q2761">
        <v>6.1159999999999997</v>
      </c>
      <c r="R2761">
        <v>0.92600000000000005</v>
      </c>
      <c r="S2761">
        <v>0.48399999999999999</v>
      </c>
      <c r="T2761">
        <v>0.61099999999999999</v>
      </c>
      <c r="U2761">
        <v>310.17</v>
      </c>
      <c r="V2761" t="s">
        <v>58</v>
      </c>
      <c r="W2761">
        <v>0.98099999999999998</v>
      </c>
      <c r="X2761">
        <v>0.96399999999999997</v>
      </c>
      <c r="Y2761">
        <v>0.97799999999999998</v>
      </c>
      <c r="Z2761">
        <v>0.97099999999999997</v>
      </c>
      <c r="AA2761" s="19">
        <v>45733.999225439817</v>
      </c>
      <c r="AB2761" t="s">
        <v>2043</v>
      </c>
    </row>
    <row r="2762" spans="1:28" x14ac:dyDescent="0.35">
      <c r="A2762" t="s">
        <v>1335</v>
      </c>
      <c r="B2762" t="s">
        <v>314</v>
      </c>
      <c r="C2762">
        <v>100</v>
      </c>
      <c r="D2762" s="9">
        <v>44466.594270833331</v>
      </c>
      <c r="E2762" s="9">
        <v>44566.646458333336</v>
      </c>
      <c r="F2762" t="s">
        <v>874</v>
      </c>
      <c r="G2762" t="s">
        <v>874</v>
      </c>
      <c r="H2762">
        <v>391</v>
      </c>
      <c r="I2762">
        <v>257</v>
      </c>
      <c r="J2762">
        <v>83</v>
      </c>
      <c r="K2762" t="s">
        <v>875</v>
      </c>
      <c r="L2762">
        <v>389</v>
      </c>
      <c r="M2762">
        <v>177</v>
      </c>
      <c r="N2762">
        <v>4.1479999999999997</v>
      </c>
      <c r="O2762">
        <v>2.6989999999999998</v>
      </c>
      <c r="P2762">
        <v>0.83599999999999997</v>
      </c>
      <c r="Q2762">
        <v>3.9489999999999998</v>
      </c>
      <c r="R2762">
        <v>0.65700000000000003</v>
      </c>
      <c r="S2762">
        <v>0.60599999999999998</v>
      </c>
      <c r="T2762">
        <v>0.878</v>
      </c>
      <c r="U2762">
        <v>480.375</v>
      </c>
      <c r="V2762" t="s">
        <v>58</v>
      </c>
      <c r="W2762">
        <v>0.998</v>
      </c>
      <c r="X2762">
        <v>0.997</v>
      </c>
      <c r="Y2762">
        <v>0.99</v>
      </c>
      <c r="Z2762">
        <v>0.998</v>
      </c>
      <c r="AA2762" s="19">
        <v>45733.999241782411</v>
      </c>
      <c r="AB2762" t="s">
        <v>2043</v>
      </c>
    </row>
    <row r="2763" spans="1:28" x14ac:dyDescent="0.35">
      <c r="A2763" t="s">
        <v>1607</v>
      </c>
      <c r="B2763" t="s">
        <v>313</v>
      </c>
      <c r="C2763">
        <v>5823</v>
      </c>
      <c r="D2763" s="9">
        <v>38742.573437500003</v>
      </c>
      <c r="E2763" s="9">
        <v>44566.444988425923</v>
      </c>
      <c r="F2763">
        <v>14750</v>
      </c>
      <c r="G2763">
        <v>14750</v>
      </c>
      <c r="H2763">
        <v>7476</v>
      </c>
      <c r="I2763">
        <v>7274</v>
      </c>
      <c r="J2763">
        <v>2967</v>
      </c>
      <c r="K2763">
        <v>11783</v>
      </c>
      <c r="L2763">
        <v>8092</v>
      </c>
      <c r="M2763">
        <v>3691</v>
      </c>
      <c r="N2763">
        <v>1.4970000000000001</v>
      </c>
      <c r="O2763">
        <v>1.661</v>
      </c>
      <c r="P2763">
        <v>0.65300000000000002</v>
      </c>
      <c r="Q2763">
        <v>1.6639999999999999</v>
      </c>
      <c r="R2763">
        <v>0.66400000000000003</v>
      </c>
      <c r="S2763">
        <v>0.47399999999999998</v>
      </c>
      <c r="T2763">
        <v>0.79300000000000004</v>
      </c>
      <c r="U2763">
        <v>2218.1489999999999</v>
      </c>
      <c r="V2763" t="s">
        <v>58</v>
      </c>
      <c r="W2763">
        <v>0.98499999999999999</v>
      </c>
      <c r="X2763">
        <v>0.97599999999999998</v>
      </c>
      <c r="Y2763">
        <v>0.97299999999999998</v>
      </c>
      <c r="Z2763">
        <v>0.98299999999999998</v>
      </c>
      <c r="AA2763" s="19">
        <v>45733.999365995369</v>
      </c>
      <c r="AB2763" t="s">
        <v>2043</v>
      </c>
    </row>
    <row r="2764" spans="1:28" x14ac:dyDescent="0.35">
      <c r="A2764" t="s">
        <v>1607</v>
      </c>
      <c r="B2764" t="s">
        <v>314</v>
      </c>
      <c r="C2764">
        <v>100</v>
      </c>
      <c r="D2764" s="9">
        <v>44466.263749999998</v>
      </c>
      <c r="E2764" s="9">
        <v>44566.444988425923</v>
      </c>
      <c r="F2764" t="s">
        <v>874</v>
      </c>
      <c r="G2764" t="s">
        <v>874</v>
      </c>
      <c r="H2764">
        <v>108</v>
      </c>
      <c r="I2764">
        <v>62</v>
      </c>
      <c r="J2764">
        <v>30</v>
      </c>
      <c r="K2764" t="s">
        <v>875</v>
      </c>
      <c r="L2764">
        <v>137</v>
      </c>
      <c r="M2764">
        <v>2</v>
      </c>
      <c r="N2764">
        <v>1.3169999999999999</v>
      </c>
      <c r="O2764">
        <v>0.76600000000000001</v>
      </c>
      <c r="P2764">
        <v>0.39300000000000002</v>
      </c>
      <c r="Q2764">
        <v>1.3919999999999999</v>
      </c>
      <c r="R2764">
        <v>0.82399999999999995</v>
      </c>
      <c r="S2764">
        <v>0.63200000000000001</v>
      </c>
      <c r="T2764">
        <v>0.81100000000000005</v>
      </c>
      <c r="U2764">
        <v>2651.58</v>
      </c>
      <c r="V2764" t="s">
        <v>58</v>
      </c>
      <c r="W2764">
        <v>0.95799999999999996</v>
      </c>
      <c r="X2764">
        <v>0.995</v>
      </c>
      <c r="Y2764">
        <v>0.92800000000000005</v>
      </c>
      <c r="Z2764">
        <v>0.97</v>
      </c>
      <c r="AA2764" s="19">
        <v>45733.999381111113</v>
      </c>
      <c r="AB2764" t="s">
        <v>2043</v>
      </c>
    </row>
    <row r="2765" spans="1:28" x14ac:dyDescent="0.35">
      <c r="A2765" t="s">
        <v>1608</v>
      </c>
      <c r="B2765" t="s">
        <v>313</v>
      </c>
      <c r="C2765">
        <v>2144</v>
      </c>
      <c r="D2765" s="9">
        <v>37060.403182870374</v>
      </c>
      <c r="E2765" s="9">
        <v>39205.224907407406</v>
      </c>
      <c r="F2765">
        <v>173</v>
      </c>
      <c r="G2765">
        <v>173</v>
      </c>
      <c r="H2765">
        <v>2</v>
      </c>
      <c r="I2765">
        <v>171</v>
      </c>
      <c r="J2765">
        <v>71</v>
      </c>
      <c r="K2765">
        <v>102</v>
      </c>
      <c r="L2765">
        <v>74</v>
      </c>
      <c r="M2765">
        <v>28</v>
      </c>
      <c r="N2765">
        <v>4.8000000000000001E-2</v>
      </c>
      <c r="O2765">
        <v>0.111</v>
      </c>
      <c r="P2765">
        <v>0</v>
      </c>
      <c r="Q2765">
        <v>0.83699999999999997</v>
      </c>
      <c r="R2765">
        <v>5.2640000000000002</v>
      </c>
      <c r="S2765">
        <v>0.30199999999999999</v>
      </c>
      <c r="T2765">
        <v>1</v>
      </c>
      <c r="U2765">
        <v>33.453000000000003</v>
      </c>
      <c r="V2765" t="s">
        <v>64</v>
      </c>
      <c r="W2765">
        <v>1</v>
      </c>
      <c r="X2765">
        <v>0.70699999999999996</v>
      </c>
      <c r="Y2765">
        <v>0</v>
      </c>
      <c r="Z2765">
        <v>0.189</v>
      </c>
      <c r="AA2765" s="19">
        <v>45733.999464386572</v>
      </c>
      <c r="AB2765" t="s">
        <v>2043</v>
      </c>
    </row>
    <row r="2766" spans="1:28" x14ac:dyDescent="0.35">
      <c r="A2766" t="s">
        <v>1608</v>
      </c>
      <c r="B2766" t="s">
        <v>314</v>
      </c>
      <c r="C2766">
        <v>0</v>
      </c>
      <c r="D2766" s="9">
        <v>39205.224907407406</v>
      </c>
      <c r="E2766" s="9">
        <v>39205.224907407406</v>
      </c>
      <c r="F2766" t="s">
        <v>874</v>
      </c>
      <c r="G2766" t="s">
        <v>874</v>
      </c>
      <c r="H2766">
        <v>1</v>
      </c>
      <c r="I2766">
        <v>1</v>
      </c>
      <c r="J2766">
        <v>1</v>
      </c>
      <c r="K2766" t="s">
        <v>875</v>
      </c>
      <c r="L2766">
        <v>1</v>
      </c>
      <c r="M2766">
        <v>0</v>
      </c>
      <c r="N2766" t="s">
        <v>877</v>
      </c>
      <c r="O2766" t="s">
        <v>877</v>
      </c>
      <c r="P2766" t="s">
        <v>877</v>
      </c>
      <c r="Q2766" t="s">
        <v>877</v>
      </c>
      <c r="R2766" t="s">
        <v>877</v>
      </c>
      <c r="S2766" t="s">
        <v>877</v>
      </c>
      <c r="T2766" t="s">
        <v>877</v>
      </c>
      <c r="U2766" t="s">
        <v>877</v>
      </c>
      <c r="V2766" t="s">
        <v>64</v>
      </c>
      <c r="W2766" t="s">
        <v>877</v>
      </c>
      <c r="X2766" t="s">
        <v>877</v>
      </c>
      <c r="Y2766" t="s">
        <v>877</v>
      </c>
      <c r="Z2766" t="s">
        <v>877</v>
      </c>
      <c r="AA2766" s="19">
        <v>45733.999464432869</v>
      </c>
      <c r="AB2766" t="s">
        <v>2043</v>
      </c>
    </row>
    <row r="2767" spans="1:28" x14ac:dyDescent="0.35">
      <c r="A2767" t="s">
        <v>1609</v>
      </c>
      <c r="B2767" t="s">
        <v>313</v>
      </c>
      <c r="C2767">
        <v>4661</v>
      </c>
      <c r="D2767" s="9">
        <v>38638.978900462964</v>
      </c>
      <c r="E2767" s="9">
        <v>43300.430543981478</v>
      </c>
      <c r="F2767">
        <v>964</v>
      </c>
      <c r="G2767">
        <v>964</v>
      </c>
      <c r="H2767">
        <v>471</v>
      </c>
      <c r="I2767">
        <v>493</v>
      </c>
      <c r="J2767">
        <v>40</v>
      </c>
      <c r="K2767">
        <v>924</v>
      </c>
      <c r="L2767">
        <v>699</v>
      </c>
      <c r="M2767">
        <v>225</v>
      </c>
      <c r="N2767">
        <v>0.23899999999999999</v>
      </c>
      <c r="O2767">
        <v>0.25900000000000001</v>
      </c>
      <c r="P2767">
        <v>3.1E-2</v>
      </c>
      <c r="Q2767">
        <v>0.36</v>
      </c>
      <c r="R2767">
        <v>0.77100000000000002</v>
      </c>
      <c r="S2767">
        <v>0.48</v>
      </c>
      <c r="T2767">
        <v>0.93799999999999994</v>
      </c>
      <c r="U2767">
        <v>625</v>
      </c>
      <c r="V2767" t="s">
        <v>58</v>
      </c>
      <c r="W2767">
        <v>0.91300000000000003</v>
      </c>
      <c r="X2767">
        <v>0.85199999999999998</v>
      </c>
      <c r="Y2767">
        <v>0.94099999999999995</v>
      </c>
      <c r="Z2767">
        <v>0.83</v>
      </c>
      <c r="AA2767" s="19">
        <v>45733.999553819442</v>
      </c>
      <c r="AB2767" t="s">
        <v>2043</v>
      </c>
    </row>
    <row r="2768" spans="1:28" x14ac:dyDescent="0.35">
      <c r="A2768" t="s">
        <v>1609</v>
      </c>
      <c r="B2768" t="s">
        <v>314</v>
      </c>
      <c r="C2768">
        <v>0</v>
      </c>
      <c r="D2768" s="9">
        <v>43300.430208333331</v>
      </c>
      <c r="E2768" s="9">
        <v>43300.430543981478</v>
      </c>
      <c r="F2768" t="s">
        <v>874</v>
      </c>
      <c r="G2768" t="s">
        <v>874</v>
      </c>
      <c r="H2768">
        <v>1</v>
      </c>
      <c r="I2768">
        <v>1</v>
      </c>
      <c r="J2768">
        <v>1</v>
      </c>
      <c r="K2768" t="s">
        <v>875</v>
      </c>
      <c r="L2768">
        <v>2</v>
      </c>
      <c r="M2768">
        <v>-1</v>
      </c>
      <c r="N2768" t="s">
        <v>877</v>
      </c>
      <c r="O2768" t="s">
        <v>877</v>
      </c>
      <c r="P2768" t="s">
        <v>877</v>
      </c>
      <c r="Q2768">
        <v>1</v>
      </c>
      <c r="R2768" t="s">
        <v>877</v>
      </c>
      <c r="S2768" t="s">
        <v>877</v>
      </c>
      <c r="T2768" t="s">
        <v>877</v>
      </c>
      <c r="U2768" t="s">
        <v>877</v>
      </c>
      <c r="V2768" t="s">
        <v>58</v>
      </c>
      <c r="W2768" t="s">
        <v>877</v>
      </c>
      <c r="X2768" t="s">
        <v>877</v>
      </c>
      <c r="Y2768" t="s">
        <v>877</v>
      </c>
      <c r="Z2768">
        <v>1</v>
      </c>
      <c r="AA2768" s="19">
        <v>45733.999553877315</v>
      </c>
      <c r="AB2768" t="s">
        <v>2043</v>
      </c>
    </row>
    <row r="2769" spans="1:28" x14ac:dyDescent="0.35">
      <c r="A2769" t="s">
        <v>1610</v>
      </c>
      <c r="B2769" t="s">
        <v>313</v>
      </c>
      <c r="C2769">
        <v>2272</v>
      </c>
      <c r="D2769" s="9">
        <v>39345.826284722221</v>
      </c>
      <c r="E2769" s="9">
        <v>41618.789907407408</v>
      </c>
      <c r="F2769">
        <v>317</v>
      </c>
      <c r="G2769">
        <v>317</v>
      </c>
      <c r="H2769">
        <v>171</v>
      </c>
      <c r="I2769">
        <v>146</v>
      </c>
      <c r="J2769">
        <v>13</v>
      </c>
      <c r="K2769">
        <v>304</v>
      </c>
      <c r="L2769">
        <v>268</v>
      </c>
      <c r="M2769">
        <v>36</v>
      </c>
      <c r="N2769">
        <v>0.09</v>
      </c>
      <c r="O2769">
        <v>8.5999999999999993E-2</v>
      </c>
      <c r="P2769">
        <v>8.0000000000000002E-3</v>
      </c>
      <c r="Q2769">
        <v>0.15</v>
      </c>
      <c r="R2769">
        <v>0.89300000000000002</v>
      </c>
      <c r="S2769">
        <v>0.51100000000000001</v>
      </c>
      <c r="T2769">
        <v>0.95499999999999996</v>
      </c>
      <c r="U2769">
        <v>240</v>
      </c>
      <c r="V2769" t="s">
        <v>58</v>
      </c>
      <c r="W2769">
        <v>0.94199999999999995</v>
      </c>
      <c r="X2769">
        <v>0.88100000000000001</v>
      </c>
      <c r="Y2769">
        <v>0.878</v>
      </c>
      <c r="Z2769">
        <v>0.91500000000000004</v>
      </c>
      <c r="AA2769" s="19">
        <v>45733.999644502313</v>
      </c>
      <c r="AB2769" t="s">
        <v>2043</v>
      </c>
    </row>
    <row r="2770" spans="1:28" x14ac:dyDescent="0.35">
      <c r="A2770" t="s">
        <v>1610</v>
      </c>
      <c r="B2770" t="s">
        <v>314</v>
      </c>
      <c r="C2770">
        <v>56</v>
      </c>
      <c r="D2770" s="9">
        <v>41562.365173611113</v>
      </c>
      <c r="E2770" s="9">
        <v>41618.789907407408</v>
      </c>
      <c r="F2770" t="s">
        <v>874</v>
      </c>
      <c r="G2770" t="s">
        <v>874</v>
      </c>
      <c r="H2770">
        <v>5</v>
      </c>
      <c r="I2770">
        <v>1</v>
      </c>
      <c r="J2770">
        <v>1</v>
      </c>
      <c r="K2770" t="s">
        <v>875</v>
      </c>
      <c r="L2770">
        <v>5</v>
      </c>
      <c r="M2770">
        <v>0</v>
      </c>
      <c r="N2770">
        <v>5.7000000000000002E-2</v>
      </c>
      <c r="O2770" t="s">
        <v>877</v>
      </c>
      <c r="P2770" t="s">
        <v>877</v>
      </c>
      <c r="Q2770">
        <v>5.7000000000000002E-2</v>
      </c>
      <c r="R2770" t="s">
        <v>877</v>
      </c>
      <c r="S2770" t="s">
        <v>877</v>
      </c>
      <c r="T2770" t="s">
        <v>877</v>
      </c>
      <c r="U2770" t="s">
        <v>877</v>
      </c>
      <c r="V2770" t="s">
        <v>58</v>
      </c>
      <c r="W2770">
        <v>0.75</v>
      </c>
      <c r="X2770" t="s">
        <v>877</v>
      </c>
      <c r="Y2770" t="s">
        <v>877</v>
      </c>
      <c r="Z2770">
        <v>0.71099999999999997</v>
      </c>
      <c r="AA2770" s="19">
        <v>45733.99964454861</v>
      </c>
      <c r="AB2770" t="s">
        <v>2043</v>
      </c>
    </row>
    <row r="2771" spans="1:28" x14ac:dyDescent="0.35">
      <c r="A2771" t="s">
        <v>1611</v>
      </c>
      <c r="B2771" t="s">
        <v>313</v>
      </c>
      <c r="C2771">
        <v>762</v>
      </c>
      <c r="D2771" s="9">
        <v>39345.847824074073</v>
      </c>
      <c r="E2771" s="9">
        <v>40108.683807870373</v>
      </c>
      <c r="F2771">
        <v>263</v>
      </c>
      <c r="G2771">
        <v>263</v>
      </c>
      <c r="H2771">
        <v>133</v>
      </c>
      <c r="I2771">
        <v>130</v>
      </c>
      <c r="J2771">
        <v>14</v>
      </c>
      <c r="K2771">
        <v>249</v>
      </c>
      <c r="L2771">
        <v>218</v>
      </c>
      <c r="M2771">
        <v>31</v>
      </c>
      <c r="N2771">
        <v>0.26400000000000001</v>
      </c>
      <c r="O2771">
        <v>0.29399999999999998</v>
      </c>
      <c r="P2771">
        <v>3.9E-2</v>
      </c>
      <c r="Q2771">
        <v>0.47899999999999998</v>
      </c>
      <c r="R2771">
        <v>0.92300000000000004</v>
      </c>
      <c r="S2771">
        <v>0.47299999999999998</v>
      </c>
      <c r="T2771">
        <v>0.93</v>
      </c>
      <c r="U2771">
        <v>64.718000000000004</v>
      </c>
      <c r="V2771" t="s">
        <v>58</v>
      </c>
      <c r="W2771">
        <v>0.95499999999999996</v>
      </c>
      <c r="X2771">
        <v>0.93500000000000005</v>
      </c>
      <c r="Y2771">
        <v>0.82799999999999996</v>
      </c>
      <c r="Z2771">
        <v>0.95899999999999996</v>
      </c>
      <c r="AA2771" s="19">
        <v>45733.999732546297</v>
      </c>
      <c r="AB2771" t="s">
        <v>2043</v>
      </c>
    </row>
    <row r="2772" spans="1:28" x14ac:dyDescent="0.35">
      <c r="A2772" t="s">
        <v>1611</v>
      </c>
      <c r="B2772" t="s">
        <v>314</v>
      </c>
      <c r="C2772">
        <v>0</v>
      </c>
      <c r="D2772" s="9">
        <v>40108.683807870373</v>
      </c>
      <c r="E2772" s="9">
        <v>40108.683807870373</v>
      </c>
      <c r="F2772" t="s">
        <v>874</v>
      </c>
      <c r="G2772" t="s">
        <v>874</v>
      </c>
      <c r="H2772">
        <v>1</v>
      </c>
      <c r="I2772">
        <v>1</v>
      </c>
      <c r="J2772">
        <v>1</v>
      </c>
      <c r="K2772" t="s">
        <v>875</v>
      </c>
      <c r="L2772">
        <v>1</v>
      </c>
      <c r="M2772">
        <v>0</v>
      </c>
      <c r="N2772" t="s">
        <v>877</v>
      </c>
      <c r="O2772" t="s">
        <v>877</v>
      </c>
      <c r="P2772" t="s">
        <v>877</v>
      </c>
      <c r="Q2772" t="s">
        <v>877</v>
      </c>
      <c r="R2772" t="s">
        <v>877</v>
      </c>
      <c r="S2772" t="s">
        <v>877</v>
      </c>
      <c r="T2772" t="s">
        <v>877</v>
      </c>
      <c r="U2772" t="s">
        <v>877</v>
      </c>
      <c r="V2772" t="s">
        <v>58</v>
      </c>
      <c r="W2772" t="s">
        <v>877</v>
      </c>
      <c r="X2772" t="s">
        <v>877</v>
      </c>
      <c r="Y2772" t="s">
        <v>877</v>
      </c>
      <c r="Z2772" t="s">
        <v>877</v>
      </c>
      <c r="AA2772" s="19">
        <v>45733.999732592594</v>
      </c>
      <c r="AB2772" t="s">
        <v>2043</v>
      </c>
    </row>
    <row r="2773" spans="1:28" x14ac:dyDescent="0.35">
      <c r="A2773" t="s">
        <v>1612</v>
      </c>
      <c r="B2773" t="s">
        <v>313</v>
      </c>
      <c r="C2773">
        <v>4966</v>
      </c>
      <c r="D2773" s="9">
        <v>39345.820960648147</v>
      </c>
      <c r="E2773" s="9">
        <v>44312.33184027778</v>
      </c>
      <c r="F2773">
        <v>1853</v>
      </c>
      <c r="G2773">
        <v>1853</v>
      </c>
      <c r="H2773">
        <v>1296</v>
      </c>
      <c r="I2773">
        <v>557</v>
      </c>
      <c r="J2773">
        <v>152</v>
      </c>
      <c r="K2773">
        <v>1701</v>
      </c>
      <c r="L2773">
        <v>1585</v>
      </c>
      <c r="M2773">
        <v>116</v>
      </c>
      <c r="N2773">
        <v>0.52700000000000002</v>
      </c>
      <c r="O2773">
        <v>0.21099999999999999</v>
      </c>
      <c r="P2773">
        <v>0.06</v>
      </c>
      <c r="Q2773">
        <v>0.65100000000000002</v>
      </c>
      <c r="R2773">
        <v>0.96</v>
      </c>
      <c r="S2773">
        <v>0.71399999999999997</v>
      </c>
      <c r="T2773">
        <v>0.91900000000000004</v>
      </c>
      <c r="U2773">
        <v>178.18700000000001</v>
      </c>
      <c r="V2773" t="s">
        <v>58</v>
      </c>
      <c r="W2773">
        <v>0.95199999999999996</v>
      </c>
      <c r="X2773">
        <v>0.93400000000000005</v>
      </c>
      <c r="Y2773">
        <v>0.98399999999999999</v>
      </c>
      <c r="Z2773">
        <v>0.99299999999999999</v>
      </c>
      <c r="AA2773" s="19">
        <v>45733.999824872684</v>
      </c>
      <c r="AB2773" t="s">
        <v>2043</v>
      </c>
    </row>
    <row r="2774" spans="1:28" x14ac:dyDescent="0.35">
      <c r="A2774" t="s">
        <v>1612</v>
      </c>
      <c r="B2774" t="s">
        <v>314</v>
      </c>
      <c r="C2774">
        <v>56</v>
      </c>
      <c r="D2774" s="9">
        <v>44255.911516203705</v>
      </c>
      <c r="E2774" s="9">
        <v>44312.33184027778</v>
      </c>
      <c r="F2774" t="s">
        <v>874</v>
      </c>
      <c r="G2774" t="s">
        <v>874</v>
      </c>
      <c r="H2774">
        <v>1</v>
      </c>
      <c r="I2774">
        <v>1</v>
      </c>
      <c r="J2774">
        <v>1</v>
      </c>
      <c r="K2774" t="s">
        <v>875</v>
      </c>
      <c r="L2774">
        <v>1</v>
      </c>
      <c r="M2774">
        <v>1</v>
      </c>
      <c r="N2774" t="s">
        <v>877</v>
      </c>
      <c r="O2774" t="s">
        <v>877</v>
      </c>
      <c r="P2774" t="s">
        <v>877</v>
      </c>
      <c r="Q2774" t="s">
        <v>877</v>
      </c>
      <c r="R2774" t="s">
        <v>877</v>
      </c>
      <c r="S2774" t="s">
        <v>877</v>
      </c>
      <c r="T2774" t="s">
        <v>877</v>
      </c>
      <c r="U2774" t="s">
        <v>877</v>
      </c>
      <c r="V2774" t="s">
        <v>58</v>
      </c>
      <c r="W2774" t="s">
        <v>877</v>
      </c>
      <c r="X2774" t="s">
        <v>877</v>
      </c>
      <c r="Y2774" t="s">
        <v>877</v>
      </c>
      <c r="Z2774" t="s">
        <v>877</v>
      </c>
      <c r="AA2774" s="19">
        <v>45733.999824930557</v>
      </c>
      <c r="AB2774" t="s">
        <v>2043</v>
      </c>
    </row>
    <row r="2775" spans="1:28" x14ac:dyDescent="0.35">
      <c r="A2775" t="s">
        <v>1613</v>
      </c>
      <c r="B2775" t="s">
        <v>313</v>
      </c>
      <c r="C2775">
        <v>6019</v>
      </c>
      <c r="D2775" s="9">
        <v>38541.255347222221</v>
      </c>
      <c r="E2775" s="9">
        <v>44560.71534722222</v>
      </c>
      <c r="F2775">
        <v>4228</v>
      </c>
      <c r="G2775">
        <v>4228</v>
      </c>
      <c r="H2775">
        <v>3070</v>
      </c>
      <c r="I2775">
        <v>1158</v>
      </c>
      <c r="J2775">
        <v>442</v>
      </c>
      <c r="K2775">
        <v>3786</v>
      </c>
      <c r="L2775">
        <v>3688</v>
      </c>
      <c r="M2775">
        <v>98</v>
      </c>
      <c r="N2775">
        <v>0.45600000000000002</v>
      </c>
      <c r="O2775">
        <v>0.19500000000000001</v>
      </c>
      <c r="P2775">
        <v>0.09</v>
      </c>
      <c r="Q2775">
        <v>0.53600000000000003</v>
      </c>
      <c r="R2775">
        <v>0.95499999999999996</v>
      </c>
      <c r="S2775">
        <v>0.7</v>
      </c>
      <c r="T2775">
        <v>0.86199999999999999</v>
      </c>
      <c r="U2775">
        <v>182.83600000000001</v>
      </c>
      <c r="V2775" t="s">
        <v>58</v>
      </c>
      <c r="W2775">
        <v>0.89300000000000002</v>
      </c>
      <c r="X2775">
        <v>0.876</v>
      </c>
      <c r="Y2775">
        <v>0.85199999999999998</v>
      </c>
      <c r="Z2775">
        <v>0.94299999999999995</v>
      </c>
      <c r="AA2775" s="19">
        <v>45733.999928761572</v>
      </c>
      <c r="AB2775" t="s">
        <v>2043</v>
      </c>
    </row>
    <row r="2776" spans="1:28" x14ac:dyDescent="0.35">
      <c r="A2776" t="s">
        <v>1613</v>
      </c>
      <c r="B2776" t="s">
        <v>314</v>
      </c>
      <c r="C2776">
        <v>94</v>
      </c>
      <c r="D2776" s="9">
        <v>44466.565208333333</v>
      </c>
      <c r="E2776" s="9">
        <v>44560.71534722222</v>
      </c>
      <c r="F2776" t="s">
        <v>874</v>
      </c>
      <c r="G2776" t="s">
        <v>874</v>
      </c>
      <c r="H2776">
        <v>100</v>
      </c>
      <c r="I2776">
        <v>6</v>
      </c>
      <c r="J2776">
        <v>1</v>
      </c>
      <c r="K2776" t="s">
        <v>875</v>
      </c>
      <c r="L2776">
        <v>105</v>
      </c>
      <c r="M2776">
        <v>-1</v>
      </c>
      <c r="N2776">
        <v>0.78700000000000003</v>
      </c>
      <c r="O2776">
        <v>0.13300000000000001</v>
      </c>
      <c r="P2776" t="s">
        <v>877</v>
      </c>
      <c r="Q2776">
        <v>0.85</v>
      </c>
      <c r="R2776" t="s">
        <v>877</v>
      </c>
      <c r="S2776" t="s">
        <v>877</v>
      </c>
      <c r="T2776" t="s">
        <v>877</v>
      </c>
      <c r="U2776" t="s">
        <v>877</v>
      </c>
      <c r="V2776" t="s">
        <v>58</v>
      </c>
      <c r="W2776">
        <v>0.93200000000000005</v>
      </c>
      <c r="X2776">
        <v>0.92500000000000004</v>
      </c>
      <c r="Y2776" t="s">
        <v>877</v>
      </c>
      <c r="Z2776">
        <v>0.94299999999999995</v>
      </c>
      <c r="AA2776" s="19">
        <v>45733.999928854166</v>
      </c>
      <c r="AB2776" t="s">
        <v>2043</v>
      </c>
    </row>
    <row r="2777" spans="1:28" x14ac:dyDescent="0.35">
      <c r="A2777" t="s">
        <v>1614</v>
      </c>
      <c r="B2777" t="s">
        <v>313</v>
      </c>
      <c r="C2777">
        <v>5230</v>
      </c>
      <c r="D2777" s="9">
        <v>39336.311122685183</v>
      </c>
      <c r="E2777" s="9">
        <v>44566.544699074075</v>
      </c>
      <c r="F2777">
        <v>10607</v>
      </c>
      <c r="G2777">
        <v>10607</v>
      </c>
      <c r="H2777">
        <v>6324</v>
      </c>
      <c r="I2777">
        <v>4283</v>
      </c>
      <c r="J2777">
        <v>800</v>
      </c>
      <c r="K2777">
        <v>9807</v>
      </c>
      <c r="L2777">
        <v>8760</v>
      </c>
      <c r="M2777">
        <v>1047</v>
      </c>
      <c r="N2777">
        <v>1.218</v>
      </c>
      <c r="O2777">
        <v>0.86599999999999999</v>
      </c>
      <c r="P2777">
        <v>0.16200000000000001</v>
      </c>
      <c r="Q2777">
        <v>1.724</v>
      </c>
      <c r="R2777">
        <v>0.89700000000000002</v>
      </c>
      <c r="S2777">
        <v>0.58399999999999996</v>
      </c>
      <c r="T2777">
        <v>0.92200000000000004</v>
      </c>
      <c r="U2777">
        <v>607.30899999999997</v>
      </c>
      <c r="V2777" t="s">
        <v>58</v>
      </c>
      <c r="W2777">
        <v>0.97399999999999998</v>
      </c>
      <c r="X2777">
        <v>0.98699999999999999</v>
      </c>
      <c r="Y2777">
        <v>0.98299999999999998</v>
      </c>
      <c r="Z2777">
        <v>0.98099999999999998</v>
      </c>
      <c r="AA2777" s="19">
        <v>45734.000044351851</v>
      </c>
      <c r="AB2777" t="s">
        <v>2043</v>
      </c>
    </row>
    <row r="2778" spans="1:28" x14ac:dyDescent="0.35">
      <c r="A2778" t="s">
        <v>1614</v>
      </c>
      <c r="B2778" t="s">
        <v>314</v>
      </c>
      <c r="C2778">
        <v>99</v>
      </c>
      <c r="D2778" s="9">
        <v>44466.622835648152</v>
      </c>
      <c r="E2778" s="9">
        <v>44566.544699074075</v>
      </c>
      <c r="F2778" t="s">
        <v>874</v>
      </c>
      <c r="G2778" t="s">
        <v>874</v>
      </c>
      <c r="H2778">
        <v>141</v>
      </c>
      <c r="I2778">
        <v>50</v>
      </c>
      <c r="J2778">
        <v>21</v>
      </c>
      <c r="K2778" t="s">
        <v>875</v>
      </c>
      <c r="L2778">
        <v>162</v>
      </c>
      <c r="M2778">
        <v>7</v>
      </c>
      <c r="N2778">
        <v>1.444</v>
      </c>
      <c r="O2778">
        <v>0.52400000000000002</v>
      </c>
      <c r="P2778">
        <v>0.245</v>
      </c>
      <c r="Q2778">
        <v>1.784</v>
      </c>
      <c r="R2778">
        <v>1.0349999999999999</v>
      </c>
      <c r="S2778">
        <v>0.73399999999999999</v>
      </c>
      <c r="T2778">
        <v>0.876</v>
      </c>
      <c r="U2778">
        <v>586.88300000000004</v>
      </c>
      <c r="V2778" t="s">
        <v>64</v>
      </c>
      <c r="W2778">
        <v>0.96599999999999997</v>
      </c>
      <c r="X2778">
        <v>0.93600000000000005</v>
      </c>
      <c r="Y2778">
        <v>0.92700000000000005</v>
      </c>
      <c r="Z2778">
        <v>0.96299999999999997</v>
      </c>
      <c r="AA2778" s="19">
        <v>45734.00005865741</v>
      </c>
      <c r="AB2778" t="s">
        <v>2043</v>
      </c>
    </row>
    <row r="2779" spans="1:28" x14ac:dyDescent="0.35">
      <c r="A2779" t="s">
        <v>1615</v>
      </c>
      <c r="B2779" t="s">
        <v>313</v>
      </c>
      <c r="C2779">
        <v>1490</v>
      </c>
      <c r="D2779" s="9">
        <v>41761.764513888891</v>
      </c>
      <c r="E2779" s="9">
        <v>43252.376157407409</v>
      </c>
      <c r="F2779">
        <v>1002</v>
      </c>
      <c r="G2779">
        <v>1002</v>
      </c>
      <c r="H2779">
        <v>372</v>
      </c>
      <c r="I2779">
        <v>630</v>
      </c>
      <c r="J2779">
        <v>87</v>
      </c>
      <c r="K2779">
        <v>915</v>
      </c>
      <c r="L2779">
        <v>672</v>
      </c>
      <c r="M2779">
        <v>243</v>
      </c>
      <c r="N2779">
        <v>0.37</v>
      </c>
      <c r="O2779">
        <v>0.48199999999999998</v>
      </c>
      <c r="P2779">
        <v>8.5000000000000006E-2</v>
      </c>
      <c r="Q2779">
        <v>0.55400000000000005</v>
      </c>
      <c r="R2779">
        <v>0.72199999999999998</v>
      </c>
      <c r="S2779">
        <v>0.434</v>
      </c>
      <c r="T2779">
        <v>0.9</v>
      </c>
      <c r="U2779">
        <v>438.62799999999999</v>
      </c>
      <c r="V2779" t="s">
        <v>58</v>
      </c>
      <c r="W2779">
        <v>0.85199999999999998</v>
      </c>
      <c r="X2779">
        <v>0.82599999999999996</v>
      </c>
      <c r="Y2779">
        <v>0.747</v>
      </c>
      <c r="Z2779">
        <v>0.78900000000000003</v>
      </c>
      <c r="AA2779" s="19">
        <v>45734.00015310185</v>
      </c>
      <c r="AB2779" t="s">
        <v>2043</v>
      </c>
    </row>
    <row r="2780" spans="1:28" x14ac:dyDescent="0.35">
      <c r="A2780" t="s">
        <v>1615</v>
      </c>
      <c r="B2780" t="s">
        <v>314</v>
      </c>
      <c r="C2780">
        <v>98</v>
      </c>
      <c r="D2780" s="9">
        <v>43153.65016203704</v>
      </c>
      <c r="E2780" s="9">
        <v>43252.376157407409</v>
      </c>
      <c r="F2780" t="s">
        <v>874</v>
      </c>
      <c r="G2780" t="s">
        <v>874</v>
      </c>
      <c r="H2780">
        <v>2</v>
      </c>
      <c r="I2780">
        <v>2</v>
      </c>
      <c r="J2780">
        <v>1</v>
      </c>
      <c r="K2780" t="s">
        <v>875</v>
      </c>
      <c r="L2780">
        <v>4</v>
      </c>
      <c r="M2780">
        <v>1</v>
      </c>
      <c r="N2780">
        <v>1.0999999999999999E-2</v>
      </c>
      <c r="O2780">
        <v>5.6000000000000001E-2</v>
      </c>
      <c r="P2780" t="s">
        <v>877</v>
      </c>
      <c r="Q2780">
        <v>0.104</v>
      </c>
      <c r="R2780" t="s">
        <v>877</v>
      </c>
      <c r="S2780" t="s">
        <v>877</v>
      </c>
      <c r="T2780" t="s">
        <v>877</v>
      </c>
      <c r="U2780" t="s">
        <v>877</v>
      </c>
      <c r="V2780" t="s">
        <v>58</v>
      </c>
      <c r="W2780">
        <v>1</v>
      </c>
      <c r="X2780">
        <v>1</v>
      </c>
      <c r="Y2780" t="s">
        <v>877</v>
      </c>
      <c r="Z2780">
        <v>0.997</v>
      </c>
      <c r="AA2780" s="19">
        <v>45734.000153159723</v>
      </c>
      <c r="AB2780" t="s">
        <v>2043</v>
      </c>
    </row>
    <row r="2781" spans="1:28" x14ac:dyDescent="0.35">
      <c r="A2781" t="s">
        <v>1616</v>
      </c>
      <c r="B2781" t="s">
        <v>313</v>
      </c>
      <c r="C2781">
        <v>4303</v>
      </c>
      <c r="D2781" s="9">
        <v>40237.132569444446</v>
      </c>
      <c r="E2781" s="9">
        <v>44540.433182870373</v>
      </c>
      <c r="F2781">
        <v>417</v>
      </c>
      <c r="G2781">
        <v>417</v>
      </c>
      <c r="H2781">
        <v>308</v>
      </c>
      <c r="I2781">
        <v>109</v>
      </c>
      <c r="J2781">
        <v>28</v>
      </c>
      <c r="K2781">
        <v>389</v>
      </c>
      <c r="L2781">
        <v>277</v>
      </c>
      <c r="M2781">
        <v>112</v>
      </c>
      <c r="N2781">
        <v>7.8E-2</v>
      </c>
      <c r="O2781">
        <v>2.8000000000000001E-2</v>
      </c>
      <c r="P2781">
        <v>8.0000000000000002E-3</v>
      </c>
      <c r="Q2781">
        <v>6.9000000000000006E-2</v>
      </c>
      <c r="R2781">
        <v>0.70399999999999996</v>
      </c>
      <c r="S2781">
        <v>0.73599999999999999</v>
      </c>
      <c r="T2781">
        <v>0.92500000000000004</v>
      </c>
      <c r="U2781">
        <v>1623.1880000000001</v>
      </c>
      <c r="V2781" t="s">
        <v>58</v>
      </c>
      <c r="W2781">
        <v>0.98699999999999999</v>
      </c>
      <c r="X2781">
        <v>0.98</v>
      </c>
      <c r="Y2781">
        <v>0.96099999999999997</v>
      </c>
      <c r="Z2781">
        <v>0.98899999999999999</v>
      </c>
      <c r="AA2781" s="19">
        <v>45734.000245914351</v>
      </c>
      <c r="AB2781" t="s">
        <v>2043</v>
      </c>
    </row>
    <row r="2782" spans="1:28" x14ac:dyDescent="0.35">
      <c r="A2782" t="s">
        <v>1616</v>
      </c>
      <c r="B2782" t="s">
        <v>314</v>
      </c>
      <c r="C2782">
        <v>84</v>
      </c>
      <c r="D2782" s="9">
        <v>44456.372384259259</v>
      </c>
      <c r="E2782" s="9">
        <v>44540.433182870373</v>
      </c>
      <c r="F2782" t="s">
        <v>874</v>
      </c>
      <c r="G2782" t="s">
        <v>874</v>
      </c>
      <c r="H2782">
        <v>12</v>
      </c>
      <c r="I2782">
        <v>4</v>
      </c>
      <c r="J2782">
        <v>4</v>
      </c>
      <c r="K2782" t="s">
        <v>875</v>
      </c>
      <c r="L2782">
        <v>19</v>
      </c>
      <c r="M2782">
        <v>-6</v>
      </c>
      <c r="N2782">
        <v>0.126</v>
      </c>
      <c r="O2782">
        <v>9.7000000000000003E-2</v>
      </c>
      <c r="P2782">
        <v>6.8000000000000005E-2</v>
      </c>
      <c r="Q2782">
        <v>0.19400000000000001</v>
      </c>
      <c r="R2782">
        <v>1.252</v>
      </c>
      <c r="S2782">
        <v>0.56499999999999995</v>
      </c>
      <c r="T2782">
        <v>0.69499999999999995</v>
      </c>
      <c r="U2782">
        <v>577.32000000000005</v>
      </c>
      <c r="V2782" t="s">
        <v>64</v>
      </c>
      <c r="W2782">
        <v>0.90600000000000003</v>
      </c>
      <c r="X2782">
        <v>0.93500000000000005</v>
      </c>
      <c r="Y2782">
        <v>0.73799999999999999</v>
      </c>
      <c r="Z2782">
        <v>0.79</v>
      </c>
      <c r="AA2782" s="19">
        <v>45734.000259270833</v>
      </c>
      <c r="AB2782" t="s">
        <v>2043</v>
      </c>
    </row>
    <row r="2783" spans="1:28" x14ac:dyDescent="0.35">
      <c r="A2783" t="s">
        <v>1617</v>
      </c>
      <c r="B2783" t="s">
        <v>313</v>
      </c>
      <c r="C2783">
        <v>1209</v>
      </c>
      <c r="D2783" s="9">
        <v>41596.373807870368</v>
      </c>
      <c r="E2783" s="9">
        <v>42805.531331018516</v>
      </c>
      <c r="F2783">
        <v>65</v>
      </c>
      <c r="G2783">
        <v>65</v>
      </c>
      <c r="H2783">
        <v>36</v>
      </c>
      <c r="I2783">
        <v>29</v>
      </c>
      <c r="J2783">
        <v>4</v>
      </c>
      <c r="K2783">
        <v>61</v>
      </c>
      <c r="L2783">
        <v>53</v>
      </c>
      <c r="M2783">
        <v>8</v>
      </c>
      <c r="N2783">
        <v>2.5999999999999999E-2</v>
      </c>
      <c r="O2783">
        <v>2.4E-2</v>
      </c>
      <c r="P2783">
        <v>8.9999999999999993E-3</v>
      </c>
      <c r="Q2783">
        <v>3.9E-2</v>
      </c>
      <c r="R2783">
        <v>0.95099999999999996</v>
      </c>
      <c r="S2783">
        <v>0.52</v>
      </c>
      <c r="T2783">
        <v>0.82</v>
      </c>
      <c r="U2783">
        <v>205.12799999999999</v>
      </c>
      <c r="V2783" t="s">
        <v>58</v>
      </c>
      <c r="W2783">
        <v>0.73399999999999999</v>
      </c>
      <c r="X2783">
        <v>0.94099999999999995</v>
      </c>
      <c r="Y2783">
        <v>0.89700000000000002</v>
      </c>
      <c r="Z2783">
        <v>0.89</v>
      </c>
      <c r="AA2783" s="19">
        <v>45734.000349930553</v>
      </c>
      <c r="AB2783" t="s">
        <v>2043</v>
      </c>
    </row>
    <row r="2784" spans="1:28" x14ac:dyDescent="0.35">
      <c r="A2784" t="s">
        <v>1617</v>
      </c>
      <c r="B2784" t="s">
        <v>314</v>
      </c>
      <c r="C2784">
        <v>0</v>
      </c>
      <c r="D2784" s="9">
        <v>42805.530810185184</v>
      </c>
      <c r="E2784" s="9">
        <v>42805.531331018516</v>
      </c>
      <c r="F2784" t="s">
        <v>874</v>
      </c>
      <c r="G2784" t="s">
        <v>874</v>
      </c>
      <c r="H2784">
        <v>1</v>
      </c>
      <c r="I2784">
        <v>1</v>
      </c>
      <c r="J2784">
        <v>1</v>
      </c>
      <c r="K2784" t="s">
        <v>875</v>
      </c>
      <c r="L2784">
        <v>1</v>
      </c>
      <c r="M2784">
        <v>-1</v>
      </c>
      <c r="N2784" t="s">
        <v>877</v>
      </c>
      <c r="O2784" t="s">
        <v>877</v>
      </c>
      <c r="P2784" t="s">
        <v>877</v>
      </c>
      <c r="Q2784" t="s">
        <v>877</v>
      </c>
      <c r="R2784" t="s">
        <v>877</v>
      </c>
      <c r="S2784" t="s">
        <v>877</v>
      </c>
      <c r="T2784" t="s">
        <v>877</v>
      </c>
      <c r="U2784" t="s">
        <v>877</v>
      </c>
      <c r="V2784" t="s">
        <v>58</v>
      </c>
      <c r="W2784" t="s">
        <v>877</v>
      </c>
      <c r="X2784" t="s">
        <v>877</v>
      </c>
      <c r="Y2784" t="s">
        <v>877</v>
      </c>
      <c r="Z2784" t="s">
        <v>877</v>
      </c>
      <c r="AA2784" s="19">
        <v>45734.00034997685</v>
      </c>
      <c r="AB2784" t="s">
        <v>2043</v>
      </c>
    </row>
    <row r="2785" spans="1:28" x14ac:dyDescent="0.35">
      <c r="A2785" t="s">
        <v>1618</v>
      </c>
      <c r="B2785" t="s">
        <v>313</v>
      </c>
      <c r="C2785">
        <v>2402</v>
      </c>
      <c r="D2785" s="9">
        <v>42131.189930555556</v>
      </c>
      <c r="E2785" s="9">
        <v>44533.364490740743</v>
      </c>
      <c r="F2785">
        <v>527</v>
      </c>
      <c r="G2785">
        <v>527</v>
      </c>
      <c r="H2785">
        <v>393</v>
      </c>
      <c r="I2785">
        <v>134</v>
      </c>
      <c r="J2785">
        <v>18</v>
      </c>
      <c r="K2785">
        <v>509</v>
      </c>
      <c r="L2785">
        <v>326</v>
      </c>
      <c r="M2785">
        <v>183</v>
      </c>
      <c r="N2785">
        <v>0.182</v>
      </c>
      <c r="O2785">
        <v>6.7000000000000004E-2</v>
      </c>
      <c r="P2785">
        <v>1.4999999999999999E-2</v>
      </c>
      <c r="Q2785">
        <v>0.14799999999999999</v>
      </c>
      <c r="R2785">
        <v>0.63200000000000001</v>
      </c>
      <c r="S2785">
        <v>0.73099999999999998</v>
      </c>
      <c r="T2785">
        <v>0.94</v>
      </c>
      <c r="U2785">
        <v>1236.4860000000001</v>
      </c>
      <c r="V2785" t="s">
        <v>58</v>
      </c>
      <c r="W2785">
        <v>0.91700000000000004</v>
      </c>
      <c r="X2785">
        <v>0.93799999999999994</v>
      </c>
      <c r="Y2785">
        <v>0.75800000000000001</v>
      </c>
      <c r="Z2785">
        <v>0.79900000000000004</v>
      </c>
      <c r="AA2785" s="19">
        <v>45734.00043994213</v>
      </c>
      <c r="AB2785" t="s">
        <v>2043</v>
      </c>
    </row>
    <row r="2786" spans="1:28" x14ac:dyDescent="0.35">
      <c r="A2786" t="s">
        <v>1618</v>
      </c>
      <c r="B2786" t="s">
        <v>314</v>
      </c>
      <c r="C2786">
        <v>90</v>
      </c>
      <c r="D2786" s="9">
        <v>44443.186990740738</v>
      </c>
      <c r="E2786" s="9">
        <v>44533.364490740743</v>
      </c>
      <c r="F2786" t="s">
        <v>874</v>
      </c>
      <c r="G2786" t="s">
        <v>874</v>
      </c>
      <c r="H2786">
        <v>8</v>
      </c>
      <c r="I2786">
        <v>1</v>
      </c>
      <c r="J2786">
        <v>1</v>
      </c>
      <c r="K2786" t="s">
        <v>875</v>
      </c>
      <c r="L2786">
        <v>5</v>
      </c>
      <c r="M2786">
        <v>2</v>
      </c>
      <c r="N2786">
        <v>5.0999999999999997E-2</v>
      </c>
      <c r="O2786" t="s">
        <v>877</v>
      </c>
      <c r="P2786" t="s">
        <v>877</v>
      </c>
      <c r="Q2786">
        <v>1.786</v>
      </c>
      <c r="R2786" t="s">
        <v>877</v>
      </c>
      <c r="S2786" t="s">
        <v>877</v>
      </c>
      <c r="T2786" t="s">
        <v>877</v>
      </c>
      <c r="U2786" t="s">
        <v>877</v>
      </c>
      <c r="V2786" t="s">
        <v>58</v>
      </c>
      <c r="W2786">
        <v>0.40899999999999997</v>
      </c>
      <c r="X2786" t="s">
        <v>877</v>
      </c>
      <c r="Y2786" t="s">
        <v>877</v>
      </c>
      <c r="Z2786">
        <v>0.89300000000000002</v>
      </c>
      <c r="AA2786" s="19">
        <v>45734.000440000003</v>
      </c>
      <c r="AB2786" t="s">
        <v>2043</v>
      </c>
    </row>
    <row r="2787" spans="1:28" x14ac:dyDescent="0.35">
      <c r="A2787" t="s">
        <v>1619</v>
      </c>
      <c r="B2787" t="s">
        <v>313</v>
      </c>
      <c r="C2787">
        <v>4856</v>
      </c>
      <c r="D2787" s="9">
        <v>39647.592187499999</v>
      </c>
      <c r="E2787" s="9">
        <v>44504.465983796297</v>
      </c>
      <c r="F2787">
        <v>834</v>
      </c>
      <c r="G2787">
        <v>834</v>
      </c>
      <c r="H2787">
        <v>480</v>
      </c>
      <c r="I2787">
        <v>354</v>
      </c>
      <c r="J2787">
        <v>93</v>
      </c>
      <c r="K2787">
        <v>741</v>
      </c>
      <c r="L2787">
        <v>483</v>
      </c>
      <c r="M2787">
        <v>258</v>
      </c>
      <c r="N2787">
        <v>8.6999999999999994E-2</v>
      </c>
      <c r="O2787">
        <v>7.8E-2</v>
      </c>
      <c r="P2787">
        <v>1.7000000000000001E-2</v>
      </c>
      <c r="Q2787">
        <v>8.6999999999999994E-2</v>
      </c>
      <c r="R2787">
        <v>0.58799999999999997</v>
      </c>
      <c r="S2787">
        <v>0.52700000000000002</v>
      </c>
      <c r="T2787">
        <v>0.89700000000000002</v>
      </c>
      <c r="U2787">
        <v>2965.5169999999998</v>
      </c>
      <c r="V2787" t="s">
        <v>58</v>
      </c>
      <c r="W2787">
        <v>0.93600000000000005</v>
      </c>
      <c r="X2787">
        <v>0.98199999999999998</v>
      </c>
      <c r="Y2787">
        <v>0.98399999999999999</v>
      </c>
      <c r="Z2787">
        <v>0.95799999999999996</v>
      </c>
      <c r="AA2787" s="19">
        <v>45734.000534166669</v>
      </c>
      <c r="AB2787" t="s">
        <v>2043</v>
      </c>
    </row>
    <row r="2788" spans="1:28" x14ac:dyDescent="0.35">
      <c r="A2788" t="s">
        <v>1619</v>
      </c>
      <c r="B2788" t="s">
        <v>314</v>
      </c>
      <c r="C2788">
        <v>94</v>
      </c>
      <c r="D2788" s="9">
        <v>44409.722731481481</v>
      </c>
      <c r="E2788" s="9">
        <v>44504.465983796297</v>
      </c>
      <c r="F2788" t="s">
        <v>874</v>
      </c>
      <c r="G2788" t="s">
        <v>874</v>
      </c>
      <c r="H2788">
        <v>14</v>
      </c>
      <c r="I2788">
        <v>1</v>
      </c>
      <c r="J2788">
        <v>10</v>
      </c>
      <c r="K2788" t="s">
        <v>875</v>
      </c>
      <c r="L2788">
        <v>13</v>
      </c>
      <c r="M2788">
        <v>-7</v>
      </c>
      <c r="N2788">
        <v>0.13600000000000001</v>
      </c>
      <c r="O2788" t="s">
        <v>877</v>
      </c>
      <c r="P2788">
        <v>0.19800000000000001</v>
      </c>
      <c r="Q2788">
        <v>0.16</v>
      </c>
      <c r="R2788" t="s">
        <v>877</v>
      </c>
      <c r="S2788" t="s">
        <v>877</v>
      </c>
      <c r="T2788" t="s">
        <v>877</v>
      </c>
      <c r="U2788" t="s">
        <v>877</v>
      </c>
      <c r="V2788" t="s">
        <v>58</v>
      </c>
      <c r="W2788">
        <v>0.65200000000000002</v>
      </c>
      <c r="X2788" t="s">
        <v>877</v>
      </c>
      <c r="Y2788">
        <v>0.29099999999999998</v>
      </c>
      <c r="Z2788">
        <v>0.82499999999999996</v>
      </c>
      <c r="AA2788" s="19">
        <v>45734.000534236111</v>
      </c>
      <c r="AB2788" t="s">
        <v>2043</v>
      </c>
    </row>
    <row r="2789" spans="1:28" x14ac:dyDescent="0.35">
      <c r="A2789" t="s">
        <v>1620</v>
      </c>
      <c r="B2789" t="s">
        <v>313</v>
      </c>
      <c r="C2789">
        <v>2774</v>
      </c>
      <c r="D2789" s="9">
        <v>39433.118414351855</v>
      </c>
      <c r="E2789" s="9">
        <v>42207.377002314817</v>
      </c>
      <c r="F2789">
        <v>1892</v>
      </c>
      <c r="G2789">
        <v>1892</v>
      </c>
      <c r="H2789">
        <v>831</v>
      </c>
      <c r="I2789">
        <v>1061</v>
      </c>
      <c r="J2789">
        <v>202</v>
      </c>
      <c r="K2789">
        <v>1690</v>
      </c>
      <c r="L2789">
        <v>1476</v>
      </c>
      <c r="M2789">
        <v>214</v>
      </c>
      <c r="N2789">
        <v>0.4</v>
      </c>
      <c r="O2789">
        <v>0.46100000000000002</v>
      </c>
      <c r="P2789">
        <v>7.4999999999999997E-2</v>
      </c>
      <c r="Q2789">
        <v>0.69199999999999995</v>
      </c>
      <c r="R2789">
        <v>0.88</v>
      </c>
      <c r="S2789">
        <v>0.46500000000000002</v>
      </c>
      <c r="T2789">
        <v>0.91300000000000003</v>
      </c>
      <c r="U2789">
        <v>309.24900000000002</v>
      </c>
      <c r="V2789" t="s">
        <v>58</v>
      </c>
      <c r="W2789">
        <v>0.86</v>
      </c>
      <c r="X2789">
        <v>0.91400000000000003</v>
      </c>
      <c r="Y2789">
        <v>0.875</v>
      </c>
      <c r="Z2789">
        <v>0.89</v>
      </c>
      <c r="AA2789" s="19">
        <v>45734.000629930553</v>
      </c>
      <c r="AB2789" t="s">
        <v>2043</v>
      </c>
    </row>
    <row r="2790" spans="1:28" x14ac:dyDescent="0.35">
      <c r="A2790" t="s">
        <v>1620</v>
      </c>
      <c r="B2790" t="s">
        <v>314</v>
      </c>
      <c r="C2790">
        <v>75</v>
      </c>
      <c r="D2790" s="9">
        <v>42131.603946759256</v>
      </c>
      <c r="E2790" s="9">
        <v>42207.377002314817</v>
      </c>
      <c r="F2790" t="s">
        <v>874</v>
      </c>
      <c r="G2790" t="s">
        <v>874</v>
      </c>
      <c r="H2790">
        <v>1</v>
      </c>
      <c r="I2790">
        <v>3</v>
      </c>
      <c r="J2790">
        <v>1</v>
      </c>
      <c r="K2790" t="s">
        <v>875</v>
      </c>
      <c r="L2790">
        <v>2</v>
      </c>
      <c r="M2790">
        <v>1</v>
      </c>
      <c r="N2790" t="s">
        <v>877</v>
      </c>
      <c r="O2790">
        <v>2.5000000000000001E-2</v>
      </c>
      <c r="P2790" t="s">
        <v>877</v>
      </c>
      <c r="Q2790">
        <v>1.4E-2</v>
      </c>
      <c r="R2790" t="s">
        <v>877</v>
      </c>
      <c r="S2790" t="s">
        <v>877</v>
      </c>
      <c r="T2790" t="s">
        <v>877</v>
      </c>
      <c r="U2790" t="s">
        <v>877</v>
      </c>
      <c r="V2790" t="s">
        <v>58</v>
      </c>
      <c r="W2790" t="s">
        <v>877</v>
      </c>
      <c r="X2790">
        <v>0.92700000000000005</v>
      </c>
      <c r="Y2790" t="s">
        <v>877</v>
      </c>
      <c r="Z2790">
        <v>1</v>
      </c>
      <c r="AA2790" s="19">
        <v>45734.000630011571</v>
      </c>
      <c r="AB2790" t="s">
        <v>2043</v>
      </c>
    </row>
    <row r="2791" spans="1:28" x14ac:dyDescent="0.35">
      <c r="A2791" t="s">
        <v>1621</v>
      </c>
      <c r="B2791" t="s">
        <v>313</v>
      </c>
      <c r="C2791">
        <v>1610</v>
      </c>
      <c r="D2791" s="9">
        <v>38311.114606481482</v>
      </c>
      <c r="E2791" s="9">
        <v>39921.676238425927</v>
      </c>
      <c r="F2791">
        <v>496</v>
      </c>
      <c r="G2791">
        <v>496</v>
      </c>
      <c r="H2791">
        <v>228</v>
      </c>
      <c r="I2791">
        <v>268</v>
      </c>
      <c r="J2791">
        <v>45</v>
      </c>
      <c r="K2791">
        <v>451</v>
      </c>
      <c r="L2791">
        <v>336</v>
      </c>
      <c r="M2791">
        <v>115</v>
      </c>
      <c r="N2791">
        <v>0.26700000000000002</v>
      </c>
      <c r="O2791">
        <v>0.26800000000000002</v>
      </c>
      <c r="P2791">
        <v>5.7000000000000002E-2</v>
      </c>
      <c r="Q2791">
        <v>0.54100000000000004</v>
      </c>
      <c r="R2791">
        <v>1.1319999999999999</v>
      </c>
      <c r="S2791">
        <v>0.499</v>
      </c>
      <c r="T2791">
        <v>0.89300000000000002</v>
      </c>
      <c r="U2791">
        <v>212.56899999999999</v>
      </c>
      <c r="V2791" t="s">
        <v>64</v>
      </c>
      <c r="W2791">
        <v>0.88200000000000001</v>
      </c>
      <c r="X2791">
        <v>0.92700000000000005</v>
      </c>
      <c r="Y2791">
        <v>0.74299999999999999</v>
      </c>
      <c r="Z2791">
        <v>0.78900000000000003</v>
      </c>
      <c r="AA2791" s="19">
        <v>45734.000717395837</v>
      </c>
      <c r="AB2791" t="s">
        <v>2043</v>
      </c>
    </row>
    <row r="2792" spans="1:28" x14ac:dyDescent="0.35">
      <c r="A2792" t="s">
        <v>1621</v>
      </c>
      <c r="B2792" t="s">
        <v>314</v>
      </c>
      <c r="C2792">
        <v>27</v>
      </c>
      <c r="D2792" s="9">
        <v>39894.0158912037</v>
      </c>
      <c r="E2792" s="9">
        <v>39921.676238425927</v>
      </c>
      <c r="F2792" t="s">
        <v>874</v>
      </c>
      <c r="G2792" t="s">
        <v>874</v>
      </c>
      <c r="H2792">
        <v>1</v>
      </c>
      <c r="I2792">
        <v>1</v>
      </c>
      <c r="J2792">
        <v>1</v>
      </c>
      <c r="K2792" t="s">
        <v>875</v>
      </c>
      <c r="L2792">
        <v>1</v>
      </c>
      <c r="M2792">
        <v>1</v>
      </c>
      <c r="N2792" t="s">
        <v>877</v>
      </c>
      <c r="O2792" t="s">
        <v>877</v>
      </c>
      <c r="P2792" t="s">
        <v>877</v>
      </c>
      <c r="Q2792" t="s">
        <v>877</v>
      </c>
      <c r="R2792" t="s">
        <v>877</v>
      </c>
      <c r="S2792" t="s">
        <v>877</v>
      </c>
      <c r="T2792" t="s">
        <v>877</v>
      </c>
      <c r="U2792" t="s">
        <v>877</v>
      </c>
      <c r="V2792" t="s">
        <v>64</v>
      </c>
      <c r="W2792" t="s">
        <v>877</v>
      </c>
      <c r="X2792" t="s">
        <v>877</v>
      </c>
      <c r="Y2792" t="s">
        <v>877</v>
      </c>
      <c r="Z2792" t="s">
        <v>877</v>
      </c>
      <c r="AA2792" s="19">
        <v>45734.000717453702</v>
      </c>
      <c r="AB2792" t="s">
        <v>2043</v>
      </c>
    </row>
    <row r="2793" spans="1:28" x14ac:dyDescent="0.35">
      <c r="A2793" t="s">
        <v>1622</v>
      </c>
      <c r="B2793" t="s">
        <v>313</v>
      </c>
      <c r="C2793">
        <v>5458</v>
      </c>
      <c r="D2793" s="9">
        <v>38925.885324074072</v>
      </c>
      <c r="E2793" s="9">
        <v>44384.304872685185</v>
      </c>
      <c r="F2793">
        <v>196</v>
      </c>
      <c r="G2793">
        <v>196</v>
      </c>
      <c r="H2793">
        <v>4</v>
      </c>
      <c r="I2793">
        <v>192</v>
      </c>
      <c r="J2793">
        <v>37</v>
      </c>
      <c r="K2793">
        <v>159</v>
      </c>
      <c r="L2793">
        <v>128</v>
      </c>
      <c r="M2793">
        <v>31</v>
      </c>
      <c r="N2793">
        <v>4.0000000000000001E-3</v>
      </c>
      <c r="O2793">
        <v>4.2999999999999997E-2</v>
      </c>
      <c r="P2793">
        <v>8.0000000000000002E-3</v>
      </c>
      <c r="Q2793">
        <v>3.2000000000000001E-2</v>
      </c>
      <c r="R2793">
        <v>0.82099999999999995</v>
      </c>
      <c r="S2793">
        <v>8.5000000000000006E-2</v>
      </c>
      <c r="T2793">
        <v>0.83</v>
      </c>
      <c r="U2793">
        <v>968.75</v>
      </c>
      <c r="V2793" t="s">
        <v>58</v>
      </c>
      <c r="W2793">
        <v>0.83199999999999996</v>
      </c>
      <c r="X2793">
        <v>0.94299999999999995</v>
      </c>
      <c r="Y2793">
        <v>0.97099999999999997</v>
      </c>
      <c r="Z2793">
        <v>0.93300000000000005</v>
      </c>
      <c r="AA2793" s="19">
        <v>45734.000803692128</v>
      </c>
      <c r="AB2793" t="s">
        <v>2043</v>
      </c>
    </row>
    <row r="2794" spans="1:28" x14ac:dyDescent="0.35">
      <c r="A2794" t="s">
        <v>1622</v>
      </c>
      <c r="B2794" t="s">
        <v>314</v>
      </c>
      <c r="C2794">
        <v>0</v>
      </c>
      <c r="D2794" s="9">
        <v>44384.304872685185</v>
      </c>
      <c r="E2794" s="9">
        <v>44384.304872685185</v>
      </c>
      <c r="F2794" t="s">
        <v>874</v>
      </c>
      <c r="G2794" t="s">
        <v>874</v>
      </c>
      <c r="H2794">
        <v>1</v>
      </c>
      <c r="I2794">
        <v>1</v>
      </c>
      <c r="J2794">
        <v>1</v>
      </c>
      <c r="K2794" t="s">
        <v>875</v>
      </c>
      <c r="L2794">
        <v>1</v>
      </c>
      <c r="M2794">
        <v>0</v>
      </c>
      <c r="N2794" t="s">
        <v>877</v>
      </c>
      <c r="O2794" t="s">
        <v>877</v>
      </c>
      <c r="P2794" t="s">
        <v>877</v>
      </c>
      <c r="Q2794" t="s">
        <v>877</v>
      </c>
      <c r="R2794" t="s">
        <v>877</v>
      </c>
      <c r="S2794" t="s">
        <v>877</v>
      </c>
      <c r="T2794" t="s">
        <v>877</v>
      </c>
      <c r="U2794" t="s">
        <v>877</v>
      </c>
      <c r="V2794" t="s">
        <v>58</v>
      </c>
      <c r="W2794" t="s">
        <v>877</v>
      </c>
      <c r="X2794" t="s">
        <v>877</v>
      </c>
      <c r="Y2794" t="s">
        <v>877</v>
      </c>
      <c r="Z2794" t="s">
        <v>877</v>
      </c>
      <c r="AA2794" s="19">
        <v>45734.000803750001</v>
      </c>
      <c r="AB2794" t="s">
        <v>2043</v>
      </c>
    </row>
    <row r="2795" spans="1:28" x14ac:dyDescent="0.35">
      <c r="A2795" t="s">
        <v>1623</v>
      </c>
      <c r="B2795" t="s">
        <v>313</v>
      </c>
      <c r="C2795">
        <v>2700</v>
      </c>
      <c r="D2795" s="9">
        <v>41515.961469907408</v>
      </c>
      <c r="E2795" s="9">
        <v>44216.118321759262</v>
      </c>
      <c r="F2795">
        <v>1849</v>
      </c>
      <c r="G2795">
        <v>1849</v>
      </c>
      <c r="H2795">
        <v>779</v>
      </c>
      <c r="I2795">
        <v>1070</v>
      </c>
      <c r="J2795">
        <v>226</v>
      </c>
      <c r="K2795">
        <v>1623</v>
      </c>
      <c r="L2795">
        <v>1060</v>
      </c>
      <c r="M2795">
        <v>563</v>
      </c>
      <c r="N2795">
        <v>0.39</v>
      </c>
      <c r="O2795">
        <v>0.52500000000000002</v>
      </c>
      <c r="P2795">
        <v>0.123</v>
      </c>
      <c r="Q2795">
        <v>0.52900000000000003</v>
      </c>
      <c r="R2795">
        <v>0.66800000000000004</v>
      </c>
      <c r="S2795">
        <v>0.42599999999999999</v>
      </c>
      <c r="T2795">
        <v>0.86599999999999999</v>
      </c>
      <c r="U2795">
        <v>1064.2719999999999</v>
      </c>
      <c r="V2795" t="s">
        <v>58</v>
      </c>
      <c r="W2795">
        <v>0.98099999999999998</v>
      </c>
      <c r="X2795">
        <v>0.97699999999999998</v>
      </c>
      <c r="Y2795">
        <v>0.98799999999999999</v>
      </c>
      <c r="Z2795">
        <v>0.98199999999999998</v>
      </c>
      <c r="AA2795" s="19">
        <v>45734.000895613426</v>
      </c>
      <c r="AB2795" t="s">
        <v>2043</v>
      </c>
    </row>
    <row r="2796" spans="1:28" x14ac:dyDescent="0.35">
      <c r="A2796" t="s">
        <v>1623</v>
      </c>
      <c r="B2796" t="s">
        <v>314</v>
      </c>
      <c r="C2796">
        <v>91</v>
      </c>
      <c r="D2796" s="9">
        <v>44124.474108796298</v>
      </c>
      <c r="E2796" s="9">
        <v>44216.118321759262</v>
      </c>
      <c r="F2796" t="s">
        <v>874</v>
      </c>
      <c r="G2796" t="s">
        <v>874</v>
      </c>
      <c r="H2796">
        <v>5</v>
      </c>
      <c r="I2796">
        <v>3</v>
      </c>
      <c r="J2796">
        <v>1</v>
      </c>
      <c r="K2796" t="s">
        <v>875</v>
      </c>
      <c r="L2796">
        <v>1</v>
      </c>
      <c r="M2796">
        <v>7</v>
      </c>
      <c r="N2796">
        <v>9.8000000000000004E-2</v>
      </c>
      <c r="O2796">
        <v>1.6E-2</v>
      </c>
      <c r="P2796" t="s">
        <v>877</v>
      </c>
      <c r="Q2796" t="s">
        <v>877</v>
      </c>
      <c r="R2796" t="s">
        <v>877</v>
      </c>
      <c r="S2796" t="s">
        <v>877</v>
      </c>
      <c r="T2796" t="s">
        <v>877</v>
      </c>
      <c r="U2796" t="s">
        <v>877</v>
      </c>
      <c r="V2796" t="s">
        <v>58</v>
      </c>
      <c r="W2796">
        <v>0.64400000000000002</v>
      </c>
      <c r="X2796">
        <v>0.75</v>
      </c>
      <c r="Y2796" t="s">
        <v>877</v>
      </c>
      <c r="Z2796" t="s">
        <v>877</v>
      </c>
      <c r="AA2796" s="19">
        <v>45734.000895682868</v>
      </c>
      <c r="AB2796" t="s">
        <v>2043</v>
      </c>
    </row>
    <row r="2797" spans="1:28" x14ac:dyDescent="0.35">
      <c r="A2797" t="s">
        <v>1624</v>
      </c>
      <c r="B2797" t="s">
        <v>313</v>
      </c>
      <c r="C2797">
        <v>466</v>
      </c>
      <c r="D2797" s="9">
        <v>44081.369826388887</v>
      </c>
      <c r="E2797" s="9">
        <v>44547.414386574077</v>
      </c>
      <c r="F2797">
        <v>76</v>
      </c>
      <c r="G2797">
        <v>76</v>
      </c>
      <c r="H2797">
        <v>48</v>
      </c>
      <c r="I2797">
        <v>28</v>
      </c>
      <c r="J2797">
        <v>4</v>
      </c>
      <c r="K2797">
        <v>72</v>
      </c>
      <c r="L2797">
        <v>48</v>
      </c>
      <c r="M2797">
        <v>24</v>
      </c>
      <c r="N2797">
        <v>0.123</v>
      </c>
      <c r="O2797">
        <v>7.1999999999999995E-2</v>
      </c>
      <c r="P2797">
        <v>1.6E-2</v>
      </c>
      <c r="Q2797">
        <v>0.109</v>
      </c>
      <c r="R2797">
        <v>0.60899999999999999</v>
      </c>
      <c r="S2797">
        <v>0.63100000000000001</v>
      </c>
      <c r="T2797">
        <v>0.91800000000000004</v>
      </c>
      <c r="U2797">
        <v>220.18299999999999</v>
      </c>
      <c r="V2797" t="s">
        <v>58</v>
      </c>
      <c r="W2797">
        <v>0.95899999999999996</v>
      </c>
      <c r="X2797">
        <v>0.97699999999999998</v>
      </c>
      <c r="Y2797">
        <v>0.91</v>
      </c>
      <c r="Z2797">
        <v>0.96899999999999997</v>
      </c>
      <c r="AA2797" s="19">
        <v>45734.000988032407</v>
      </c>
      <c r="AB2797" t="s">
        <v>2043</v>
      </c>
    </row>
    <row r="2798" spans="1:28" x14ac:dyDescent="0.35">
      <c r="A2798" t="s">
        <v>1624</v>
      </c>
      <c r="B2798" t="s">
        <v>314</v>
      </c>
      <c r="C2798">
        <v>91</v>
      </c>
      <c r="D2798" s="9">
        <v>44455.550706018519</v>
      </c>
      <c r="E2798" s="9">
        <v>44547.414386574077</v>
      </c>
      <c r="F2798" t="s">
        <v>874</v>
      </c>
      <c r="G2798" t="s">
        <v>874</v>
      </c>
      <c r="H2798">
        <v>9</v>
      </c>
      <c r="I2798">
        <v>5</v>
      </c>
      <c r="J2798">
        <v>1</v>
      </c>
      <c r="K2798" t="s">
        <v>875</v>
      </c>
      <c r="L2798">
        <v>19</v>
      </c>
      <c r="M2798">
        <v>-7</v>
      </c>
      <c r="N2798">
        <v>0.106</v>
      </c>
      <c r="O2798">
        <v>5.1999999999999998E-2</v>
      </c>
      <c r="P2798" t="s">
        <v>877</v>
      </c>
      <c r="Q2798">
        <v>0.17699999999999999</v>
      </c>
      <c r="R2798" t="s">
        <v>877</v>
      </c>
      <c r="S2798" t="s">
        <v>877</v>
      </c>
      <c r="T2798" t="s">
        <v>877</v>
      </c>
      <c r="U2798" t="s">
        <v>877</v>
      </c>
      <c r="V2798" t="s">
        <v>58</v>
      </c>
      <c r="W2798">
        <v>0.90200000000000002</v>
      </c>
      <c r="X2798">
        <v>0.98799999999999999</v>
      </c>
      <c r="Y2798" t="s">
        <v>877</v>
      </c>
      <c r="Z2798">
        <v>0.73</v>
      </c>
      <c r="AA2798" s="19">
        <v>45734.00098809028</v>
      </c>
      <c r="AB2798" t="s">
        <v>2043</v>
      </c>
    </row>
    <row r="2799" spans="1:28" x14ac:dyDescent="0.35">
      <c r="A2799" t="s">
        <v>1625</v>
      </c>
      <c r="B2799" t="s">
        <v>313</v>
      </c>
      <c r="C2799">
        <v>1511</v>
      </c>
      <c r="D2799" s="9">
        <v>43035.940254629626</v>
      </c>
      <c r="E2799" s="9">
        <v>44547.053530092591</v>
      </c>
      <c r="F2799">
        <v>316</v>
      </c>
      <c r="G2799">
        <v>316</v>
      </c>
      <c r="H2799">
        <v>195</v>
      </c>
      <c r="I2799">
        <v>121</v>
      </c>
      <c r="J2799">
        <v>7</v>
      </c>
      <c r="K2799">
        <v>309</v>
      </c>
      <c r="L2799">
        <v>171</v>
      </c>
      <c r="M2799">
        <v>138</v>
      </c>
      <c r="N2799">
        <v>0.114</v>
      </c>
      <c r="O2799">
        <v>8.2000000000000003E-2</v>
      </c>
      <c r="P2799">
        <v>6.0000000000000001E-3</v>
      </c>
      <c r="Q2799">
        <v>0.113</v>
      </c>
      <c r="R2799">
        <v>0.59499999999999997</v>
      </c>
      <c r="S2799">
        <v>0.58199999999999996</v>
      </c>
      <c r="T2799">
        <v>0.96899999999999997</v>
      </c>
      <c r="U2799">
        <v>1221.239</v>
      </c>
      <c r="V2799" t="s">
        <v>58</v>
      </c>
      <c r="W2799">
        <v>0.94399999999999995</v>
      </c>
      <c r="X2799">
        <v>0.97299999999999998</v>
      </c>
      <c r="Y2799">
        <v>0.93300000000000005</v>
      </c>
      <c r="Z2799">
        <v>0.96399999999999997</v>
      </c>
      <c r="AA2799" s="19">
        <v>45734.001080243055</v>
      </c>
      <c r="AB2799" t="s">
        <v>2043</v>
      </c>
    </row>
    <row r="2800" spans="1:28" x14ac:dyDescent="0.35">
      <c r="A2800" t="s">
        <v>1625</v>
      </c>
      <c r="B2800" t="s">
        <v>314</v>
      </c>
      <c r="C2800">
        <v>99</v>
      </c>
      <c r="D2800" s="9">
        <v>44447.900243055556</v>
      </c>
      <c r="E2800" s="9">
        <v>44547.053530092591</v>
      </c>
      <c r="F2800" t="s">
        <v>874</v>
      </c>
      <c r="G2800" t="s">
        <v>874</v>
      </c>
      <c r="H2800">
        <v>15</v>
      </c>
      <c r="I2800">
        <v>9</v>
      </c>
      <c r="J2800">
        <v>1</v>
      </c>
      <c r="K2800" t="s">
        <v>875</v>
      </c>
      <c r="L2800">
        <v>11</v>
      </c>
      <c r="M2800">
        <v>12</v>
      </c>
      <c r="N2800">
        <v>0.128</v>
      </c>
      <c r="O2800">
        <v>7.6999999999999999E-2</v>
      </c>
      <c r="P2800" t="s">
        <v>877</v>
      </c>
      <c r="Q2800">
        <v>0.14499999999999999</v>
      </c>
      <c r="R2800" t="s">
        <v>877</v>
      </c>
      <c r="S2800" t="s">
        <v>877</v>
      </c>
      <c r="T2800" t="s">
        <v>877</v>
      </c>
      <c r="U2800" t="s">
        <v>877</v>
      </c>
      <c r="V2800" t="s">
        <v>58</v>
      </c>
      <c r="W2800">
        <v>0.92400000000000004</v>
      </c>
      <c r="X2800">
        <v>0.96099999999999997</v>
      </c>
      <c r="Y2800" t="s">
        <v>877</v>
      </c>
      <c r="Z2800">
        <v>0.57499999999999996</v>
      </c>
      <c r="AA2800" s="19">
        <v>45734.001080300928</v>
      </c>
      <c r="AB2800" t="s">
        <v>2043</v>
      </c>
    </row>
    <row r="2801" spans="1:28" x14ac:dyDescent="0.35">
      <c r="A2801" t="s">
        <v>1626</v>
      </c>
      <c r="B2801" t="s">
        <v>313</v>
      </c>
      <c r="C2801">
        <v>5447</v>
      </c>
      <c r="D2801" s="9">
        <v>38732.032719907409</v>
      </c>
      <c r="E2801" s="9">
        <v>44179.379664351851</v>
      </c>
      <c r="F2801">
        <v>258</v>
      </c>
      <c r="G2801">
        <v>258</v>
      </c>
      <c r="H2801">
        <v>142</v>
      </c>
      <c r="I2801">
        <v>116</v>
      </c>
      <c r="J2801">
        <v>51</v>
      </c>
      <c r="K2801">
        <v>207</v>
      </c>
      <c r="L2801">
        <v>194</v>
      </c>
      <c r="M2801">
        <v>13</v>
      </c>
      <c r="N2801">
        <v>2.8000000000000001E-2</v>
      </c>
      <c r="O2801">
        <v>2.1999999999999999E-2</v>
      </c>
      <c r="P2801">
        <v>0.01</v>
      </c>
      <c r="Q2801">
        <v>3.9E-2</v>
      </c>
      <c r="R2801">
        <v>0.97499999999999998</v>
      </c>
      <c r="S2801">
        <v>0.56000000000000005</v>
      </c>
      <c r="T2801">
        <v>0.8</v>
      </c>
      <c r="U2801">
        <v>333.33300000000003</v>
      </c>
      <c r="V2801" t="s">
        <v>58</v>
      </c>
      <c r="W2801">
        <v>0.97599999999999998</v>
      </c>
      <c r="X2801">
        <v>0.9</v>
      </c>
      <c r="Y2801">
        <v>0.92200000000000004</v>
      </c>
      <c r="Z2801">
        <v>0.95299999999999996</v>
      </c>
      <c r="AA2801" s="19">
        <v>45734.001166793983</v>
      </c>
      <c r="AB2801" t="s">
        <v>2043</v>
      </c>
    </row>
    <row r="2802" spans="1:28" x14ac:dyDescent="0.35">
      <c r="A2802" t="s">
        <v>1626</v>
      </c>
      <c r="B2802" t="s">
        <v>314</v>
      </c>
      <c r="C2802">
        <v>0</v>
      </c>
      <c r="D2802" s="9">
        <v>44179.379664351851</v>
      </c>
      <c r="E2802" s="9">
        <v>44179.379664351851</v>
      </c>
      <c r="F2802" t="s">
        <v>874</v>
      </c>
      <c r="G2802" t="s">
        <v>874</v>
      </c>
      <c r="H2802">
        <v>1</v>
      </c>
      <c r="I2802">
        <v>1</v>
      </c>
      <c r="J2802">
        <v>1</v>
      </c>
      <c r="K2802" t="s">
        <v>875</v>
      </c>
      <c r="L2802">
        <v>1</v>
      </c>
      <c r="M2802">
        <v>0</v>
      </c>
      <c r="N2802" t="s">
        <v>877</v>
      </c>
      <c r="O2802" t="s">
        <v>877</v>
      </c>
      <c r="P2802" t="s">
        <v>877</v>
      </c>
      <c r="Q2802" t="s">
        <v>877</v>
      </c>
      <c r="R2802" t="s">
        <v>877</v>
      </c>
      <c r="S2802" t="s">
        <v>877</v>
      </c>
      <c r="T2802" t="s">
        <v>877</v>
      </c>
      <c r="U2802" t="s">
        <v>877</v>
      </c>
      <c r="V2802" t="s">
        <v>58</v>
      </c>
      <c r="W2802" t="s">
        <v>877</v>
      </c>
      <c r="X2802" t="s">
        <v>877</v>
      </c>
      <c r="Y2802" t="s">
        <v>877</v>
      </c>
      <c r="Z2802" t="s">
        <v>877</v>
      </c>
      <c r="AA2802" s="19">
        <v>45734.001166851849</v>
      </c>
      <c r="AB2802" t="s">
        <v>2043</v>
      </c>
    </row>
    <row r="2803" spans="1:28" x14ac:dyDescent="0.35">
      <c r="A2803" t="s">
        <v>1627</v>
      </c>
      <c r="B2803" t="s">
        <v>313</v>
      </c>
      <c r="C2803">
        <v>6058</v>
      </c>
      <c r="D2803" s="9">
        <v>38345.808263888888</v>
      </c>
      <c r="E2803" s="9">
        <v>44404.714270833334</v>
      </c>
      <c r="F2803">
        <v>138</v>
      </c>
      <c r="G2803">
        <v>138</v>
      </c>
      <c r="H2803">
        <v>33</v>
      </c>
      <c r="I2803">
        <v>105</v>
      </c>
      <c r="J2803">
        <v>6</v>
      </c>
      <c r="K2803">
        <v>132</v>
      </c>
      <c r="L2803">
        <v>129</v>
      </c>
      <c r="M2803">
        <v>3</v>
      </c>
      <c r="N2803">
        <v>1.2E-2</v>
      </c>
      <c r="O2803">
        <v>2.3E-2</v>
      </c>
      <c r="P2803">
        <v>1E-3</v>
      </c>
      <c r="Q2803">
        <v>3.5000000000000003E-2</v>
      </c>
      <c r="R2803">
        <v>1.0289999999999999</v>
      </c>
      <c r="S2803">
        <v>0.34300000000000003</v>
      </c>
      <c r="T2803">
        <v>0.97099999999999997</v>
      </c>
      <c r="U2803">
        <v>85.713999999999999</v>
      </c>
      <c r="V2803" t="s">
        <v>64</v>
      </c>
      <c r="W2803">
        <v>0.97399999999999998</v>
      </c>
      <c r="X2803">
        <v>0.74</v>
      </c>
      <c r="Y2803">
        <v>0.75800000000000001</v>
      </c>
      <c r="Z2803">
        <v>0.75</v>
      </c>
      <c r="AA2803" s="19">
        <v>45734.001258680553</v>
      </c>
      <c r="AB2803" t="s">
        <v>2043</v>
      </c>
    </row>
    <row r="2804" spans="1:28" x14ac:dyDescent="0.35">
      <c r="A2804" t="s">
        <v>1627</v>
      </c>
      <c r="B2804" t="s">
        <v>314</v>
      </c>
      <c r="C2804">
        <v>0</v>
      </c>
      <c r="D2804" s="9">
        <v>44404.672372685185</v>
      </c>
      <c r="E2804" s="9">
        <v>44404.714270833334</v>
      </c>
      <c r="F2804" t="s">
        <v>874</v>
      </c>
      <c r="G2804" t="s">
        <v>874</v>
      </c>
      <c r="H2804">
        <v>1</v>
      </c>
      <c r="I2804">
        <v>1</v>
      </c>
      <c r="J2804">
        <v>1</v>
      </c>
      <c r="K2804" t="s">
        <v>875</v>
      </c>
      <c r="L2804">
        <v>1</v>
      </c>
      <c r="M2804">
        <v>-1</v>
      </c>
      <c r="N2804" t="s">
        <v>877</v>
      </c>
      <c r="O2804" t="s">
        <v>877</v>
      </c>
      <c r="P2804" t="s">
        <v>877</v>
      </c>
      <c r="Q2804" t="s">
        <v>877</v>
      </c>
      <c r="R2804" t="s">
        <v>877</v>
      </c>
      <c r="S2804" t="s">
        <v>877</v>
      </c>
      <c r="T2804" t="s">
        <v>877</v>
      </c>
      <c r="U2804" t="s">
        <v>877</v>
      </c>
      <c r="V2804" t="s">
        <v>64</v>
      </c>
      <c r="W2804" t="s">
        <v>877</v>
      </c>
      <c r="X2804" t="s">
        <v>877</v>
      </c>
      <c r="Y2804" t="s">
        <v>877</v>
      </c>
      <c r="Z2804" t="s">
        <v>877</v>
      </c>
      <c r="AA2804" s="19">
        <v>45734.001258750002</v>
      </c>
      <c r="AB2804" t="s">
        <v>2043</v>
      </c>
    </row>
    <row r="2805" spans="1:28" x14ac:dyDescent="0.35">
      <c r="A2805" t="s">
        <v>1628</v>
      </c>
      <c r="B2805" t="s">
        <v>313</v>
      </c>
      <c r="C2805">
        <v>6466</v>
      </c>
      <c r="D2805" s="9">
        <v>38098.376111111109</v>
      </c>
      <c r="E2805" s="9">
        <v>44564.852847222224</v>
      </c>
      <c r="F2805">
        <v>943</v>
      </c>
      <c r="G2805">
        <v>943</v>
      </c>
      <c r="H2805">
        <v>381</v>
      </c>
      <c r="I2805">
        <v>562</v>
      </c>
      <c r="J2805">
        <v>303</v>
      </c>
      <c r="K2805">
        <v>640</v>
      </c>
      <c r="L2805">
        <v>605</v>
      </c>
      <c r="M2805">
        <v>35</v>
      </c>
      <c r="N2805">
        <v>6.0999999999999999E-2</v>
      </c>
      <c r="O2805">
        <v>0.10100000000000001</v>
      </c>
      <c r="P2805">
        <v>5.8999999999999997E-2</v>
      </c>
      <c r="Q2805">
        <v>9.7000000000000003E-2</v>
      </c>
      <c r="R2805">
        <v>0.94199999999999995</v>
      </c>
      <c r="S2805">
        <v>0.377</v>
      </c>
      <c r="T2805">
        <v>0.63600000000000001</v>
      </c>
      <c r="U2805">
        <v>360.82499999999999</v>
      </c>
      <c r="V2805" t="s">
        <v>58</v>
      </c>
      <c r="W2805">
        <v>0.90700000000000003</v>
      </c>
      <c r="X2805">
        <v>0.93700000000000006</v>
      </c>
      <c r="Y2805">
        <v>0.85099999999999998</v>
      </c>
      <c r="Z2805">
        <v>0.90300000000000002</v>
      </c>
      <c r="AA2805" s="19">
        <v>45734.001353287036</v>
      </c>
      <c r="AB2805" t="s">
        <v>2043</v>
      </c>
    </row>
    <row r="2806" spans="1:28" x14ac:dyDescent="0.35">
      <c r="A2806" t="s">
        <v>1628</v>
      </c>
      <c r="B2806" t="s">
        <v>314</v>
      </c>
      <c r="C2806">
        <v>98</v>
      </c>
      <c r="D2806" s="9">
        <v>44466.088483796295</v>
      </c>
      <c r="E2806" s="9">
        <v>44564.852847222224</v>
      </c>
      <c r="F2806" t="s">
        <v>874</v>
      </c>
      <c r="G2806" t="s">
        <v>874</v>
      </c>
      <c r="H2806">
        <v>2</v>
      </c>
      <c r="I2806">
        <v>3</v>
      </c>
      <c r="J2806">
        <v>6</v>
      </c>
      <c r="K2806" t="s">
        <v>875</v>
      </c>
      <c r="L2806">
        <v>8</v>
      </c>
      <c r="M2806">
        <v>-10</v>
      </c>
      <c r="N2806">
        <v>0.02</v>
      </c>
      <c r="O2806">
        <v>1.6E-2</v>
      </c>
      <c r="P2806">
        <v>6.0999999999999999E-2</v>
      </c>
      <c r="Q2806">
        <v>9.0999999999999998E-2</v>
      </c>
      <c r="R2806">
        <v>-3.64</v>
      </c>
      <c r="S2806">
        <v>0.55600000000000005</v>
      </c>
      <c r="T2806">
        <v>-0.69399999999999995</v>
      </c>
      <c r="U2806">
        <v>384.61500000000001</v>
      </c>
      <c r="V2806" t="s">
        <v>58</v>
      </c>
      <c r="W2806">
        <v>1</v>
      </c>
      <c r="X2806">
        <v>0.80300000000000005</v>
      </c>
      <c r="Y2806">
        <v>0.442</v>
      </c>
      <c r="Z2806">
        <v>0.88300000000000001</v>
      </c>
      <c r="AA2806" s="19">
        <v>45734.001366666664</v>
      </c>
      <c r="AB2806" t="s">
        <v>2043</v>
      </c>
    </row>
    <row r="2807" spans="1:28" x14ac:dyDescent="0.35">
      <c r="A2807" t="s">
        <v>1629</v>
      </c>
      <c r="B2807" t="s">
        <v>313</v>
      </c>
      <c r="C2807">
        <v>2019</v>
      </c>
      <c r="D2807" s="9">
        <v>42456.994074074071</v>
      </c>
      <c r="E2807" s="9">
        <v>44476.861805555556</v>
      </c>
      <c r="F2807">
        <v>91</v>
      </c>
      <c r="G2807">
        <v>91</v>
      </c>
      <c r="H2807">
        <v>6</v>
      </c>
      <c r="I2807">
        <v>85</v>
      </c>
      <c r="J2807">
        <v>7</v>
      </c>
      <c r="K2807">
        <v>84</v>
      </c>
      <c r="L2807">
        <v>38</v>
      </c>
      <c r="M2807">
        <v>46</v>
      </c>
      <c r="N2807">
        <v>6.0000000000000001E-3</v>
      </c>
      <c r="O2807">
        <v>5.7000000000000002E-2</v>
      </c>
      <c r="P2807">
        <v>1.167</v>
      </c>
      <c r="Q2807">
        <v>1.7110000000000001</v>
      </c>
      <c r="R2807">
        <v>-1.55</v>
      </c>
      <c r="S2807">
        <v>9.5000000000000001E-2</v>
      </c>
      <c r="T2807">
        <v>-17.524000000000001</v>
      </c>
      <c r="U2807">
        <v>26.885000000000002</v>
      </c>
      <c r="V2807" t="s">
        <v>82</v>
      </c>
      <c r="W2807">
        <v>0.71499999999999997</v>
      </c>
      <c r="X2807">
        <v>0.93400000000000005</v>
      </c>
      <c r="Y2807">
        <v>0.75</v>
      </c>
      <c r="Z2807">
        <v>0.11</v>
      </c>
      <c r="AA2807" s="19">
        <v>45734.001452673612</v>
      </c>
      <c r="AB2807" t="s">
        <v>2043</v>
      </c>
    </row>
    <row r="2808" spans="1:28" x14ac:dyDescent="0.35">
      <c r="A2808" t="s">
        <v>1629</v>
      </c>
      <c r="B2808" t="s">
        <v>314</v>
      </c>
      <c r="C2808">
        <v>0</v>
      </c>
      <c r="D2808" s="9">
        <v>44476.861805555556</v>
      </c>
      <c r="E2808" s="9">
        <v>44476.861805555556</v>
      </c>
      <c r="F2808" t="s">
        <v>874</v>
      </c>
      <c r="G2808" t="s">
        <v>874</v>
      </c>
      <c r="H2808">
        <v>1</v>
      </c>
      <c r="I2808">
        <v>1</v>
      </c>
      <c r="J2808">
        <v>1</v>
      </c>
      <c r="K2808" t="s">
        <v>875</v>
      </c>
      <c r="L2808">
        <v>1</v>
      </c>
      <c r="M2808">
        <v>0</v>
      </c>
      <c r="N2808" t="s">
        <v>877</v>
      </c>
      <c r="O2808" t="s">
        <v>877</v>
      </c>
      <c r="P2808" t="s">
        <v>877</v>
      </c>
      <c r="Q2808" t="s">
        <v>877</v>
      </c>
      <c r="R2808" t="s">
        <v>877</v>
      </c>
      <c r="S2808" t="s">
        <v>877</v>
      </c>
      <c r="T2808" t="s">
        <v>877</v>
      </c>
      <c r="U2808" t="s">
        <v>877</v>
      </c>
      <c r="V2808" t="s">
        <v>82</v>
      </c>
      <c r="W2808" t="s">
        <v>877</v>
      </c>
      <c r="X2808" t="s">
        <v>877</v>
      </c>
      <c r="Y2808" t="s">
        <v>877</v>
      </c>
      <c r="Z2808" t="s">
        <v>877</v>
      </c>
      <c r="AA2808" s="19">
        <v>45734.001452743054</v>
      </c>
      <c r="AB2808" t="s">
        <v>2043</v>
      </c>
    </row>
    <row r="2809" spans="1:28" x14ac:dyDescent="0.35">
      <c r="A2809" t="s">
        <v>1630</v>
      </c>
      <c r="B2809" t="s">
        <v>313</v>
      </c>
      <c r="C2809">
        <v>1478</v>
      </c>
      <c r="D2809" s="9">
        <v>43087.075162037036</v>
      </c>
      <c r="E2809" s="9">
        <v>44565.399178240739</v>
      </c>
      <c r="F2809">
        <v>1890</v>
      </c>
      <c r="G2809">
        <v>1890</v>
      </c>
      <c r="H2809">
        <v>1371</v>
      </c>
      <c r="I2809">
        <v>519</v>
      </c>
      <c r="J2809">
        <v>96</v>
      </c>
      <c r="K2809">
        <v>1794</v>
      </c>
      <c r="L2809">
        <v>1497</v>
      </c>
      <c r="M2809">
        <v>297</v>
      </c>
      <c r="N2809">
        <v>1.0209999999999999</v>
      </c>
      <c r="O2809">
        <v>0.35099999999999998</v>
      </c>
      <c r="P2809">
        <v>7.1999999999999995E-2</v>
      </c>
      <c r="Q2809">
        <v>1.0920000000000001</v>
      </c>
      <c r="R2809">
        <v>0.84</v>
      </c>
      <c r="S2809">
        <v>0.74399999999999999</v>
      </c>
      <c r="T2809">
        <v>0.94799999999999995</v>
      </c>
      <c r="U2809">
        <v>271.97800000000001</v>
      </c>
      <c r="V2809" t="s">
        <v>58</v>
      </c>
      <c r="W2809">
        <v>0.96799999999999997</v>
      </c>
      <c r="X2809">
        <v>0.91500000000000004</v>
      </c>
      <c r="Y2809">
        <v>0.98</v>
      </c>
      <c r="Z2809">
        <v>0.95699999999999996</v>
      </c>
      <c r="AA2809" s="19">
        <v>45734.001549594905</v>
      </c>
      <c r="AB2809" t="s">
        <v>2043</v>
      </c>
    </row>
    <row r="2810" spans="1:28" x14ac:dyDescent="0.35">
      <c r="A2810" t="s">
        <v>1630</v>
      </c>
      <c r="B2810" t="s">
        <v>314</v>
      </c>
      <c r="C2810">
        <v>99</v>
      </c>
      <c r="D2810" s="9">
        <v>44466.089814814812</v>
      </c>
      <c r="E2810" s="9">
        <v>44565.399178240739</v>
      </c>
      <c r="F2810" t="s">
        <v>874</v>
      </c>
      <c r="G2810" t="s">
        <v>874</v>
      </c>
      <c r="H2810">
        <v>15</v>
      </c>
      <c r="I2810">
        <v>7</v>
      </c>
      <c r="J2810">
        <v>2</v>
      </c>
      <c r="K2810" t="s">
        <v>875</v>
      </c>
      <c r="L2810">
        <v>9</v>
      </c>
      <c r="M2810">
        <v>10</v>
      </c>
      <c r="N2810">
        <v>0.17399999999999999</v>
      </c>
      <c r="O2810">
        <v>6.0999999999999999E-2</v>
      </c>
      <c r="P2810" t="s">
        <v>877</v>
      </c>
      <c r="Q2810">
        <v>0.23</v>
      </c>
      <c r="R2810" t="s">
        <v>877</v>
      </c>
      <c r="S2810" t="s">
        <v>877</v>
      </c>
      <c r="T2810" t="s">
        <v>877</v>
      </c>
      <c r="U2810" t="s">
        <v>877</v>
      </c>
      <c r="V2810" t="s">
        <v>58</v>
      </c>
      <c r="W2810">
        <v>0.96099999999999997</v>
      </c>
      <c r="X2810">
        <v>0.879</v>
      </c>
      <c r="Y2810" t="s">
        <v>877</v>
      </c>
      <c r="Z2810">
        <v>0.876</v>
      </c>
      <c r="AA2810" s="19">
        <v>45734.001549664354</v>
      </c>
      <c r="AB2810" t="s">
        <v>2043</v>
      </c>
    </row>
    <row r="2811" spans="1:28" x14ac:dyDescent="0.35">
      <c r="A2811" t="s">
        <v>1631</v>
      </c>
      <c r="B2811" t="s">
        <v>313</v>
      </c>
      <c r="C2811">
        <v>3052</v>
      </c>
      <c r="D2811" s="9">
        <v>41498.970219907409</v>
      </c>
      <c r="E2811" s="9">
        <v>44551.684560185182</v>
      </c>
      <c r="F2811">
        <v>208</v>
      </c>
      <c r="G2811">
        <v>208</v>
      </c>
      <c r="H2811">
        <v>75</v>
      </c>
      <c r="I2811">
        <v>133</v>
      </c>
      <c r="J2811">
        <v>27</v>
      </c>
      <c r="K2811">
        <v>181</v>
      </c>
      <c r="L2811">
        <v>154</v>
      </c>
      <c r="M2811">
        <v>27</v>
      </c>
      <c r="N2811">
        <v>2.4E-2</v>
      </c>
      <c r="O2811">
        <v>4.2000000000000003E-2</v>
      </c>
      <c r="P2811">
        <v>8.9999999999999993E-3</v>
      </c>
      <c r="Q2811">
        <v>4.9000000000000002E-2</v>
      </c>
      <c r="R2811">
        <v>0.86</v>
      </c>
      <c r="S2811">
        <v>0.36399999999999999</v>
      </c>
      <c r="T2811">
        <v>0.86399999999999999</v>
      </c>
      <c r="U2811">
        <v>551.02</v>
      </c>
      <c r="V2811" t="s">
        <v>58</v>
      </c>
      <c r="W2811">
        <v>0.96599999999999997</v>
      </c>
      <c r="X2811">
        <v>0.99</v>
      </c>
      <c r="Y2811">
        <v>0.98199999999999998</v>
      </c>
      <c r="Z2811">
        <v>0.99099999999999999</v>
      </c>
      <c r="AA2811" s="19">
        <v>45734.001640775467</v>
      </c>
      <c r="AB2811" t="s">
        <v>2043</v>
      </c>
    </row>
    <row r="2812" spans="1:28" x14ac:dyDescent="0.35">
      <c r="A2812" t="s">
        <v>1631</v>
      </c>
      <c r="B2812" t="s">
        <v>314</v>
      </c>
      <c r="C2812">
        <v>95</v>
      </c>
      <c r="D2812" s="9">
        <v>44456.611712962964</v>
      </c>
      <c r="E2812" s="9">
        <v>44551.684560185182</v>
      </c>
      <c r="F2812" t="s">
        <v>874</v>
      </c>
      <c r="G2812" t="s">
        <v>874</v>
      </c>
      <c r="H2812">
        <v>2</v>
      </c>
      <c r="I2812">
        <v>2</v>
      </c>
      <c r="J2812">
        <v>2</v>
      </c>
      <c r="K2812" t="s">
        <v>875</v>
      </c>
      <c r="L2812">
        <v>7</v>
      </c>
      <c r="M2812">
        <v>-6</v>
      </c>
      <c r="N2812">
        <v>1.6E-2</v>
      </c>
      <c r="O2812">
        <v>5.6000000000000001E-2</v>
      </c>
      <c r="P2812">
        <v>3.6999999999999998E-2</v>
      </c>
      <c r="Q2812">
        <v>0.34200000000000003</v>
      </c>
      <c r="R2812">
        <v>9.7710000000000008</v>
      </c>
      <c r="S2812">
        <v>0.222</v>
      </c>
      <c r="T2812">
        <v>0.48599999999999999</v>
      </c>
      <c r="U2812">
        <v>78.947000000000003</v>
      </c>
      <c r="V2812" t="s">
        <v>64</v>
      </c>
      <c r="W2812">
        <v>1</v>
      </c>
      <c r="X2812">
        <v>1</v>
      </c>
      <c r="Y2812">
        <v>1</v>
      </c>
      <c r="Z2812">
        <v>0.67200000000000004</v>
      </c>
      <c r="AA2812" s="19">
        <v>45734.001653993058</v>
      </c>
      <c r="AB2812" t="s">
        <v>2043</v>
      </c>
    </row>
    <row r="2813" spans="1:28" x14ac:dyDescent="0.35">
      <c r="A2813" t="s">
        <v>1632</v>
      </c>
      <c r="B2813" t="s">
        <v>313</v>
      </c>
      <c r="C2813">
        <v>2391</v>
      </c>
      <c r="D2813" s="9">
        <v>38897.528796296298</v>
      </c>
      <c r="E2813" s="9">
        <v>41289.413726851853</v>
      </c>
      <c r="F2813">
        <v>75</v>
      </c>
      <c r="G2813">
        <v>75</v>
      </c>
      <c r="H2813">
        <v>23</v>
      </c>
      <c r="I2813">
        <v>52</v>
      </c>
      <c r="J2813">
        <v>1</v>
      </c>
      <c r="K2813">
        <v>74</v>
      </c>
      <c r="L2813">
        <v>61</v>
      </c>
      <c r="M2813">
        <v>13</v>
      </c>
      <c r="N2813">
        <v>2.4E-2</v>
      </c>
      <c r="O2813">
        <v>3.4000000000000002E-2</v>
      </c>
      <c r="P2813">
        <v>0</v>
      </c>
      <c r="Q2813">
        <v>6.8000000000000005E-2</v>
      </c>
      <c r="R2813">
        <v>1.1719999999999999</v>
      </c>
      <c r="S2813">
        <v>0.41399999999999998</v>
      </c>
      <c r="T2813">
        <v>1</v>
      </c>
      <c r="U2813">
        <v>191.17599999999999</v>
      </c>
      <c r="V2813" t="s">
        <v>64</v>
      </c>
      <c r="W2813">
        <v>0.79400000000000004</v>
      </c>
      <c r="X2813">
        <v>0.71899999999999997</v>
      </c>
      <c r="Y2813">
        <v>0</v>
      </c>
      <c r="Z2813">
        <v>0.89100000000000001</v>
      </c>
      <c r="AA2813" s="19">
        <v>45734.001737175924</v>
      </c>
      <c r="AB2813" t="s">
        <v>2043</v>
      </c>
    </row>
    <row r="2814" spans="1:28" x14ac:dyDescent="0.35">
      <c r="A2814" t="s">
        <v>1632</v>
      </c>
      <c r="B2814" t="s">
        <v>314</v>
      </c>
      <c r="C2814">
        <v>0</v>
      </c>
      <c r="D2814" s="9">
        <v>41289.413726851853</v>
      </c>
      <c r="E2814" s="9">
        <v>41289.413726851853</v>
      </c>
      <c r="F2814" t="s">
        <v>874</v>
      </c>
      <c r="G2814" t="s">
        <v>874</v>
      </c>
      <c r="H2814">
        <v>1</v>
      </c>
      <c r="I2814">
        <v>1</v>
      </c>
      <c r="J2814">
        <v>1</v>
      </c>
      <c r="K2814" t="s">
        <v>875</v>
      </c>
      <c r="L2814">
        <v>1</v>
      </c>
      <c r="M2814">
        <v>0</v>
      </c>
      <c r="N2814" t="s">
        <v>877</v>
      </c>
      <c r="O2814" t="s">
        <v>877</v>
      </c>
      <c r="P2814" t="s">
        <v>877</v>
      </c>
      <c r="Q2814" t="s">
        <v>877</v>
      </c>
      <c r="R2814" t="s">
        <v>877</v>
      </c>
      <c r="S2814" t="s">
        <v>877</v>
      </c>
      <c r="T2814" t="s">
        <v>877</v>
      </c>
      <c r="U2814" t="s">
        <v>877</v>
      </c>
      <c r="V2814" t="s">
        <v>64</v>
      </c>
      <c r="W2814" t="s">
        <v>877</v>
      </c>
      <c r="X2814" t="s">
        <v>877</v>
      </c>
      <c r="Y2814" t="s">
        <v>877</v>
      </c>
      <c r="Z2814" t="s">
        <v>877</v>
      </c>
      <c r="AA2814" s="19">
        <v>45734.001737233797</v>
      </c>
      <c r="AB2814" t="s">
        <v>2043</v>
      </c>
    </row>
    <row r="2815" spans="1:28" x14ac:dyDescent="0.35">
      <c r="A2815" t="s">
        <v>1633</v>
      </c>
      <c r="B2815" t="s">
        <v>313</v>
      </c>
      <c r="C2815">
        <v>3974</v>
      </c>
      <c r="D2815" s="9">
        <v>38877.662766203706</v>
      </c>
      <c r="E2815" s="9">
        <v>42852.552928240744</v>
      </c>
      <c r="F2815">
        <v>216</v>
      </c>
      <c r="G2815">
        <v>216</v>
      </c>
      <c r="H2815">
        <v>73</v>
      </c>
      <c r="I2815">
        <v>143</v>
      </c>
      <c r="J2815">
        <v>9</v>
      </c>
      <c r="K2815">
        <v>207</v>
      </c>
      <c r="L2815">
        <v>155</v>
      </c>
      <c r="M2815">
        <v>52</v>
      </c>
      <c r="N2815">
        <v>3.6999999999999998E-2</v>
      </c>
      <c r="O2815">
        <v>5.8000000000000003E-2</v>
      </c>
      <c r="P2815">
        <v>8.0000000000000002E-3</v>
      </c>
      <c r="Q2815">
        <v>9.7000000000000003E-2</v>
      </c>
      <c r="R2815">
        <v>1.115</v>
      </c>
      <c r="S2815">
        <v>0.38900000000000001</v>
      </c>
      <c r="T2815">
        <v>0.91600000000000004</v>
      </c>
      <c r="U2815">
        <v>536.08199999999999</v>
      </c>
      <c r="V2815" t="s">
        <v>64</v>
      </c>
      <c r="W2815">
        <v>0.72099999999999997</v>
      </c>
      <c r="X2815">
        <v>0.70399999999999996</v>
      </c>
      <c r="Y2815">
        <v>0.76200000000000001</v>
      </c>
      <c r="Z2815">
        <v>0.80500000000000005</v>
      </c>
      <c r="AA2815" s="19">
        <v>45734.001824988423</v>
      </c>
      <c r="AB2815" t="s">
        <v>2043</v>
      </c>
    </row>
    <row r="2816" spans="1:28" x14ac:dyDescent="0.35">
      <c r="A2816" t="s">
        <v>1633</v>
      </c>
      <c r="B2816" t="s">
        <v>314</v>
      </c>
      <c r="C2816">
        <v>0</v>
      </c>
      <c r="D2816" s="9">
        <v>42852.552928240744</v>
      </c>
      <c r="E2816" s="9">
        <v>42852.552928240744</v>
      </c>
      <c r="F2816" t="s">
        <v>874</v>
      </c>
      <c r="G2816" t="s">
        <v>874</v>
      </c>
      <c r="H2816">
        <v>1</v>
      </c>
      <c r="I2816">
        <v>1</v>
      </c>
      <c r="J2816">
        <v>1</v>
      </c>
      <c r="K2816" t="s">
        <v>875</v>
      </c>
      <c r="L2816">
        <v>1</v>
      </c>
      <c r="M2816">
        <v>0</v>
      </c>
      <c r="N2816" t="s">
        <v>877</v>
      </c>
      <c r="O2816" t="s">
        <v>877</v>
      </c>
      <c r="P2816" t="s">
        <v>877</v>
      </c>
      <c r="Q2816" t="s">
        <v>877</v>
      </c>
      <c r="R2816" t="s">
        <v>877</v>
      </c>
      <c r="S2816" t="s">
        <v>877</v>
      </c>
      <c r="T2816" t="s">
        <v>877</v>
      </c>
      <c r="U2816" t="s">
        <v>877</v>
      </c>
      <c r="V2816" t="s">
        <v>64</v>
      </c>
      <c r="W2816" t="s">
        <v>877</v>
      </c>
      <c r="X2816" t="s">
        <v>877</v>
      </c>
      <c r="Y2816" t="s">
        <v>877</v>
      </c>
      <c r="Z2816" t="s">
        <v>877</v>
      </c>
      <c r="AA2816" s="19">
        <v>45734.001825046296</v>
      </c>
      <c r="AB2816" t="s">
        <v>2043</v>
      </c>
    </row>
    <row r="2817" spans="1:28" x14ac:dyDescent="0.35">
      <c r="A2817" t="s">
        <v>1634</v>
      </c>
      <c r="B2817" t="s">
        <v>313</v>
      </c>
      <c r="C2817">
        <v>6626</v>
      </c>
      <c r="D2817" s="9">
        <v>37801.045520833337</v>
      </c>
      <c r="E2817" s="9">
        <v>44427.523587962962</v>
      </c>
      <c r="F2817">
        <v>237</v>
      </c>
      <c r="G2817">
        <v>237</v>
      </c>
      <c r="H2817">
        <v>161</v>
      </c>
      <c r="I2817">
        <v>76</v>
      </c>
      <c r="J2817">
        <v>11</v>
      </c>
      <c r="K2817">
        <v>226</v>
      </c>
      <c r="L2817">
        <v>145</v>
      </c>
      <c r="M2817">
        <v>81</v>
      </c>
      <c r="N2817">
        <v>3.5000000000000003E-2</v>
      </c>
      <c r="O2817">
        <v>1.9E-2</v>
      </c>
      <c r="P2817">
        <v>4.0000000000000001E-3</v>
      </c>
      <c r="Q2817">
        <v>4.3999999999999997E-2</v>
      </c>
      <c r="R2817">
        <v>0.88</v>
      </c>
      <c r="S2817">
        <v>0.64800000000000002</v>
      </c>
      <c r="T2817">
        <v>0.92600000000000005</v>
      </c>
      <c r="U2817">
        <v>1840.9090000000001</v>
      </c>
      <c r="V2817" t="s">
        <v>58</v>
      </c>
      <c r="W2817">
        <v>0.875</v>
      </c>
      <c r="X2817">
        <v>0.98199999999999998</v>
      </c>
      <c r="Y2817">
        <v>0.81799999999999995</v>
      </c>
      <c r="Z2817">
        <v>0.90800000000000003</v>
      </c>
      <c r="AA2817" s="19">
        <v>45734.001911840278</v>
      </c>
      <c r="AB2817" t="s">
        <v>2043</v>
      </c>
    </row>
    <row r="2818" spans="1:28" x14ac:dyDescent="0.35">
      <c r="A2818" t="s">
        <v>1634</v>
      </c>
      <c r="B2818" t="s">
        <v>314</v>
      </c>
      <c r="C2818">
        <v>0</v>
      </c>
      <c r="D2818" s="9">
        <v>44427.523587962962</v>
      </c>
      <c r="E2818" s="9">
        <v>44427.523587962962</v>
      </c>
      <c r="F2818" t="s">
        <v>874</v>
      </c>
      <c r="G2818" t="s">
        <v>874</v>
      </c>
      <c r="H2818">
        <v>1</v>
      </c>
      <c r="I2818">
        <v>1</v>
      </c>
      <c r="J2818">
        <v>1</v>
      </c>
      <c r="K2818" t="s">
        <v>875</v>
      </c>
      <c r="L2818">
        <v>1</v>
      </c>
      <c r="M2818">
        <v>0</v>
      </c>
      <c r="N2818" t="s">
        <v>877</v>
      </c>
      <c r="O2818" t="s">
        <v>877</v>
      </c>
      <c r="P2818" t="s">
        <v>877</v>
      </c>
      <c r="Q2818" t="s">
        <v>877</v>
      </c>
      <c r="R2818" t="s">
        <v>877</v>
      </c>
      <c r="S2818" t="s">
        <v>877</v>
      </c>
      <c r="T2818" t="s">
        <v>877</v>
      </c>
      <c r="U2818" t="s">
        <v>877</v>
      </c>
      <c r="V2818" t="s">
        <v>58</v>
      </c>
      <c r="W2818" t="s">
        <v>877</v>
      </c>
      <c r="X2818" t="s">
        <v>877</v>
      </c>
      <c r="Y2818" t="s">
        <v>877</v>
      </c>
      <c r="Z2818" t="s">
        <v>877</v>
      </c>
      <c r="AA2818" s="19">
        <v>45734.001911886575</v>
      </c>
      <c r="AB2818" t="s">
        <v>2043</v>
      </c>
    </row>
    <row r="2819" spans="1:28" x14ac:dyDescent="0.35">
      <c r="A2819" t="s">
        <v>1635</v>
      </c>
      <c r="B2819" t="s">
        <v>313</v>
      </c>
      <c r="C2819">
        <v>3053</v>
      </c>
      <c r="D2819" s="9">
        <v>41491.907708333332</v>
      </c>
      <c r="E2819" s="9">
        <v>44544.950925925928</v>
      </c>
      <c r="F2819">
        <v>2485</v>
      </c>
      <c r="G2819">
        <v>2485</v>
      </c>
      <c r="H2819">
        <v>1003</v>
      </c>
      <c r="I2819">
        <v>1482</v>
      </c>
      <c r="J2819">
        <v>157</v>
      </c>
      <c r="K2819">
        <v>2328</v>
      </c>
      <c r="L2819">
        <v>1518</v>
      </c>
      <c r="M2819">
        <v>810</v>
      </c>
      <c r="N2819">
        <v>0.35399999999999998</v>
      </c>
      <c r="O2819">
        <v>0.57799999999999996</v>
      </c>
      <c r="P2819">
        <v>5.8999999999999997E-2</v>
      </c>
      <c r="Q2819">
        <v>0.56799999999999995</v>
      </c>
      <c r="R2819">
        <v>0.65100000000000002</v>
      </c>
      <c r="S2819">
        <v>0.38</v>
      </c>
      <c r="T2819">
        <v>0.93700000000000006</v>
      </c>
      <c r="U2819">
        <v>1426.056</v>
      </c>
      <c r="V2819" t="s">
        <v>58</v>
      </c>
      <c r="W2819">
        <v>0.97699999999999998</v>
      </c>
      <c r="X2819">
        <v>0.98899999999999999</v>
      </c>
      <c r="Y2819">
        <v>0.98399999999999999</v>
      </c>
      <c r="Z2819">
        <v>0.98799999999999999</v>
      </c>
      <c r="AA2819" s="19">
        <v>45734.002008425923</v>
      </c>
      <c r="AB2819" t="s">
        <v>2043</v>
      </c>
    </row>
    <row r="2820" spans="1:28" x14ac:dyDescent="0.35">
      <c r="A2820" t="s">
        <v>1635</v>
      </c>
      <c r="B2820" t="s">
        <v>314</v>
      </c>
      <c r="C2820">
        <v>96</v>
      </c>
      <c r="D2820" s="9">
        <v>44448.890833333331</v>
      </c>
      <c r="E2820" s="9">
        <v>44544.950925925928</v>
      </c>
      <c r="F2820" t="s">
        <v>874</v>
      </c>
      <c r="G2820" t="s">
        <v>874</v>
      </c>
      <c r="H2820">
        <v>22</v>
      </c>
      <c r="I2820">
        <v>5</v>
      </c>
      <c r="J2820">
        <v>1</v>
      </c>
      <c r="K2820" t="s">
        <v>875</v>
      </c>
      <c r="L2820">
        <v>21</v>
      </c>
      <c r="M2820">
        <v>5</v>
      </c>
      <c r="N2820">
        <v>0.20799999999999999</v>
      </c>
      <c r="O2820">
        <v>4.4999999999999998E-2</v>
      </c>
      <c r="P2820" t="s">
        <v>877</v>
      </c>
      <c r="Q2820">
        <v>0.17</v>
      </c>
      <c r="R2820" t="s">
        <v>877</v>
      </c>
      <c r="S2820" t="s">
        <v>877</v>
      </c>
      <c r="T2820" t="s">
        <v>877</v>
      </c>
      <c r="U2820" t="s">
        <v>877</v>
      </c>
      <c r="V2820" t="s">
        <v>58</v>
      </c>
      <c r="W2820">
        <v>0.97399999999999998</v>
      </c>
      <c r="X2820">
        <v>0.92300000000000004</v>
      </c>
      <c r="Y2820" t="s">
        <v>877</v>
      </c>
      <c r="Z2820">
        <v>0.61899999999999999</v>
      </c>
      <c r="AA2820" s="19">
        <v>45734.002008506941</v>
      </c>
      <c r="AB2820" t="s">
        <v>2043</v>
      </c>
    </row>
    <row r="2821" spans="1:28" x14ac:dyDescent="0.35">
      <c r="A2821" t="s">
        <v>1636</v>
      </c>
      <c r="B2821" t="s">
        <v>313</v>
      </c>
      <c r="C2821">
        <v>2229</v>
      </c>
      <c r="D2821" s="9">
        <v>42017.557569444441</v>
      </c>
      <c r="E2821" s="9">
        <v>44246.570520833331</v>
      </c>
      <c r="F2821">
        <v>83</v>
      </c>
      <c r="G2821">
        <v>83</v>
      </c>
      <c r="H2821">
        <v>46</v>
      </c>
      <c r="I2821">
        <v>37</v>
      </c>
      <c r="J2821">
        <v>0</v>
      </c>
      <c r="K2821">
        <v>83</v>
      </c>
      <c r="L2821">
        <v>57</v>
      </c>
      <c r="M2821">
        <v>26</v>
      </c>
      <c r="N2821">
        <v>2.9000000000000001E-2</v>
      </c>
      <c r="O2821">
        <v>1.4999999999999999E-2</v>
      </c>
      <c r="P2821">
        <v>0</v>
      </c>
      <c r="Q2821">
        <v>5.5E-2</v>
      </c>
      <c r="R2821">
        <v>1.25</v>
      </c>
      <c r="S2821">
        <v>0.65900000000000003</v>
      </c>
      <c r="T2821">
        <v>1</v>
      </c>
      <c r="U2821">
        <v>472.72699999999998</v>
      </c>
      <c r="V2821" t="s">
        <v>64</v>
      </c>
      <c r="W2821">
        <v>0.73199999999999998</v>
      </c>
      <c r="X2821">
        <v>0.72</v>
      </c>
      <c r="Y2821">
        <v>0</v>
      </c>
      <c r="Z2821">
        <v>0.84</v>
      </c>
      <c r="AA2821" s="19">
        <v>45734.002091481481</v>
      </c>
      <c r="AB2821" t="s">
        <v>2043</v>
      </c>
    </row>
    <row r="2822" spans="1:28" x14ac:dyDescent="0.35">
      <c r="A2822" t="s">
        <v>1636</v>
      </c>
      <c r="B2822" t="s">
        <v>314</v>
      </c>
      <c r="C2822">
        <v>0</v>
      </c>
      <c r="D2822" s="9">
        <v>44246.564027777778</v>
      </c>
      <c r="E2822" s="9">
        <v>44246.570520833331</v>
      </c>
      <c r="F2822" t="s">
        <v>874</v>
      </c>
      <c r="G2822" t="s">
        <v>874</v>
      </c>
      <c r="H2822">
        <v>1</v>
      </c>
      <c r="I2822">
        <v>3</v>
      </c>
      <c r="J2822">
        <v>1</v>
      </c>
      <c r="K2822" t="s">
        <v>875</v>
      </c>
      <c r="L2822">
        <v>1</v>
      </c>
      <c r="M2822">
        <v>2</v>
      </c>
      <c r="N2822" t="s">
        <v>877</v>
      </c>
      <c r="O2822">
        <v>1.5</v>
      </c>
      <c r="P2822">
        <v>0</v>
      </c>
      <c r="Q2822" t="s">
        <v>877</v>
      </c>
      <c r="R2822" t="s">
        <v>877</v>
      </c>
      <c r="S2822" t="s">
        <v>877</v>
      </c>
      <c r="T2822" t="s">
        <v>877</v>
      </c>
      <c r="U2822" t="s">
        <v>877</v>
      </c>
      <c r="V2822" t="s">
        <v>64</v>
      </c>
      <c r="W2822" t="s">
        <v>877</v>
      </c>
      <c r="X2822">
        <v>0.75</v>
      </c>
      <c r="Y2822">
        <v>0</v>
      </c>
      <c r="Z2822" t="s">
        <v>877</v>
      </c>
      <c r="AA2822" s="19">
        <v>45734.002091539354</v>
      </c>
      <c r="AB2822" t="s">
        <v>2043</v>
      </c>
    </row>
    <row r="2823" spans="1:28" x14ac:dyDescent="0.35">
      <c r="A2823" t="s">
        <v>1637</v>
      </c>
      <c r="B2823" t="s">
        <v>313</v>
      </c>
      <c r="C2823">
        <v>3558</v>
      </c>
      <c r="D2823" s="9">
        <v>40825.370729166665</v>
      </c>
      <c r="E2823" s="9">
        <v>44383.944594907407</v>
      </c>
      <c r="F2823">
        <v>159</v>
      </c>
      <c r="G2823">
        <v>159</v>
      </c>
      <c r="H2823">
        <v>97</v>
      </c>
      <c r="I2823">
        <v>62</v>
      </c>
      <c r="J2823">
        <v>12</v>
      </c>
      <c r="K2823">
        <v>147</v>
      </c>
      <c r="L2823">
        <v>84</v>
      </c>
      <c r="M2823">
        <v>63</v>
      </c>
      <c r="N2823">
        <v>1.7999999999999999E-2</v>
      </c>
      <c r="O2823">
        <v>1.6E-2</v>
      </c>
      <c r="P2823">
        <v>1.6E-2</v>
      </c>
      <c r="Q2823">
        <v>0.12</v>
      </c>
      <c r="R2823">
        <v>6.6669999999999998</v>
      </c>
      <c r="S2823">
        <v>0.52900000000000003</v>
      </c>
      <c r="T2823">
        <v>0.52900000000000003</v>
      </c>
      <c r="U2823">
        <v>525</v>
      </c>
      <c r="V2823" t="s">
        <v>64</v>
      </c>
      <c r="W2823">
        <v>0.57499999999999996</v>
      </c>
      <c r="X2823">
        <v>0.40200000000000002</v>
      </c>
      <c r="Y2823">
        <v>0.83</v>
      </c>
      <c r="Z2823">
        <v>0.86899999999999999</v>
      </c>
      <c r="AA2823" s="19">
        <v>45734.002177314818</v>
      </c>
      <c r="AB2823" t="s">
        <v>2043</v>
      </c>
    </row>
    <row r="2824" spans="1:28" x14ac:dyDescent="0.35">
      <c r="A2824" t="s">
        <v>1637</v>
      </c>
      <c r="B2824" t="s">
        <v>314</v>
      </c>
      <c r="C2824">
        <v>0</v>
      </c>
      <c r="D2824" s="9">
        <v>44383.944467592592</v>
      </c>
      <c r="E2824" s="9">
        <v>44383.944594907407</v>
      </c>
      <c r="F2824" t="s">
        <v>874</v>
      </c>
      <c r="G2824" t="s">
        <v>874</v>
      </c>
      <c r="H2824">
        <v>1</v>
      </c>
      <c r="I2824">
        <v>2</v>
      </c>
      <c r="J2824">
        <v>1</v>
      </c>
      <c r="K2824" t="s">
        <v>875</v>
      </c>
      <c r="L2824">
        <v>1</v>
      </c>
      <c r="M2824">
        <v>1</v>
      </c>
      <c r="N2824" t="s">
        <v>877</v>
      </c>
      <c r="O2824">
        <v>1</v>
      </c>
      <c r="P2824" t="s">
        <v>877</v>
      </c>
      <c r="Q2824" t="s">
        <v>877</v>
      </c>
      <c r="R2824" t="s">
        <v>877</v>
      </c>
      <c r="S2824" t="s">
        <v>877</v>
      </c>
      <c r="T2824" t="s">
        <v>877</v>
      </c>
      <c r="U2824" t="s">
        <v>877</v>
      </c>
      <c r="V2824" t="s">
        <v>64</v>
      </c>
      <c r="W2824" t="s">
        <v>877</v>
      </c>
      <c r="X2824">
        <v>1</v>
      </c>
      <c r="Y2824" t="s">
        <v>877</v>
      </c>
      <c r="Z2824" t="s">
        <v>877</v>
      </c>
      <c r="AA2824" s="19">
        <v>45734.002177372684</v>
      </c>
      <c r="AB2824" t="s">
        <v>2043</v>
      </c>
    </row>
    <row r="2825" spans="1:28" x14ac:dyDescent="0.35">
      <c r="A2825" t="s">
        <v>1638</v>
      </c>
      <c r="B2825" t="s">
        <v>313</v>
      </c>
      <c r="C2825">
        <v>1626</v>
      </c>
      <c r="D2825" s="9">
        <v>42353.058379629627</v>
      </c>
      <c r="E2825" s="9">
        <v>43979.59952546296</v>
      </c>
      <c r="F2825">
        <v>194</v>
      </c>
      <c r="G2825">
        <v>194</v>
      </c>
      <c r="H2825">
        <v>144</v>
      </c>
      <c r="I2825">
        <v>50</v>
      </c>
      <c r="J2825">
        <v>0</v>
      </c>
      <c r="K2825">
        <v>194</v>
      </c>
      <c r="L2825">
        <v>120</v>
      </c>
      <c r="M2825">
        <v>74</v>
      </c>
      <c r="N2825">
        <v>9.7000000000000003E-2</v>
      </c>
      <c r="O2825">
        <v>3.5000000000000003E-2</v>
      </c>
      <c r="P2825">
        <v>0</v>
      </c>
      <c r="Q2825">
        <v>9.7000000000000003E-2</v>
      </c>
      <c r="R2825">
        <v>0.73499999999999999</v>
      </c>
      <c r="S2825">
        <v>0.73499999999999999</v>
      </c>
      <c r="T2825">
        <v>1</v>
      </c>
      <c r="U2825">
        <v>762.88699999999994</v>
      </c>
      <c r="V2825" t="s">
        <v>58</v>
      </c>
      <c r="W2825">
        <v>0.93100000000000005</v>
      </c>
      <c r="X2825">
        <v>0.93400000000000005</v>
      </c>
      <c r="Y2825">
        <v>0</v>
      </c>
      <c r="Z2825">
        <v>0.93700000000000006</v>
      </c>
      <c r="AA2825" s="19">
        <v>45734.002261828704</v>
      </c>
      <c r="AB2825" t="s">
        <v>2043</v>
      </c>
    </row>
    <row r="2826" spans="1:28" x14ac:dyDescent="0.35">
      <c r="A2826" t="s">
        <v>1638</v>
      </c>
      <c r="B2826" t="s">
        <v>314</v>
      </c>
      <c r="C2826">
        <v>58</v>
      </c>
      <c r="D2826" s="9">
        <v>43921.374247685184</v>
      </c>
      <c r="E2826" s="9">
        <v>43979.59952546296</v>
      </c>
      <c r="F2826" t="s">
        <v>874</v>
      </c>
      <c r="G2826" t="s">
        <v>874</v>
      </c>
      <c r="H2826">
        <v>3</v>
      </c>
      <c r="I2826">
        <v>1</v>
      </c>
      <c r="J2826">
        <v>1</v>
      </c>
      <c r="K2826" t="s">
        <v>875</v>
      </c>
      <c r="L2826">
        <v>1</v>
      </c>
      <c r="M2826">
        <v>3</v>
      </c>
      <c r="N2826">
        <v>3.2000000000000001E-2</v>
      </c>
      <c r="O2826" t="s">
        <v>877</v>
      </c>
      <c r="P2826">
        <v>0</v>
      </c>
      <c r="Q2826" t="s">
        <v>877</v>
      </c>
      <c r="R2826" t="s">
        <v>877</v>
      </c>
      <c r="S2826" t="s">
        <v>877</v>
      </c>
      <c r="T2826" t="s">
        <v>877</v>
      </c>
      <c r="U2826" t="s">
        <v>877</v>
      </c>
      <c r="V2826" t="s">
        <v>58</v>
      </c>
      <c r="W2826">
        <v>0.94399999999999995</v>
      </c>
      <c r="X2826" t="s">
        <v>877</v>
      </c>
      <c r="Y2826">
        <v>0</v>
      </c>
      <c r="Z2826" t="s">
        <v>877</v>
      </c>
      <c r="AA2826" s="19">
        <v>45734.002261898146</v>
      </c>
      <c r="AB2826" t="s">
        <v>2043</v>
      </c>
    </row>
    <row r="2827" spans="1:28" x14ac:dyDescent="0.35">
      <c r="A2827" t="s">
        <v>1639</v>
      </c>
      <c r="B2827" t="s">
        <v>313</v>
      </c>
      <c r="C2827">
        <v>1985</v>
      </c>
      <c r="D2827" s="9">
        <v>42286.721273148149</v>
      </c>
      <c r="E2827" s="9">
        <v>44272.506840277776</v>
      </c>
      <c r="F2827">
        <v>428</v>
      </c>
      <c r="G2827">
        <v>428</v>
      </c>
      <c r="H2827">
        <v>249</v>
      </c>
      <c r="I2827">
        <v>179</v>
      </c>
      <c r="J2827">
        <v>27</v>
      </c>
      <c r="K2827">
        <v>401</v>
      </c>
      <c r="L2827">
        <v>227</v>
      </c>
      <c r="M2827">
        <v>174</v>
      </c>
      <c r="N2827">
        <v>0.19</v>
      </c>
      <c r="O2827">
        <v>0.123</v>
      </c>
      <c r="P2827">
        <v>1.2999999999999999E-2</v>
      </c>
      <c r="Q2827">
        <v>0.14599999999999999</v>
      </c>
      <c r="R2827">
        <v>0.48699999999999999</v>
      </c>
      <c r="S2827">
        <v>0.60699999999999998</v>
      </c>
      <c r="T2827">
        <v>0.95799999999999996</v>
      </c>
      <c r="U2827">
        <v>1191.7809999999999</v>
      </c>
      <c r="V2827" t="s">
        <v>58</v>
      </c>
      <c r="W2827">
        <v>0.89100000000000001</v>
      </c>
      <c r="X2827">
        <v>0.79</v>
      </c>
      <c r="Y2827">
        <v>0.79600000000000004</v>
      </c>
      <c r="Z2827">
        <v>0.80700000000000005</v>
      </c>
      <c r="AA2827" s="19">
        <v>45734.002354571756</v>
      </c>
      <c r="AB2827" t="s">
        <v>2043</v>
      </c>
    </row>
    <row r="2828" spans="1:28" x14ac:dyDescent="0.35">
      <c r="A2828" t="s">
        <v>1639</v>
      </c>
      <c r="B2828" t="s">
        <v>314</v>
      </c>
      <c r="C2828">
        <v>86</v>
      </c>
      <c r="D2828" s="9">
        <v>44185.822858796295</v>
      </c>
      <c r="E2828" s="9">
        <v>44272.506840277776</v>
      </c>
      <c r="F2828" t="s">
        <v>874</v>
      </c>
      <c r="G2828" t="s">
        <v>874</v>
      </c>
      <c r="H2828">
        <v>1</v>
      </c>
      <c r="I2828">
        <v>1</v>
      </c>
      <c r="J2828">
        <v>1</v>
      </c>
      <c r="K2828" t="s">
        <v>875</v>
      </c>
      <c r="L2828">
        <v>2</v>
      </c>
      <c r="M2828">
        <v>0</v>
      </c>
      <c r="N2828" t="s">
        <v>877</v>
      </c>
      <c r="O2828" t="s">
        <v>877</v>
      </c>
      <c r="P2828" t="s">
        <v>877</v>
      </c>
      <c r="Q2828">
        <v>0.125</v>
      </c>
      <c r="R2828" t="s">
        <v>877</v>
      </c>
      <c r="S2828" t="s">
        <v>877</v>
      </c>
      <c r="T2828" t="s">
        <v>877</v>
      </c>
      <c r="U2828" t="s">
        <v>877</v>
      </c>
      <c r="V2828" t="s">
        <v>58</v>
      </c>
      <c r="W2828" t="s">
        <v>877</v>
      </c>
      <c r="X2828" t="s">
        <v>877</v>
      </c>
      <c r="Y2828" t="s">
        <v>877</v>
      </c>
      <c r="Z2828">
        <v>1</v>
      </c>
      <c r="AA2828" s="19">
        <v>45734.002354629629</v>
      </c>
      <c r="AB2828" t="s">
        <v>2043</v>
      </c>
    </row>
    <row r="2829" spans="1:28" x14ac:dyDescent="0.35">
      <c r="A2829" t="s">
        <v>1640</v>
      </c>
      <c r="B2829" t="s">
        <v>313</v>
      </c>
      <c r="C2829">
        <v>280</v>
      </c>
      <c r="D2829" s="9">
        <v>38023.950381944444</v>
      </c>
      <c r="E2829" s="9">
        <v>38304.098101851851</v>
      </c>
      <c r="F2829">
        <v>52</v>
      </c>
      <c r="G2829">
        <v>52</v>
      </c>
      <c r="H2829">
        <v>26</v>
      </c>
      <c r="I2829">
        <v>26</v>
      </c>
      <c r="J2829">
        <v>23</v>
      </c>
      <c r="K2829">
        <v>29</v>
      </c>
      <c r="L2829">
        <v>29</v>
      </c>
      <c r="M2829">
        <v>0</v>
      </c>
      <c r="N2829">
        <v>0.10199999999999999</v>
      </c>
      <c r="O2829">
        <v>0.13200000000000001</v>
      </c>
      <c r="P2829">
        <v>0.14299999999999999</v>
      </c>
      <c r="Q2829">
        <v>0.107</v>
      </c>
      <c r="R2829">
        <v>1.1759999999999999</v>
      </c>
      <c r="S2829">
        <v>0.436</v>
      </c>
      <c r="T2829">
        <v>0.38900000000000001</v>
      </c>
      <c r="U2829">
        <v>0</v>
      </c>
      <c r="V2829" t="s">
        <v>94</v>
      </c>
      <c r="W2829">
        <v>0.94799999999999995</v>
      </c>
      <c r="X2829">
        <v>0.96799999999999997</v>
      </c>
      <c r="Y2829">
        <v>0.23799999999999999</v>
      </c>
      <c r="Z2829">
        <v>0.94399999999999995</v>
      </c>
      <c r="AA2829" s="19">
        <v>45734.002446435188</v>
      </c>
      <c r="AB2829" t="s">
        <v>2043</v>
      </c>
    </row>
    <row r="2830" spans="1:28" x14ac:dyDescent="0.35">
      <c r="A2830" t="s">
        <v>1640</v>
      </c>
      <c r="B2830" t="s">
        <v>314</v>
      </c>
      <c r="C2830">
        <v>89</v>
      </c>
      <c r="D2830" s="9">
        <v>38214.849236111113</v>
      </c>
      <c r="E2830" s="9">
        <v>38304.098101851851</v>
      </c>
      <c r="F2830" t="s">
        <v>874</v>
      </c>
      <c r="G2830" t="s">
        <v>874</v>
      </c>
      <c r="H2830">
        <v>2</v>
      </c>
      <c r="I2830">
        <v>3</v>
      </c>
      <c r="J2830">
        <v>23</v>
      </c>
      <c r="K2830" t="s">
        <v>875</v>
      </c>
      <c r="L2830">
        <v>5</v>
      </c>
      <c r="M2830">
        <v>-24</v>
      </c>
      <c r="N2830" t="s">
        <v>877</v>
      </c>
      <c r="O2830">
        <v>6.2E-2</v>
      </c>
      <c r="P2830">
        <v>0.14199999999999999</v>
      </c>
      <c r="Q2830">
        <v>3.2000000000000001E-2</v>
      </c>
      <c r="R2830" t="s">
        <v>877</v>
      </c>
      <c r="S2830" t="s">
        <v>877</v>
      </c>
      <c r="T2830" t="s">
        <v>877</v>
      </c>
      <c r="U2830" t="s">
        <v>877</v>
      </c>
      <c r="V2830" t="s">
        <v>94</v>
      </c>
      <c r="W2830" t="s">
        <v>877</v>
      </c>
      <c r="X2830">
        <v>0.96</v>
      </c>
      <c r="Y2830">
        <v>0.23699999999999999</v>
      </c>
      <c r="Z2830">
        <v>0.76200000000000001</v>
      </c>
      <c r="AA2830" s="19">
        <v>45734.002446493054</v>
      </c>
      <c r="AB2830" t="s">
        <v>2043</v>
      </c>
    </row>
    <row r="2831" spans="1:28" x14ac:dyDescent="0.35">
      <c r="A2831" t="s">
        <v>1641</v>
      </c>
      <c r="B2831" t="s">
        <v>313</v>
      </c>
      <c r="C2831">
        <v>7051</v>
      </c>
      <c r="D2831" s="9">
        <v>37502.995682870373</v>
      </c>
      <c r="E2831" s="9">
        <v>44554.936145833337</v>
      </c>
      <c r="F2831">
        <v>2134</v>
      </c>
      <c r="G2831">
        <v>2134</v>
      </c>
      <c r="H2831">
        <v>762</v>
      </c>
      <c r="I2831">
        <v>1372</v>
      </c>
      <c r="J2831">
        <v>723</v>
      </c>
      <c r="K2831">
        <v>1411</v>
      </c>
      <c r="L2831">
        <v>1345</v>
      </c>
      <c r="M2831">
        <v>66</v>
      </c>
      <c r="N2831">
        <v>0.14000000000000001</v>
      </c>
      <c r="O2831">
        <v>0.26800000000000002</v>
      </c>
      <c r="P2831">
        <v>0.14000000000000001</v>
      </c>
      <c r="Q2831">
        <v>0.249</v>
      </c>
      <c r="R2831">
        <v>0.92900000000000005</v>
      </c>
      <c r="S2831">
        <v>0.34300000000000003</v>
      </c>
      <c r="T2831">
        <v>0.65700000000000003</v>
      </c>
      <c r="U2831">
        <v>265.06</v>
      </c>
      <c r="V2831" t="s">
        <v>58</v>
      </c>
      <c r="W2831">
        <v>0.78300000000000003</v>
      </c>
      <c r="X2831">
        <v>0.75800000000000001</v>
      </c>
      <c r="Y2831">
        <v>0.94199999999999995</v>
      </c>
      <c r="Z2831">
        <v>0.88300000000000001</v>
      </c>
      <c r="AA2831" s="19">
        <v>45734.002545081021</v>
      </c>
      <c r="AB2831" t="s">
        <v>2043</v>
      </c>
    </row>
    <row r="2832" spans="1:28" x14ac:dyDescent="0.35">
      <c r="A2832" t="s">
        <v>1641</v>
      </c>
      <c r="B2832" t="s">
        <v>314</v>
      </c>
      <c r="C2832">
        <v>1</v>
      </c>
      <c r="D2832" s="9">
        <v>44552.981412037036</v>
      </c>
      <c r="E2832" s="9">
        <v>44554.936145833337</v>
      </c>
      <c r="F2832" t="s">
        <v>874</v>
      </c>
      <c r="G2832" t="s">
        <v>874</v>
      </c>
      <c r="H2832">
        <v>1</v>
      </c>
      <c r="I2832">
        <v>1</v>
      </c>
      <c r="J2832">
        <v>1</v>
      </c>
      <c r="K2832" t="s">
        <v>875</v>
      </c>
      <c r="L2832">
        <v>1</v>
      </c>
      <c r="M2832">
        <v>-1</v>
      </c>
      <c r="N2832" t="s">
        <v>877</v>
      </c>
      <c r="O2832" t="s">
        <v>877</v>
      </c>
      <c r="P2832" t="s">
        <v>877</v>
      </c>
      <c r="Q2832" t="s">
        <v>877</v>
      </c>
      <c r="R2832" t="s">
        <v>877</v>
      </c>
      <c r="S2832" t="s">
        <v>877</v>
      </c>
      <c r="T2832" t="s">
        <v>877</v>
      </c>
      <c r="U2832" t="s">
        <v>877</v>
      </c>
      <c r="V2832" t="s">
        <v>58</v>
      </c>
      <c r="W2832" t="s">
        <v>877</v>
      </c>
      <c r="X2832" t="s">
        <v>877</v>
      </c>
      <c r="Y2832" t="s">
        <v>877</v>
      </c>
      <c r="Z2832" t="s">
        <v>877</v>
      </c>
      <c r="AA2832" s="19">
        <v>45734.002545173615</v>
      </c>
      <c r="AB2832" t="s">
        <v>2043</v>
      </c>
    </row>
    <row r="2833" spans="1:28" x14ac:dyDescent="0.35">
      <c r="A2833" t="s">
        <v>1642</v>
      </c>
      <c r="B2833" t="s">
        <v>313</v>
      </c>
      <c r="C2833">
        <v>453</v>
      </c>
      <c r="D2833" s="9">
        <v>42725.429201388892</v>
      </c>
      <c r="E2833" s="9">
        <v>43179.310196759259</v>
      </c>
      <c r="F2833">
        <v>374</v>
      </c>
      <c r="G2833">
        <v>374</v>
      </c>
      <c r="H2833">
        <v>194</v>
      </c>
      <c r="I2833">
        <v>180</v>
      </c>
      <c r="J2833">
        <v>55</v>
      </c>
      <c r="K2833">
        <v>319</v>
      </c>
      <c r="L2833">
        <v>175</v>
      </c>
      <c r="M2833">
        <v>144</v>
      </c>
      <c r="N2833">
        <v>0.39200000000000002</v>
      </c>
      <c r="O2833">
        <v>0.40500000000000003</v>
      </c>
      <c r="P2833">
        <v>0.11</v>
      </c>
      <c r="Q2833">
        <v>0.38800000000000001</v>
      </c>
      <c r="R2833">
        <v>0.56499999999999995</v>
      </c>
      <c r="S2833">
        <v>0.49199999999999999</v>
      </c>
      <c r="T2833">
        <v>0.86199999999999999</v>
      </c>
      <c r="U2833">
        <v>371.13400000000001</v>
      </c>
      <c r="V2833" t="s">
        <v>58</v>
      </c>
      <c r="W2833">
        <v>0.95599999999999996</v>
      </c>
      <c r="X2833">
        <v>0.96799999999999997</v>
      </c>
      <c r="Y2833">
        <v>0.84799999999999998</v>
      </c>
      <c r="Z2833">
        <v>0.96799999999999997</v>
      </c>
      <c r="AA2833" s="19">
        <v>45734.002639108796</v>
      </c>
      <c r="AB2833" t="s">
        <v>2043</v>
      </c>
    </row>
    <row r="2834" spans="1:28" x14ac:dyDescent="0.35">
      <c r="A2834" t="s">
        <v>1642</v>
      </c>
      <c r="B2834" t="s">
        <v>314</v>
      </c>
      <c r="C2834">
        <v>99</v>
      </c>
      <c r="D2834" s="9">
        <v>43079.352071759262</v>
      </c>
      <c r="E2834" s="9">
        <v>43179.310196759259</v>
      </c>
      <c r="F2834" t="s">
        <v>874</v>
      </c>
      <c r="G2834" t="s">
        <v>874</v>
      </c>
      <c r="H2834">
        <v>33</v>
      </c>
      <c r="I2834">
        <v>25</v>
      </c>
      <c r="J2834">
        <v>26</v>
      </c>
      <c r="K2834" t="s">
        <v>875</v>
      </c>
      <c r="L2834">
        <v>46</v>
      </c>
      <c r="M2834">
        <v>-15</v>
      </c>
      <c r="N2834">
        <v>0.30399999999999999</v>
      </c>
      <c r="O2834">
        <v>0.255</v>
      </c>
      <c r="P2834">
        <v>0.23599999999999999</v>
      </c>
      <c r="Q2834">
        <v>0.311</v>
      </c>
      <c r="R2834">
        <v>0.96299999999999997</v>
      </c>
      <c r="S2834">
        <v>0.54400000000000004</v>
      </c>
      <c r="T2834">
        <v>0.57799999999999996</v>
      </c>
      <c r="U2834">
        <v>463.02300000000002</v>
      </c>
      <c r="V2834" t="s">
        <v>58</v>
      </c>
      <c r="W2834">
        <v>0.98099999999999998</v>
      </c>
      <c r="X2834">
        <v>0.93300000000000005</v>
      </c>
      <c r="Y2834">
        <v>0.13200000000000001</v>
      </c>
      <c r="Z2834">
        <v>0.34</v>
      </c>
      <c r="AA2834" s="19">
        <v>45734.002653553238</v>
      </c>
      <c r="AB2834" t="s">
        <v>2043</v>
      </c>
    </row>
    <row r="2835" spans="1:28" x14ac:dyDescent="0.35">
      <c r="A2835" t="s">
        <v>1643</v>
      </c>
      <c r="B2835" t="s">
        <v>313</v>
      </c>
      <c r="C2835">
        <v>1879</v>
      </c>
      <c r="D2835" s="9">
        <v>42591.366053240738</v>
      </c>
      <c r="E2835" s="9">
        <v>44470.773229166669</v>
      </c>
      <c r="F2835">
        <v>149</v>
      </c>
      <c r="G2835">
        <v>149</v>
      </c>
      <c r="H2835">
        <v>119</v>
      </c>
      <c r="I2835">
        <v>30</v>
      </c>
      <c r="J2835">
        <v>8</v>
      </c>
      <c r="K2835">
        <v>141</v>
      </c>
      <c r="L2835">
        <v>130</v>
      </c>
      <c r="M2835">
        <v>11</v>
      </c>
      <c r="N2835">
        <v>5.8000000000000003E-2</v>
      </c>
      <c r="O2835">
        <v>1.2999999999999999E-2</v>
      </c>
      <c r="P2835">
        <v>4.0000000000000001E-3</v>
      </c>
      <c r="Q2835">
        <v>7.9000000000000001E-2</v>
      </c>
      <c r="R2835">
        <v>1.179</v>
      </c>
      <c r="S2835">
        <v>0.81699999999999995</v>
      </c>
      <c r="T2835">
        <v>0.94399999999999995</v>
      </c>
      <c r="U2835">
        <v>139.24100000000001</v>
      </c>
      <c r="V2835" t="s">
        <v>64</v>
      </c>
      <c r="W2835">
        <v>0.91600000000000004</v>
      </c>
      <c r="X2835">
        <v>0.94799999999999995</v>
      </c>
      <c r="Y2835">
        <v>0.91400000000000003</v>
      </c>
      <c r="Z2835">
        <v>0.88200000000000001</v>
      </c>
      <c r="AA2835" s="19">
        <v>45734.002745833335</v>
      </c>
      <c r="AB2835" t="s">
        <v>2043</v>
      </c>
    </row>
    <row r="2836" spans="1:28" x14ac:dyDescent="0.35">
      <c r="A2836" t="s">
        <v>1643</v>
      </c>
      <c r="B2836" t="s">
        <v>314</v>
      </c>
      <c r="C2836">
        <v>99</v>
      </c>
      <c r="D2836" s="9">
        <v>44371.483055555553</v>
      </c>
      <c r="E2836" s="9">
        <v>44470.773229166669</v>
      </c>
      <c r="F2836" t="s">
        <v>874</v>
      </c>
      <c r="G2836" t="s">
        <v>874</v>
      </c>
      <c r="H2836">
        <v>16</v>
      </c>
      <c r="I2836">
        <v>5</v>
      </c>
      <c r="J2836">
        <v>2</v>
      </c>
      <c r="K2836" t="s">
        <v>875</v>
      </c>
      <c r="L2836">
        <v>23</v>
      </c>
      <c r="M2836">
        <v>-5</v>
      </c>
      <c r="N2836">
        <v>0.19900000000000001</v>
      </c>
      <c r="O2836">
        <v>3.2000000000000001E-2</v>
      </c>
      <c r="P2836">
        <v>3.7999999999999999E-2</v>
      </c>
      <c r="Q2836">
        <v>0.22700000000000001</v>
      </c>
      <c r="R2836">
        <v>1.1759999999999999</v>
      </c>
      <c r="S2836">
        <v>0.86099999999999999</v>
      </c>
      <c r="T2836">
        <v>0.83499999999999996</v>
      </c>
      <c r="U2836">
        <v>48.457999999999998</v>
      </c>
      <c r="V2836" t="s">
        <v>64</v>
      </c>
      <c r="W2836">
        <v>0.88700000000000001</v>
      </c>
      <c r="X2836">
        <v>0.91500000000000004</v>
      </c>
      <c r="Y2836">
        <v>1</v>
      </c>
      <c r="Z2836">
        <v>0.82499999999999996</v>
      </c>
      <c r="AA2836" s="19">
        <v>45734.00275939815</v>
      </c>
      <c r="AB2836" t="s">
        <v>2043</v>
      </c>
    </row>
    <row r="2837" spans="1:28" x14ac:dyDescent="0.35">
      <c r="A2837" t="s">
        <v>1644</v>
      </c>
      <c r="B2837" t="s">
        <v>313</v>
      </c>
      <c r="C2837">
        <v>4610</v>
      </c>
      <c r="D2837" s="9">
        <v>39087.213530092595</v>
      </c>
      <c r="E2837" s="9">
        <v>43697.427824074075</v>
      </c>
      <c r="F2837">
        <v>450</v>
      </c>
      <c r="G2837">
        <v>450</v>
      </c>
      <c r="H2837">
        <v>268</v>
      </c>
      <c r="I2837">
        <v>182</v>
      </c>
      <c r="J2837">
        <v>21</v>
      </c>
      <c r="K2837">
        <v>429</v>
      </c>
      <c r="L2837">
        <v>165</v>
      </c>
      <c r="M2837">
        <v>264</v>
      </c>
      <c r="N2837">
        <v>5.7000000000000002E-2</v>
      </c>
      <c r="O2837">
        <v>4.3999999999999997E-2</v>
      </c>
      <c r="P2837">
        <v>5.0000000000000001E-3</v>
      </c>
      <c r="Q2837">
        <v>4.1000000000000002E-2</v>
      </c>
      <c r="R2837">
        <v>0.42699999999999999</v>
      </c>
      <c r="S2837">
        <v>0.56399999999999995</v>
      </c>
      <c r="T2837">
        <v>0.95</v>
      </c>
      <c r="U2837">
        <v>6439.0240000000003</v>
      </c>
      <c r="V2837" t="s">
        <v>58</v>
      </c>
      <c r="W2837">
        <v>0.59</v>
      </c>
      <c r="X2837">
        <v>0.70899999999999996</v>
      </c>
      <c r="Y2837">
        <v>0.93300000000000005</v>
      </c>
      <c r="Z2837">
        <v>0.92200000000000004</v>
      </c>
      <c r="AA2837" s="19">
        <v>45734.00285084491</v>
      </c>
      <c r="AB2837" t="s">
        <v>2043</v>
      </c>
    </row>
    <row r="2838" spans="1:28" x14ac:dyDescent="0.35">
      <c r="A2838" t="s">
        <v>1644</v>
      </c>
      <c r="B2838" t="s">
        <v>314</v>
      </c>
      <c r="C2838">
        <v>62</v>
      </c>
      <c r="D2838" s="9">
        <v>43635.420486111114</v>
      </c>
      <c r="E2838" s="9">
        <v>43697.427824074075</v>
      </c>
      <c r="F2838" t="s">
        <v>874</v>
      </c>
      <c r="G2838" t="s">
        <v>874</v>
      </c>
      <c r="H2838">
        <v>1</v>
      </c>
      <c r="I2838">
        <v>1</v>
      </c>
      <c r="J2838">
        <v>3</v>
      </c>
      <c r="K2838" t="s">
        <v>875</v>
      </c>
      <c r="L2838">
        <v>1</v>
      </c>
      <c r="M2838">
        <v>-2</v>
      </c>
      <c r="N2838" t="s">
        <v>877</v>
      </c>
      <c r="O2838" t="s">
        <v>877</v>
      </c>
      <c r="P2838" t="s">
        <v>877</v>
      </c>
      <c r="Q2838" t="s">
        <v>877</v>
      </c>
      <c r="R2838" t="s">
        <v>877</v>
      </c>
      <c r="S2838" t="s">
        <v>877</v>
      </c>
      <c r="T2838" t="s">
        <v>877</v>
      </c>
      <c r="U2838" t="s">
        <v>877</v>
      </c>
      <c r="V2838" t="s">
        <v>58</v>
      </c>
      <c r="W2838" t="s">
        <v>877</v>
      </c>
      <c r="X2838" t="s">
        <v>877</v>
      </c>
      <c r="Y2838" t="s">
        <v>877</v>
      </c>
      <c r="Z2838" t="s">
        <v>877</v>
      </c>
      <c r="AA2838" s="19">
        <v>45734.0028508912</v>
      </c>
      <c r="AB2838" t="s">
        <v>2043</v>
      </c>
    </row>
    <row r="2839" spans="1:28" x14ac:dyDescent="0.35">
      <c r="A2839" t="s">
        <v>1645</v>
      </c>
      <c r="B2839" t="s">
        <v>313</v>
      </c>
      <c r="C2839">
        <v>1006</v>
      </c>
      <c r="D2839" s="9">
        <v>41353.781863425924</v>
      </c>
      <c r="E2839" s="9">
        <v>42360.306805555556</v>
      </c>
      <c r="F2839">
        <v>105</v>
      </c>
      <c r="G2839">
        <v>105</v>
      </c>
      <c r="H2839">
        <v>22</v>
      </c>
      <c r="I2839">
        <v>83</v>
      </c>
      <c r="J2839">
        <v>6</v>
      </c>
      <c r="K2839">
        <v>99</v>
      </c>
      <c r="L2839">
        <v>43</v>
      </c>
      <c r="M2839">
        <v>56</v>
      </c>
      <c r="N2839">
        <v>0.02</v>
      </c>
      <c r="O2839">
        <v>7.1999999999999995E-2</v>
      </c>
      <c r="P2839">
        <v>5.0000000000000001E-3</v>
      </c>
      <c r="Q2839">
        <v>3.6999999999999998E-2</v>
      </c>
      <c r="R2839">
        <v>0.42499999999999999</v>
      </c>
      <c r="S2839">
        <v>0.217</v>
      </c>
      <c r="T2839">
        <v>0.94599999999999995</v>
      </c>
      <c r="U2839">
        <v>1513.5139999999999</v>
      </c>
      <c r="V2839" t="s">
        <v>58</v>
      </c>
      <c r="W2839">
        <v>0.85</v>
      </c>
      <c r="X2839">
        <v>0.97299999999999998</v>
      </c>
      <c r="Y2839">
        <v>0.59299999999999997</v>
      </c>
      <c r="Z2839">
        <v>0.95099999999999996</v>
      </c>
      <c r="AA2839" s="19">
        <v>45734.00294082176</v>
      </c>
      <c r="AB2839" t="s">
        <v>2043</v>
      </c>
    </row>
    <row r="2840" spans="1:28" x14ac:dyDescent="0.35">
      <c r="A2840" t="s">
        <v>1645</v>
      </c>
      <c r="B2840" t="s">
        <v>314</v>
      </c>
      <c r="C2840">
        <v>83</v>
      </c>
      <c r="D2840" s="9">
        <v>42276.581018518518</v>
      </c>
      <c r="E2840" s="9">
        <v>42360.306805555556</v>
      </c>
      <c r="F2840" t="s">
        <v>874</v>
      </c>
      <c r="G2840" t="s">
        <v>874</v>
      </c>
      <c r="H2840">
        <v>1</v>
      </c>
      <c r="I2840">
        <v>6</v>
      </c>
      <c r="J2840">
        <v>1</v>
      </c>
      <c r="K2840" t="s">
        <v>875</v>
      </c>
      <c r="L2840">
        <v>4</v>
      </c>
      <c r="M2840">
        <v>1</v>
      </c>
      <c r="N2840" t="s">
        <v>877</v>
      </c>
      <c r="O2840">
        <v>0.05</v>
      </c>
      <c r="P2840" t="s">
        <v>877</v>
      </c>
      <c r="Q2840">
        <v>0.4</v>
      </c>
      <c r="R2840" t="s">
        <v>877</v>
      </c>
      <c r="S2840" t="s">
        <v>877</v>
      </c>
      <c r="T2840" t="s">
        <v>877</v>
      </c>
      <c r="U2840" t="s">
        <v>877</v>
      </c>
      <c r="V2840" t="s">
        <v>58</v>
      </c>
      <c r="W2840" t="s">
        <v>877</v>
      </c>
      <c r="X2840">
        <v>0.75600000000000001</v>
      </c>
      <c r="Y2840" t="s">
        <v>877</v>
      </c>
      <c r="Z2840">
        <v>0.8</v>
      </c>
      <c r="AA2840" s="19">
        <v>45734.002940879633</v>
      </c>
      <c r="AB2840" t="s">
        <v>2043</v>
      </c>
    </row>
    <row r="2841" spans="1:28" x14ac:dyDescent="0.35">
      <c r="A2841" t="s">
        <v>1646</v>
      </c>
      <c r="B2841" t="s">
        <v>313</v>
      </c>
      <c r="C2841">
        <v>2680</v>
      </c>
      <c r="D2841" s="9">
        <v>37285.932928240742</v>
      </c>
      <c r="E2841" s="9">
        <v>39966.91710648148</v>
      </c>
      <c r="F2841">
        <v>41</v>
      </c>
      <c r="G2841">
        <v>41</v>
      </c>
      <c r="H2841">
        <v>11</v>
      </c>
      <c r="I2841">
        <v>30</v>
      </c>
      <c r="J2841">
        <v>11</v>
      </c>
      <c r="K2841">
        <v>30</v>
      </c>
      <c r="L2841">
        <v>23</v>
      </c>
      <c r="M2841">
        <v>7</v>
      </c>
      <c r="N2841">
        <v>5.0000000000000001E-3</v>
      </c>
      <c r="O2841">
        <v>1.2999999999999999E-2</v>
      </c>
      <c r="P2841">
        <v>0</v>
      </c>
      <c r="Q2841">
        <v>0.01</v>
      </c>
      <c r="R2841">
        <v>0.55600000000000005</v>
      </c>
      <c r="S2841">
        <v>0.27800000000000002</v>
      </c>
      <c r="T2841">
        <v>1</v>
      </c>
      <c r="U2841">
        <v>700</v>
      </c>
      <c r="V2841" t="s">
        <v>58</v>
      </c>
      <c r="W2841">
        <v>0.74299999999999999</v>
      </c>
      <c r="X2841">
        <v>0.38100000000000001</v>
      </c>
      <c r="Y2841">
        <v>0</v>
      </c>
      <c r="Z2841">
        <v>0.34100000000000003</v>
      </c>
      <c r="AA2841" s="19">
        <v>45734.003027673614</v>
      </c>
      <c r="AB2841" t="s">
        <v>2043</v>
      </c>
    </row>
    <row r="2842" spans="1:28" x14ac:dyDescent="0.35">
      <c r="A2842" t="s">
        <v>1646</v>
      </c>
      <c r="B2842" t="s">
        <v>314</v>
      </c>
      <c r="C2842">
        <v>15</v>
      </c>
      <c r="D2842" s="9">
        <v>39951.759513888886</v>
      </c>
      <c r="E2842" s="9">
        <v>39966.91710648148</v>
      </c>
      <c r="F2842" t="s">
        <v>874</v>
      </c>
      <c r="G2842" t="s">
        <v>874</v>
      </c>
      <c r="H2842">
        <v>1</v>
      </c>
      <c r="I2842">
        <v>1</v>
      </c>
      <c r="J2842">
        <v>1</v>
      </c>
      <c r="K2842" t="s">
        <v>875</v>
      </c>
      <c r="L2842">
        <v>3</v>
      </c>
      <c r="M2842">
        <v>-1</v>
      </c>
      <c r="N2842" t="s">
        <v>877</v>
      </c>
      <c r="O2842" t="s">
        <v>877</v>
      </c>
      <c r="P2842" t="s">
        <v>877</v>
      </c>
      <c r="Q2842">
        <v>0.1</v>
      </c>
      <c r="R2842" t="s">
        <v>877</v>
      </c>
      <c r="S2842" t="s">
        <v>877</v>
      </c>
      <c r="T2842" t="s">
        <v>877</v>
      </c>
      <c r="U2842" t="s">
        <v>877</v>
      </c>
      <c r="V2842" t="s">
        <v>58</v>
      </c>
      <c r="W2842" t="s">
        <v>877</v>
      </c>
      <c r="X2842" t="s">
        <v>877</v>
      </c>
      <c r="Y2842" t="s">
        <v>877</v>
      </c>
      <c r="Z2842">
        <v>0.75</v>
      </c>
      <c r="AA2842" s="19">
        <v>45734.003027754632</v>
      </c>
      <c r="AB2842" t="s">
        <v>2043</v>
      </c>
    </row>
    <row r="2843" spans="1:28" x14ac:dyDescent="0.35">
      <c r="A2843" t="s">
        <v>1647</v>
      </c>
      <c r="B2843" t="s">
        <v>313</v>
      </c>
      <c r="C2843">
        <v>2442</v>
      </c>
      <c r="D2843" s="9">
        <v>41884.706875000003</v>
      </c>
      <c r="E2843" s="9">
        <v>44327.037557870368</v>
      </c>
      <c r="F2843">
        <v>1410</v>
      </c>
      <c r="G2843">
        <v>1410</v>
      </c>
      <c r="H2843">
        <v>904</v>
      </c>
      <c r="I2843">
        <v>506</v>
      </c>
      <c r="J2843">
        <v>76</v>
      </c>
      <c r="K2843">
        <v>1334</v>
      </c>
      <c r="L2843">
        <v>995</v>
      </c>
      <c r="M2843">
        <v>339</v>
      </c>
      <c r="N2843">
        <v>0.71899999999999997</v>
      </c>
      <c r="O2843">
        <v>0.373</v>
      </c>
      <c r="P2843">
        <v>7.0000000000000007E-2</v>
      </c>
      <c r="Q2843">
        <v>0.80100000000000005</v>
      </c>
      <c r="R2843">
        <v>0.78400000000000003</v>
      </c>
      <c r="S2843">
        <v>0.65800000000000003</v>
      </c>
      <c r="T2843">
        <v>0.93600000000000005</v>
      </c>
      <c r="U2843">
        <v>423.221</v>
      </c>
      <c r="V2843" t="s">
        <v>58</v>
      </c>
      <c r="W2843">
        <v>0.83</v>
      </c>
      <c r="X2843">
        <v>0.85299999999999998</v>
      </c>
      <c r="Y2843">
        <v>0.94299999999999995</v>
      </c>
      <c r="Z2843">
        <v>0.80900000000000005</v>
      </c>
      <c r="AA2843" s="19">
        <v>45734.003121643516</v>
      </c>
      <c r="AB2843" t="s">
        <v>2043</v>
      </c>
    </row>
    <row r="2844" spans="1:28" x14ac:dyDescent="0.35">
      <c r="A2844" t="s">
        <v>1647</v>
      </c>
      <c r="B2844" t="s">
        <v>314</v>
      </c>
      <c r="C2844">
        <v>83</v>
      </c>
      <c r="D2844" s="9">
        <v>44243.695092592592</v>
      </c>
      <c r="E2844" s="9">
        <v>44327.037557870368</v>
      </c>
      <c r="F2844" t="s">
        <v>874</v>
      </c>
      <c r="G2844" t="s">
        <v>874</v>
      </c>
      <c r="H2844">
        <v>1</v>
      </c>
      <c r="I2844">
        <v>2</v>
      </c>
      <c r="J2844">
        <v>1</v>
      </c>
      <c r="K2844" t="s">
        <v>875</v>
      </c>
      <c r="L2844">
        <v>1</v>
      </c>
      <c r="M2844">
        <v>0</v>
      </c>
      <c r="N2844" t="s">
        <v>877</v>
      </c>
      <c r="O2844">
        <v>1.2E-2</v>
      </c>
      <c r="P2844" t="s">
        <v>877</v>
      </c>
      <c r="Q2844" t="s">
        <v>877</v>
      </c>
      <c r="R2844" t="s">
        <v>877</v>
      </c>
      <c r="S2844" t="s">
        <v>877</v>
      </c>
      <c r="T2844" t="s">
        <v>877</v>
      </c>
      <c r="U2844" t="s">
        <v>877</v>
      </c>
      <c r="V2844" t="s">
        <v>58</v>
      </c>
      <c r="W2844" t="s">
        <v>877</v>
      </c>
      <c r="X2844">
        <v>1</v>
      </c>
      <c r="Y2844" t="s">
        <v>877</v>
      </c>
      <c r="Z2844" t="s">
        <v>877</v>
      </c>
      <c r="AA2844" s="19">
        <v>45734.003121724534</v>
      </c>
      <c r="AB2844" t="s">
        <v>2043</v>
      </c>
    </row>
    <row r="2845" spans="1:28" x14ac:dyDescent="0.35">
      <c r="A2845" t="s">
        <v>1648</v>
      </c>
      <c r="B2845" t="s">
        <v>313</v>
      </c>
      <c r="C2845">
        <v>1413</v>
      </c>
      <c r="D2845" s="9">
        <v>40634.503159722219</v>
      </c>
      <c r="E2845" s="9">
        <v>42047.760555555556</v>
      </c>
      <c r="F2845">
        <v>698</v>
      </c>
      <c r="G2845">
        <v>698</v>
      </c>
      <c r="H2845">
        <v>427</v>
      </c>
      <c r="I2845">
        <v>271</v>
      </c>
      <c r="J2845">
        <v>33</v>
      </c>
      <c r="K2845">
        <v>665</v>
      </c>
      <c r="L2845">
        <v>445</v>
      </c>
      <c r="M2845">
        <v>220</v>
      </c>
      <c r="N2845">
        <v>0.35799999999999998</v>
      </c>
      <c r="O2845">
        <v>0.25700000000000001</v>
      </c>
      <c r="P2845">
        <v>3.2000000000000001E-2</v>
      </c>
      <c r="Q2845">
        <v>0.44800000000000001</v>
      </c>
      <c r="R2845">
        <v>0.76800000000000002</v>
      </c>
      <c r="S2845">
        <v>0.58199999999999996</v>
      </c>
      <c r="T2845">
        <v>0.94799999999999995</v>
      </c>
      <c r="U2845">
        <v>491.07100000000003</v>
      </c>
      <c r="V2845" t="s">
        <v>58</v>
      </c>
      <c r="W2845">
        <v>0.874</v>
      </c>
      <c r="X2845">
        <v>0.94199999999999995</v>
      </c>
      <c r="Y2845">
        <v>0.74199999999999999</v>
      </c>
      <c r="Z2845">
        <v>0.90100000000000002</v>
      </c>
      <c r="AA2845" s="19">
        <v>45734.003215856479</v>
      </c>
      <c r="AB2845" t="s">
        <v>2043</v>
      </c>
    </row>
    <row r="2846" spans="1:28" x14ac:dyDescent="0.35">
      <c r="A2846" t="s">
        <v>1648</v>
      </c>
      <c r="B2846" t="s">
        <v>314</v>
      </c>
      <c r="C2846">
        <v>73</v>
      </c>
      <c r="D2846" s="9">
        <v>41974.589421296296</v>
      </c>
      <c r="E2846" s="9">
        <v>42047.760555555556</v>
      </c>
      <c r="F2846" t="s">
        <v>874</v>
      </c>
      <c r="G2846" t="s">
        <v>874</v>
      </c>
      <c r="H2846">
        <v>1</v>
      </c>
      <c r="I2846">
        <v>1</v>
      </c>
      <c r="J2846">
        <v>1</v>
      </c>
      <c r="K2846" t="s">
        <v>875</v>
      </c>
      <c r="L2846">
        <v>3</v>
      </c>
      <c r="M2846">
        <v>-1</v>
      </c>
      <c r="N2846" t="s">
        <v>877</v>
      </c>
      <c r="O2846" t="s">
        <v>877</v>
      </c>
      <c r="P2846" t="s">
        <v>877</v>
      </c>
      <c r="Q2846">
        <v>2.5000000000000001E-2</v>
      </c>
      <c r="R2846" t="s">
        <v>877</v>
      </c>
      <c r="S2846" t="s">
        <v>877</v>
      </c>
      <c r="T2846" t="s">
        <v>877</v>
      </c>
      <c r="U2846" t="s">
        <v>877</v>
      </c>
      <c r="V2846" t="s">
        <v>58</v>
      </c>
      <c r="W2846" t="s">
        <v>877</v>
      </c>
      <c r="X2846" t="s">
        <v>877</v>
      </c>
      <c r="Y2846" t="s">
        <v>877</v>
      </c>
      <c r="Z2846">
        <v>0.75</v>
      </c>
      <c r="AA2846" s="19">
        <v>45734.003215925928</v>
      </c>
      <c r="AB2846" t="s">
        <v>2043</v>
      </c>
    </row>
    <row r="2847" spans="1:28" x14ac:dyDescent="0.35">
      <c r="A2847" t="s">
        <v>1649</v>
      </c>
      <c r="B2847" t="s">
        <v>313</v>
      </c>
      <c r="C2847">
        <v>1792</v>
      </c>
      <c r="D2847" s="9">
        <v>42767.577037037037</v>
      </c>
      <c r="E2847" s="9">
        <v>44560.507928240739</v>
      </c>
      <c r="F2847">
        <v>1046</v>
      </c>
      <c r="G2847">
        <v>1046</v>
      </c>
      <c r="H2847">
        <v>483</v>
      </c>
      <c r="I2847">
        <v>563</v>
      </c>
      <c r="J2847">
        <v>111</v>
      </c>
      <c r="K2847">
        <v>935</v>
      </c>
      <c r="L2847">
        <v>715</v>
      </c>
      <c r="M2847">
        <v>220</v>
      </c>
      <c r="N2847">
        <v>0.28100000000000003</v>
      </c>
      <c r="O2847">
        <v>0.38900000000000001</v>
      </c>
      <c r="P2847">
        <v>8.3000000000000004E-2</v>
      </c>
      <c r="Q2847">
        <v>0.44</v>
      </c>
      <c r="R2847">
        <v>0.75</v>
      </c>
      <c r="S2847">
        <v>0.41899999999999998</v>
      </c>
      <c r="T2847">
        <v>0.876</v>
      </c>
      <c r="U2847">
        <v>500</v>
      </c>
      <c r="V2847" t="s">
        <v>58</v>
      </c>
      <c r="W2847">
        <v>0.99199999999999999</v>
      </c>
      <c r="X2847">
        <v>0.97799999999999998</v>
      </c>
      <c r="Y2847">
        <v>0.95</v>
      </c>
      <c r="Z2847">
        <v>0.99199999999999999</v>
      </c>
      <c r="AA2847" s="19">
        <v>45734.00330971065</v>
      </c>
      <c r="AB2847" t="s">
        <v>2043</v>
      </c>
    </row>
    <row r="2848" spans="1:28" x14ac:dyDescent="0.35">
      <c r="A2848" t="s">
        <v>1649</v>
      </c>
      <c r="B2848" t="s">
        <v>314</v>
      </c>
      <c r="C2848">
        <v>99</v>
      </c>
      <c r="D2848" s="9">
        <v>44461.323287037034</v>
      </c>
      <c r="E2848" s="9">
        <v>44560.507928240739</v>
      </c>
      <c r="F2848" t="s">
        <v>874</v>
      </c>
      <c r="G2848" t="s">
        <v>874</v>
      </c>
      <c r="H2848">
        <v>30</v>
      </c>
      <c r="I2848">
        <v>12</v>
      </c>
      <c r="J2848">
        <v>4</v>
      </c>
      <c r="K2848" t="s">
        <v>875</v>
      </c>
      <c r="L2848">
        <v>36</v>
      </c>
      <c r="M2848">
        <v>3</v>
      </c>
      <c r="N2848">
        <v>0.27100000000000002</v>
      </c>
      <c r="O2848">
        <v>0.13300000000000001</v>
      </c>
      <c r="P2848">
        <v>2.9000000000000001E-2</v>
      </c>
      <c r="Q2848">
        <v>0.375</v>
      </c>
      <c r="R2848">
        <v>1</v>
      </c>
      <c r="S2848">
        <v>0.67100000000000004</v>
      </c>
      <c r="T2848">
        <v>0.92800000000000005</v>
      </c>
      <c r="U2848">
        <v>586.66700000000003</v>
      </c>
      <c r="V2848" t="s">
        <v>64</v>
      </c>
      <c r="W2848">
        <v>0.95899999999999996</v>
      </c>
      <c r="X2848">
        <v>0.93100000000000005</v>
      </c>
      <c r="Y2848">
        <v>0.63300000000000001</v>
      </c>
      <c r="Z2848">
        <v>0.94699999999999995</v>
      </c>
      <c r="AA2848" s="19">
        <v>45734.003323564815</v>
      </c>
      <c r="AB2848" t="s">
        <v>2043</v>
      </c>
    </row>
    <row r="2849" spans="1:28" x14ac:dyDescent="0.35">
      <c r="A2849" t="s">
        <v>240</v>
      </c>
      <c r="B2849" t="s">
        <v>313</v>
      </c>
      <c r="C2849">
        <v>5078</v>
      </c>
      <c r="D2849" s="9">
        <v>39481.852141203701</v>
      </c>
      <c r="E2849" s="9">
        <v>44560.602731481478</v>
      </c>
      <c r="F2849">
        <v>291</v>
      </c>
      <c r="G2849">
        <v>291</v>
      </c>
      <c r="H2849">
        <v>174</v>
      </c>
      <c r="I2849">
        <v>117</v>
      </c>
      <c r="J2849">
        <v>26</v>
      </c>
      <c r="K2849">
        <v>265</v>
      </c>
      <c r="L2849">
        <v>187</v>
      </c>
      <c r="M2849">
        <v>78</v>
      </c>
      <c r="N2849">
        <v>3.2000000000000001E-2</v>
      </c>
      <c r="O2849">
        <v>2.5000000000000001E-2</v>
      </c>
      <c r="P2849">
        <v>5.0000000000000001E-3</v>
      </c>
      <c r="Q2849">
        <v>0.04</v>
      </c>
      <c r="R2849">
        <v>0.76900000000000002</v>
      </c>
      <c r="S2849">
        <v>0.56100000000000005</v>
      </c>
      <c r="T2849">
        <v>0.91200000000000003</v>
      </c>
      <c r="U2849">
        <v>1950</v>
      </c>
      <c r="V2849" t="s">
        <v>58</v>
      </c>
      <c r="W2849">
        <v>0.97499999999999998</v>
      </c>
      <c r="X2849">
        <v>0.95299999999999996</v>
      </c>
      <c r="Y2849">
        <v>0.98</v>
      </c>
      <c r="Z2849">
        <v>0.96899999999999997</v>
      </c>
      <c r="AA2849" s="19">
        <v>45734.003413449071</v>
      </c>
      <c r="AB2849" t="s">
        <v>2043</v>
      </c>
    </row>
    <row r="2850" spans="1:28" x14ac:dyDescent="0.35">
      <c r="A2850" t="s">
        <v>240</v>
      </c>
      <c r="B2850" t="s">
        <v>314</v>
      </c>
      <c r="C2850">
        <v>7</v>
      </c>
      <c r="D2850" s="9">
        <v>44552.928923611114</v>
      </c>
      <c r="E2850" s="9">
        <v>44560.602731481478</v>
      </c>
      <c r="F2850" t="s">
        <v>874</v>
      </c>
      <c r="G2850" t="s">
        <v>874</v>
      </c>
      <c r="H2850">
        <v>2</v>
      </c>
      <c r="I2850">
        <v>2</v>
      </c>
      <c r="J2850">
        <v>1</v>
      </c>
      <c r="K2850" t="s">
        <v>875</v>
      </c>
      <c r="L2850">
        <v>2</v>
      </c>
      <c r="M2850">
        <v>3</v>
      </c>
      <c r="N2850">
        <v>1</v>
      </c>
      <c r="O2850" t="s">
        <v>877</v>
      </c>
      <c r="P2850" t="s">
        <v>877</v>
      </c>
      <c r="Q2850">
        <v>1</v>
      </c>
      <c r="R2850" t="s">
        <v>877</v>
      </c>
      <c r="S2850" t="s">
        <v>877</v>
      </c>
      <c r="T2850" t="s">
        <v>877</v>
      </c>
      <c r="U2850" t="s">
        <v>877</v>
      </c>
      <c r="V2850" t="s">
        <v>58</v>
      </c>
      <c r="W2850">
        <v>1</v>
      </c>
      <c r="X2850" t="s">
        <v>877</v>
      </c>
      <c r="Y2850" t="s">
        <v>877</v>
      </c>
      <c r="Z2850">
        <v>1</v>
      </c>
      <c r="AA2850" s="19">
        <v>45734.00341351852</v>
      </c>
      <c r="AB2850" t="s">
        <v>2043</v>
      </c>
    </row>
    <row r="2851" spans="1:28" x14ac:dyDescent="0.35">
      <c r="A2851" t="s">
        <v>1650</v>
      </c>
      <c r="B2851" t="s">
        <v>313</v>
      </c>
      <c r="C2851">
        <v>2717</v>
      </c>
      <c r="D2851" s="9">
        <v>41848.94158564815</v>
      </c>
      <c r="E2851" s="9">
        <v>44566.303356481483</v>
      </c>
      <c r="F2851">
        <v>3426</v>
      </c>
      <c r="G2851">
        <v>3426</v>
      </c>
      <c r="H2851">
        <v>1059</v>
      </c>
      <c r="I2851">
        <v>2367</v>
      </c>
      <c r="J2851">
        <v>205</v>
      </c>
      <c r="K2851">
        <v>3221</v>
      </c>
      <c r="L2851">
        <v>2729</v>
      </c>
      <c r="M2851">
        <v>492</v>
      </c>
      <c r="N2851">
        <v>0.39900000000000002</v>
      </c>
      <c r="O2851">
        <v>0.86799999999999999</v>
      </c>
      <c r="P2851">
        <v>7.5999999999999998E-2</v>
      </c>
      <c r="Q2851">
        <v>1.022</v>
      </c>
      <c r="R2851">
        <v>0.85799999999999998</v>
      </c>
      <c r="S2851">
        <v>0.315</v>
      </c>
      <c r="T2851">
        <v>0.94</v>
      </c>
      <c r="U2851">
        <v>481.40899999999999</v>
      </c>
      <c r="V2851" t="s">
        <v>58</v>
      </c>
      <c r="W2851">
        <v>0.99299999999999999</v>
      </c>
      <c r="X2851">
        <v>0.97899999999999998</v>
      </c>
      <c r="Y2851">
        <v>0.95899999999999996</v>
      </c>
      <c r="Z2851">
        <v>0.98799999999999999</v>
      </c>
      <c r="AA2851" s="19">
        <v>45734.003512754629</v>
      </c>
      <c r="AB2851" t="s">
        <v>2043</v>
      </c>
    </row>
    <row r="2852" spans="1:28" x14ac:dyDescent="0.35">
      <c r="A2852" t="s">
        <v>1650</v>
      </c>
      <c r="B2852" t="s">
        <v>314</v>
      </c>
      <c r="C2852">
        <v>99</v>
      </c>
      <c r="D2852" s="9">
        <v>44466.458414351851</v>
      </c>
      <c r="E2852" s="9">
        <v>44566.303356481483</v>
      </c>
      <c r="F2852" t="s">
        <v>874</v>
      </c>
      <c r="G2852" t="s">
        <v>874</v>
      </c>
      <c r="H2852">
        <v>51</v>
      </c>
      <c r="I2852">
        <v>71</v>
      </c>
      <c r="J2852">
        <v>16</v>
      </c>
      <c r="K2852" t="s">
        <v>875</v>
      </c>
      <c r="L2852">
        <v>91</v>
      </c>
      <c r="M2852">
        <v>14</v>
      </c>
      <c r="N2852">
        <v>0.45200000000000001</v>
      </c>
      <c r="O2852">
        <v>0.65900000000000003</v>
      </c>
      <c r="P2852">
        <v>0.19500000000000001</v>
      </c>
      <c r="Q2852">
        <v>0.90100000000000002</v>
      </c>
      <c r="R2852">
        <v>0.98399999999999999</v>
      </c>
      <c r="S2852">
        <v>0.40699999999999997</v>
      </c>
      <c r="T2852">
        <v>0.82399999999999995</v>
      </c>
      <c r="U2852">
        <v>546.05999999999995</v>
      </c>
      <c r="V2852" t="s">
        <v>58</v>
      </c>
      <c r="W2852">
        <v>0.98399999999999999</v>
      </c>
      <c r="X2852">
        <v>0.98499999999999999</v>
      </c>
      <c r="Y2852">
        <v>0.749</v>
      </c>
      <c r="Z2852">
        <v>0.98399999999999999</v>
      </c>
      <c r="AA2852" s="19">
        <v>45734.003527025459</v>
      </c>
      <c r="AB2852" t="s">
        <v>2043</v>
      </c>
    </row>
    <row r="2853" spans="1:28" x14ac:dyDescent="0.35">
      <c r="A2853" t="s">
        <v>1651</v>
      </c>
      <c r="B2853" t="s">
        <v>313</v>
      </c>
      <c r="C2853">
        <v>2678</v>
      </c>
      <c r="D2853" s="9">
        <v>38969.257777777777</v>
      </c>
      <c r="E2853" s="9">
        <v>41647.639513888891</v>
      </c>
      <c r="F2853">
        <v>159</v>
      </c>
      <c r="G2853">
        <v>159</v>
      </c>
      <c r="H2853">
        <v>72</v>
      </c>
      <c r="I2853">
        <v>87</v>
      </c>
      <c r="J2853">
        <v>6</v>
      </c>
      <c r="K2853">
        <v>153</v>
      </c>
      <c r="L2853">
        <v>112</v>
      </c>
      <c r="M2853">
        <v>41</v>
      </c>
      <c r="N2853">
        <v>5.8000000000000003E-2</v>
      </c>
      <c r="O2853">
        <v>0.04</v>
      </c>
      <c r="P2853">
        <v>1.7000000000000001E-2</v>
      </c>
      <c r="Q2853">
        <v>0.127</v>
      </c>
      <c r="R2853">
        <v>1.5680000000000001</v>
      </c>
      <c r="S2853">
        <v>0.59199999999999997</v>
      </c>
      <c r="T2853">
        <v>0.82699999999999996</v>
      </c>
      <c r="U2853">
        <v>322.83499999999998</v>
      </c>
      <c r="V2853" t="s">
        <v>64</v>
      </c>
      <c r="W2853">
        <v>0.72099999999999997</v>
      </c>
      <c r="X2853">
        <v>0.71299999999999997</v>
      </c>
      <c r="Y2853">
        <v>0.86499999999999999</v>
      </c>
      <c r="Z2853">
        <v>0.84499999999999997</v>
      </c>
      <c r="AA2853" s="19">
        <v>45734.003611736109</v>
      </c>
      <c r="AB2853" t="s">
        <v>2043</v>
      </c>
    </row>
    <row r="2854" spans="1:28" x14ac:dyDescent="0.35">
      <c r="A2854" t="s">
        <v>1651</v>
      </c>
      <c r="B2854" t="s">
        <v>314</v>
      </c>
      <c r="C2854">
        <v>23</v>
      </c>
      <c r="D2854" s="9">
        <v>41623.996898148151</v>
      </c>
      <c r="E2854" s="9">
        <v>41647.639513888891</v>
      </c>
      <c r="F2854" t="s">
        <v>874</v>
      </c>
      <c r="G2854" t="s">
        <v>874</v>
      </c>
      <c r="H2854">
        <v>1</v>
      </c>
      <c r="I2854">
        <v>2</v>
      </c>
      <c r="J2854">
        <v>1</v>
      </c>
      <c r="K2854" t="s">
        <v>875</v>
      </c>
      <c r="L2854">
        <v>1</v>
      </c>
      <c r="M2854">
        <v>1</v>
      </c>
      <c r="N2854" t="s">
        <v>877</v>
      </c>
      <c r="O2854">
        <v>4.2000000000000003E-2</v>
      </c>
      <c r="P2854" t="s">
        <v>877</v>
      </c>
      <c r="Q2854" t="s">
        <v>877</v>
      </c>
      <c r="R2854" t="s">
        <v>877</v>
      </c>
      <c r="S2854" t="s">
        <v>877</v>
      </c>
      <c r="T2854" t="s">
        <v>877</v>
      </c>
      <c r="U2854" t="s">
        <v>877</v>
      </c>
      <c r="V2854" t="s">
        <v>64</v>
      </c>
      <c r="W2854" t="s">
        <v>877</v>
      </c>
      <c r="X2854">
        <v>1</v>
      </c>
      <c r="Y2854" t="s">
        <v>877</v>
      </c>
      <c r="Z2854" t="s">
        <v>877</v>
      </c>
      <c r="AA2854" s="19">
        <v>45734.003611793982</v>
      </c>
      <c r="AB2854" t="s">
        <v>2043</v>
      </c>
    </row>
    <row r="2855" spans="1:28" x14ac:dyDescent="0.35">
      <c r="A2855" t="s">
        <v>1652</v>
      </c>
      <c r="B2855" t="s">
        <v>313</v>
      </c>
      <c r="C2855">
        <v>5620</v>
      </c>
      <c r="D2855" s="9">
        <v>38843.223796296297</v>
      </c>
      <c r="E2855" s="9">
        <v>44463.500532407408</v>
      </c>
      <c r="F2855">
        <v>441</v>
      </c>
      <c r="G2855">
        <v>441</v>
      </c>
      <c r="H2855">
        <v>108</v>
      </c>
      <c r="I2855">
        <v>333</v>
      </c>
      <c r="J2855">
        <v>57</v>
      </c>
      <c r="K2855">
        <v>384</v>
      </c>
      <c r="L2855">
        <v>287</v>
      </c>
      <c r="M2855">
        <v>97</v>
      </c>
      <c r="N2855">
        <v>3.4000000000000002E-2</v>
      </c>
      <c r="O2855">
        <v>8.6999999999999994E-2</v>
      </c>
      <c r="P2855">
        <v>1.4E-2</v>
      </c>
      <c r="Q2855">
        <v>8.1000000000000003E-2</v>
      </c>
      <c r="R2855">
        <v>0.75700000000000001</v>
      </c>
      <c r="S2855">
        <v>0.28100000000000003</v>
      </c>
      <c r="T2855">
        <v>0.88400000000000001</v>
      </c>
      <c r="U2855">
        <v>1197.5309999999999</v>
      </c>
      <c r="V2855" t="s">
        <v>58</v>
      </c>
      <c r="W2855">
        <v>0.87</v>
      </c>
      <c r="X2855">
        <v>0.83599999999999997</v>
      </c>
      <c r="Y2855">
        <v>0.86799999999999999</v>
      </c>
      <c r="Z2855">
        <v>0.80400000000000005</v>
      </c>
      <c r="AA2855" s="19">
        <v>45734.003699594905</v>
      </c>
      <c r="AB2855" t="s">
        <v>2043</v>
      </c>
    </row>
    <row r="2856" spans="1:28" x14ac:dyDescent="0.35">
      <c r="A2856" t="s">
        <v>1652</v>
      </c>
      <c r="B2856" t="s">
        <v>314</v>
      </c>
      <c r="C2856">
        <v>0</v>
      </c>
      <c r="D2856" s="9">
        <v>44463.500532407408</v>
      </c>
      <c r="E2856" s="9">
        <v>44463.500532407408</v>
      </c>
      <c r="F2856" t="s">
        <v>874</v>
      </c>
      <c r="G2856" t="s">
        <v>874</v>
      </c>
      <c r="H2856">
        <v>1</v>
      </c>
      <c r="I2856">
        <v>1</v>
      </c>
      <c r="J2856">
        <v>1</v>
      </c>
      <c r="K2856" t="s">
        <v>875</v>
      </c>
      <c r="L2856">
        <v>1</v>
      </c>
      <c r="M2856">
        <v>0</v>
      </c>
      <c r="N2856" t="s">
        <v>877</v>
      </c>
      <c r="O2856" t="s">
        <v>877</v>
      </c>
      <c r="P2856" t="s">
        <v>877</v>
      </c>
      <c r="Q2856" t="s">
        <v>877</v>
      </c>
      <c r="R2856" t="s">
        <v>877</v>
      </c>
      <c r="S2856" t="s">
        <v>877</v>
      </c>
      <c r="T2856" t="s">
        <v>877</v>
      </c>
      <c r="U2856" t="s">
        <v>877</v>
      </c>
      <c r="V2856" t="s">
        <v>58</v>
      </c>
      <c r="W2856" t="s">
        <v>877</v>
      </c>
      <c r="X2856" t="s">
        <v>877</v>
      </c>
      <c r="Y2856" t="s">
        <v>877</v>
      </c>
      <c r="Z2856" t="s">
        <v>877</v>
      </c>
      <c r="AA2856" s="19">
        <v>45734.003699652778</v>
      </c>
      <c r="AB2856" t="s">
        <v>2043</v>
      </c>
    </row>
    <row r="2857" spans="1:28" x14ac:dyDescent="0.35">
      <c r="A2857" t="s">
        <v>1653</v>
      </c>
      <c r="B2857" t="s">
        <v>313</v>
      </c>
      <c r="C2857">
        <v>777</v>
      </c>
      <c r="D2857" s="9">
        <v>42478.851018518515</v>
      </c>
      <c r="E2857" s="9">
        <v>43256.837025462963</v>
      </c>
      <c r="F2857">
        <v>121</v>
      </c>
      <c r="G2857">
        <v>121</v>
      </c>
      <c r="H2857">
        <v>91</v>
      </c>
      <c r="I2857">
        <v>30</v>
      </c>
      <c r="J2857">
        <v>5</v>
      </c>
      <c r="K2857">
        <v>116</v>
      </c>
      <c r="L2857">
        <v>63</v>
      </c>
      <c r="M2857">
        <v>53</v>
      </c>
      <c r="N2857">
        <v>0.111</v>
      </c>
      <c r="O2857">
        <v>3.5000000000000003E-2</v>
      </c>
      <c r="P2857">
        <v>8.0000000000000002E-3</v>
      </c>
      <c r="Q2857">
        <v>7.5999999999999998E-2</v>
      </c>
      <c r="R2857">
        <v>0.55100000000000005</v>
      </c>
      <c r="S2857">
        <v>0.76</v>
      </c>
      <c r="T2857">
        <v>0.94499999999999995</v>
      </c>
      <c r="U2857">
        <v>697.36800000000005</v>
      </c>
      <c r="V2857" t="s">
        <v>58</v>
      </c>
      <c r="W2857">
        <v>0.91600000000000004</v>
      </c>
      <c r="X2857">
        <v>0.95699999999999996</v>
      </c>
      <c r="Y2857">
        <v>0.79900000000000004</v>
      </c>
      <c r="Z2857">
        <v>0.95099999999999996</v>
      </c>
      <c r="AA2857" s="19">
        <v>45734.003791030096</v>
      </c>
      <c r="AB2857" t="s">
        <v>2043</v>
      </c>
    </row>
    <row r="2858" spans="1:28" x14ac:dyDescent="0.35">
      <c r="A2858" t="s">
        <v>1653</v>
      </c>
      <c r="B2858" t="s">
        <v>314</v>
      </c>
      <c r="C2858">
        <v>79</v>
      </c>
      <c r="D2858" s="9">
        <v>43177.013784722221</v>
      </c>
      <c r="E2858" s="9">
        <v>43256.837025462963</v>
      </c>
      <c r="F2858" t="s">
        <v>874</v>
      </c>
      <c r="G2858" t="s">
        <v>874</v>
      </c>
      <c r="H2858">
        <v>9</v>
      </c>
      <c r="I2858">
        <v>3</v>
      </c>
      <c r="J2858">
        <v>1</v>
      </c>
      <c r="K2858" t="s">
        <v>875</v>
      </c>
      <c r="L2858">
        <v>10</v>
      </c>
      <c r="M2858">
        <v>0</v>
      </c>
      <c r="N2858">
        <v>0.114</v>
      </c>
      <c r="O2858">
        <v>0.17899999999999999</v>
      </c>
      <c r="P2858" t="s">
        <v>877</v>
      </c>
      <c r="Q2858">
        <v>0.17</v>
      </c>
      <c r="R2858" t="s">
        <v>877</v>
      </c>
      <c r="S2858" t="s">
        <v>877</v>
      </c>
      <c r="T2858" t="s">
        <v>877</v>
      </c>
      <c r="U2858" t="s">
        <v>877</v>
      </c>
      <c r="V2858" t="s">
        <v>58</v>
      </c>
      <c r="W2858">
        <v>0.83499999999999996</v>
      </c>
      <c r="X2858">
        <v>0.89300000000000002</v>
      </c>
      <c r="Y2858" t="s">
        <v>877</v>
      </c>
      <c r="Z2858">
        <v>0.77800000000000002</v>
      </c>
      <c r="AA2858" s="19">
        <v>45734.003791087962</v>
      </c>
      <c r="AB2858" t="s">
        <v>2043</v>
      </c>
    </row>
    <row r="2859" spans="1:28" x14ac:dyDescent="0.35">
      <c r="A2859" t="s">
        <v>1654</v>
      </c>
      <c r="B2859" t="s">
        <v>313</v>
      </c>
      <c r="C2859">
        <v>3065</v>
      </c>
      <c r="D2859" s="9">
        <v>41485.389317129629</v>
      </c>
      <c r="E2859" s="9">
        <v>44550.697453703702</v>
      </c>
      <c r="F2859">
        <v>549</v>
      </c>
      <c r="G2859">
        <v>549</v>
      </c>
      <c r="H2859">
        <v>314</v>
      </c>
      <c r="I2859">
        <v>235</v>
      </c>
      <c r="J2859">
        <v>43</v>
      </c>
      <c r="K2859">
        <v>506</v>
      </c>
      <c r="L2859">
        <v>483</v>
      </c>
      <c r="M2859">
        <v>23</v>
      </c>
      <c r="N2859">
        <v>0.123</v>
      </c>
      <c r="O2859">
        <v>0.1</v>
      </c>
      <c r="P2859">
        <v>1.6E-2</v>
      </c>
      <c r="Q2859">
        <v>0.19600000000000001</v>
      </c>
      <c r="R2859">
        <v>0.94699999999999995</v>
      </c>
      <c r="S2859">
        <v>0.55200000000000005</v>
      </c>
      <c r="T2859">
        <v>0.92800000000000005</v>
      </c>
      <c r="U2859">
        <v>117.34699999999999</v>
      </c>
      <c r="V2859" t="s">
        <v>58</v>
      </c>
      <c r="W2859">
        <v>0.97299999999999998</v>
      </c>
      <c r="X2859">
        <v>0.94099999999999995</v>
      </c>
      <c r="Y2859">
        <v>0.95299999999999996</v>
      </c>
      <c r="Z2859">
        <v>0.95299999999999996</v>
      </c>
      <c r="AA2859" s="19">
        <v>45734.003883113422</v>
      </c>
      <c r="AB2859" t="s">
        <v>2043</v>
      </c>
    </row>
    <row r="2860" spans="1:28" x14ac:dyDescent="0.35">
      <c r="A2860" t="s">
        <v>1654</v>
      </c>
      <c r="B2860" t="s">
        <v>314</v>
      </c>
      <c r="C2860">
        <v>81</v>
      </c>
      <c r="D2860" s="9">
        <v>44469.518275462964</v>
      </c>
      <c r="E2860" s="9">
        <v>44550.697453703702</v>
      </c>
      <c r="F2860" t="s">
        <v>874</v>
      </c>
      <c r="G2860" t="s">
        <v>874</v>
      </c>
      <c r="H2860">
        <v>7</v>
      </c>
      <c r="I2860">
        <v>4</v>
      </c>
      <c r="J2860">
        <v>1</v>
      </c>
      <c r="K2860" t="s">
        <v>875</v>
      </c>
      <c r="L2860">
        <v>14</v>
      </c>
      <c r="M2860">
        <v>-2</v>
      </c>
      <c r="N2860">
        <v>7.0000000000000007E-2</v>
      </c>
      <c r="O2860">
        <v>0.04</v>
      </c>
      <c r="P2860" t="s">
        <v>877</v>
      </c>
      <c r="Q2860">
        <v>0.127</v>
      </c>
      <c r="R2860" t="s">
        <v>877</v>
      </c>
      <c r="S2860" t="s">
        <v>877</v>
      </c>
      <c r="T2860" t="s">
        <v>877</v>
      </c>
      <c r="U2860" t="s">
        <v>877</v>
      </c>
      <c r="V2860" t="s">
        <v>58</v>
      </c>
      <c r="W2860">
        <v>0.92700000000000005</v>
      </c>
      <c r="X2860">
        <v>0.95199999999999996</v>
      </c>
      <c r="Y2860" t="s">
        <v>877</v>
      </c>
      <c r="Z2860">
        <v>0.67300000000000004</v>
      </c>
      <c r="AA2860" s="19">
        <v>45734.003883171295</v>
      </c>
      <c r="AB2860" t="s">
        <v>2043</v>
      </c>
    </row>
    <row r="2861" spans="1:28" x14ac:dyDescent="0.35">
      <c r="A2861" t="s">
        <v>1655</v>
      </c>
      <c r="B2861" t="s">
        <v>313</v>
      </c>
      <c r="C2861">
        <v>2339</v>
      </c>
      <c r="D2861" s="9">
        <v>42164.562372685185</v>
      </c>
      <c r="E2861" s="9">
        <v>44503.588553240741</v>
      </c>
      <c r="F2861">
        <v>137</v>
      </c>
      <c r="G2861">
        <v>137</v>
      </c>
      <c r="H2861">
        <v>82</v>
      </c>
      <c r="I2861">
        <v>55</v>
      </c>
      <c r="J2861">
        <v>13</v>
      </c>
      <c r="K2861">
        <v>124</v>
      </c>
      <c r="L2861">
        <v>83</v>
      </c>
      <c r="M2861">
        <v>41</v>
      </c>
      <c r="N2861">
        <v>0.05</v>
      </c>
      <c r="O2861">
        <v>3.2000000000000001E-2</v>
      </c>
      <c r="P2861">
        <v>6.0000000000000001E-3</v>
      </c>
      <c r="Q2861">
        <v>4.3999999999999997E-2</v>
      </c>
      <c r="R2861">
        <v>0.57899999999999996</v>
      </c>
      <c r="S2861">
        <v>0.61</v>
      </c>
      <c r="T2861">
        <v>0.92700000000000005</v>
      </c>
      <c r="U2861">
        <v>931.81799999999998</v>
      </c>
      <c r="V2861" t="s">
        <v>58</v>
      </c>
      <c r="W2861">
        <v>0.88900000000000001</v>
      </c>
      <c r="X2861">
        <v>0.81399999999999995</v>
      </c>
      <c r="Y2861">
        <v>0.71599999999999997</v>
      </c>
      <c r="Z2861">
        <v>0.81499999999999995</v>
      </c>
      <c r="AA2861" s="19">
        <v>45734.003974085645</v>
      </c>
      <c r="AB2861" t="s">
        <v>2043</v>
      </c>
    </row>
    <row r="2862" spans="1:28" x14ac:dyDescent="0.35">
      <c r="A2862" t="s">
        <v>1655</v>
      </c>
      <c r="B2862" t="s">
        <v>314</v>
      </c>
      <c r="C2862">
        <v>15</v>
      </c>
      <c r="D2862" s="9">
        <v>44487.655682870369</v>
      </c>
      <c r="E2862" s="9">
        <v>44503.588553240741</v>
      </c>
      <c r="F2862" t="s">
        <v>874</v>
      </c>
      <c r="G2862" t="s">
        <v>874</v>
      </c>
      <c r="H2862">
        <v>1</v>
      </c>
      <c r="I2862">
        <v>1</v>
      </c>
      <c r="J2862">
        <v>1</v>
      </c>
      <c r="K2862" t="s">
        <v>875</v>
      </c>
      <c r="L2862">
        <v>4</v>
      </c>
      <c r="M2862">
        <v>-2</v>
      </c>
      <c r="N2862" t="s">
        <v>877</v>
      </c>
      <c r="O2862" t="s">
        <v>877</v>
      </c>
      <c r="P2862" t="s">
        <v>877</v>
      </c>
      <c r="Q2862" t="s">
        <v>877</v>
      </c>
      <c r="R2862" t="s">
        <v>877</v>
      </c>
      <c r="S2862" t="s">
        <v>877</v>
      </c>
      <c r="T2862" t="s">
        <v>877</v>
      </c>
      <c r="U2862" t="s">
        <v>877</v>
      </c>
      <c r="V2862" t="s">
        <v>58</v>
      </c>
      <c r="W2862" t="s">
        <v>877</v>
      </c>
      <c r="X2862" t="s">
        <v>877</v>
      </c>
      <c r="Y2862" t="s">
        <v>877</v>
      </c>
      <c r="Z2862" t="s">
        <v>877</v>
      </c>
      <c r="AA2862" s="19">
        <v>45734.003974143518</v>
      </c>
      <c r="AB2862" t="s">
        <v>2043</v>
      </c>
    </row>
    <row r="2863" spans="1:28" x14ac:dyDescent="0.35">
      <c r="A2863" t="s">
        <v>1656</v>
      </c>
      <c r="B2863" t="s">
        <v>313</v>
      </c>
      <c r="C2863">
        <v>5560</v>
      </c>
      <c r="D2863" s="9">
        <v>38978.415150462963</v>
      </c>
      <c r="E2863" s="9">
        <v>44539.375462962962</v>
      </c>
      <c r="F2863">
        <v>8279</v>
      </c>
      <c r="G2863">
        <v>8279</v>
      </c>
      <c r="H2863">
        <v>3161</v>
      </c>
      <c r="I2863">
        <v>5118</v>
      </c>
      <c r="J2863">
        <v>1262</v>
      </c>
      <c r="K2863">
        <v>7017</v>
      </c>
      <c r="L2863">
        <v>6369</v>
      </c>
      <c r="M2863">
        <v>648</v>
      </c>
      <c r="N2863">
        <v>0.67300000000000004</v>
      </c>
      <c r="O2863">
        <v>1.2130000000000001</v>
      </c>
      <c r="P2863">
        <v>0.31</v>
      </c>
      <c r="Q2863">
        <v>1.47</v>
      </c>
      <c r="R2863">
        <v>0.93300000000000005</v>
      </c>
      <c r="S2863">
        <v>0.35699999999999998</v>
      </c>
      <c r="T2863">
        <v>0.83599999999999997</v>
      </c>
      <c r="U2863">
        <v>440.81599999999997</v>
      </c>
      <c r="V2863" t="s">
        <v>58</v>
      </c>
      <c r="W2863">
        <v>0.98899999999999999</v>
      </c>
      <c r="X2863">
        <v>0.98199999999999998</v>
      </c>
      <c r="Y2863">
        <v>0.95299999999999996</v>
      </c>
      <c r="Z2863">
        <v>0.98399999999999999</v>
      </c>
      <c r="AA2863" s="19">
        <v>45734.00408496528</v>
      </c>
      <c r="AB2863" t="s">
        <v>2043</v>
      </c>
    </row>
    <row r="2864" spans="1:28" x14ac:dyDescent="0.35">
      <c r="A2864" t="s">
        <v>1656</v>
      </c>
      <c r="B2864" t="s">
        <v>314</v>
      </c>
      <c r="C2864">
        <v>76</v>
      </c>
      <c r="D2864" s="9">
        <v>44462.533645833333</v>
      </c>
      <c r="E2864" s="9">
        <v>44539.375462962962</v>
      </c>
      <c r="F2864" t="s">
        <v>874</v>
      </c>
      <c r="G2864" t="s">
        <v>874</v>
      </c>
      <c r="H2864">
        <v>4</v>
      </c>
      <c r="I2864">
        <v>4</v>
      </c>
      <c r="J2864">
        <v>1</v>
      </c>
      <c r="K2864" t="s">
        <v>875</v>
      </c>
      <c r="L2864">
        <v>1</v>
      </c>
      <c r="M2864">
        <v>6</v>
      </c>
      <c r="N2864">
        <v>0.107</v>
      </c>
      <c r="O2864">
        <v>4.2000000000000003E-2</v>
      </c>
      <c r="P2864" t="s">
        <v>877</v>
      </c>
      <c r="Q2864" t="s">
        <v>877</v>
      </c>
      <c r="R2864" t="s">
        <v>877</v>
      </c>
      <c r="S2864" t="s">
        <v>877</v>
      </c>
      <c r="T2864" t="s">
        <v>877</v>
      </c>
      <c r="U2864" t="s">
        <v>877</v>
      </c>
      <c r="V2864" t="s">
        <v>58</v>
      </c>
      <c r="W2864">
        <v>0.88</v>
      </c>
      <c r="X2864">
        <v>0.997</v>
      </c>
      <c r="Y2864" t="s">
        <v>877</v>
      </c>
      <c r="Z2864" t="s">
        <v>877</v>
      </c>
      <c r="AA2864" s="19">
        <v>45734.004085081018</v>
      </c>
      <c r="AB2864" t="s">
        <v>2043</v>
      </c>
    </row>
    <row r="2865" spans="1:28" x14ac:dyDescent="0.35">
      <c r="A2865" t="s">
        <v>1657</v>
      </c>
      <c r="B2865" t="s">
        <v>313</v>
      </c>
      <c r="C2865">
        <v>4656</v>
      </c>
      <c r="D2865" s="9">
        <v>39885.750937500001</v>
      </c>
      <c r="E2865" s="9">
        <v>44542.132071759261</v>
      </c>
      <c r="F2865">
        <v>61</v>
      </c>
      <c r="G2865">
        <v>61</v>
      </c>
      <c r="H2865">
        <v>12</v>
      </c>
      <c r="I2865">
        <v>49</v>
      </c>
      <c r="J2865">
        <v>13</v>
      </c>
      <c r="K2865">
        <v>48</v>
      </c>
      <c r="L2865">
        <v>33</v>
      </c>
      <c r="M2865">
        <v>15</v>
      </c>
      <c r="N2865">
        <v>2E-3</v>
      </c>
      <c r="O2865">
        <v>0.01</v>
      </c>
      <c r="P2865">
        <v>2E-3</v>
      </c>
      <c r="Q2865">
        <v>7.0000000000000001E-3</v>
      </c>
      <c r="R2865">
        <v>0.7</v>
      </c>
      <c r="S2865">
        <v>0.16700000000000001</v>
      </c>
      <c r="T2865">
        <v>0.83299999999999996</v>
      </c>
      <c r="U2865">
        <v>2142.857</v>
      </c>
      <c r="V2865" t="s">
        <v>58</v>
      </c>
      <c r="W2865">
        <v>0.94899999999999995</v>
      </c>
      <c r="X2865">
        <v>0.97099999999999997</v>
      </c>
      <c r="Y2865">
        <v>0.92300000000000004</v>
      </c>
      <c r="Z2865">
        <v>0.96099999999999997</v>
      </c>
      <c r="AA2865" s="19">
        <v>45734.004175451388</v>
      </c>
      <c r="AB2865" t="s">
        <v>2043</v>
      </c>
    </row>
    <row r="2866" spans="1:28" x14ac:dyDescent="0.35">
      <c r="A2866" t="s">
        <v>1657</v>
      </c>
      <c r="B2866" t="s">
        <v>314</v>
      </c>
      <c r="C2866">
        <v>86</v>
      </c>
      <c r="D2866" s="9">
        <v>44455.29446759259</v>
      </c>
      <c r="E2866" s="9">
        <v>44542.132071759261</v>
      </c>
      <c r="F2866" t="s">
        <v>874</v>
      </c>
      <c r="G2866" t="s">
        <v>874</v>
      </c>
      <c r="H2866">
        <v>1</v>
      </c>
      <c r="I2866">
        <v>1</v>
      </c>
      <c r="J2866">
        <v>1</v>
      </c>
      <c r="K2866" t="s">
        <v>875</v>
      </c>
      <c r="L2866">
        <v>2</v>
      </c>
      <c r="M2866">
        <v>-2</v>
      </c>
      <c r="N2866" t="s">
        <v>877</v>
      </c>
      <c r="O2866" t="s">
        <v>877</v>
      </c>
      <c r="P2866" t="s">
        <v>877</v>
      </c>
      <c r="Q2866">
        <v>0.5</v>
      </c>
      <c r="R2866" t="s">
        <v>877</v>
      </c>
      <c r="S2866" t="s">
        <v>877</v>
      </c>
      <c r="T2866" t="s">
        <v>877</v>
      </c>
      <c r="U2866" t="s">
        <v>877</v>
      </c>
      <c r="V2866" t="s">
        <v>58</v>
      </c>
      <c r="W2866" t="s">
        <v>877</v>
      </c>
      <c r="X2866" t="s">
        <v>877</v>
      </c>
      <c r="Y2866" t="s">
        <v>877</v>
      </c>
      <c r="Z2866">
        <v>1</v>
      </c>
      <c r="AA2866" s="19">
        <v>45734.004175520837</v>
      </c>
      <c r="AB2866" t="s">
        <v>2043</v>
      </c>
    </row>
    <row r="2867" spans="1:28" x14ac:dyDescent="0.35">
      <c r="A2867" t="s">
        <v>1658</v>
      </c>
      <c r="B2867" t="s">
        <v>313</v>
      </c>
      <c r="C2867">
        <v>161</v>
      </c>
      <c r="D2867" s="9">
        <v>41353.436805555553</v>
      </c>
      <c r="E2867" s="9">
        <v>41514.977025462962</v>
      </c>
      <c r="F2867">
        <v>40</v>
      </c>
      <c r="G2867">
        <v>40</v>
      </c>
      <c r="H2867">
        <v>31</v>
      </c>
      <c r="I2867">
        <v>9</v>
      </c>
      <c r="J2867">
        <v>1</v>
      </c>
      <c r="K2867">
        <v>39</v>
      </c>
      <c r="L2867">
        <v>22</v>
      </c>
      <c r="M2867">
        <v>17</v>
      </c>
      <c r="N2867">
        <v>0.16200000000000001</v>
      </c>
      <c r="O2867">
        <v>5.1999999999999998E-2</v>
      </c>
      <c r="P2867">
        <v>0</v>
      </c>
      <c r="Q2867">
        <v>0.122</v>
      </c>
      <c r="R2867">
        <v>0.56999999999999995</v>
      </c>
      <c r="S2867">
        <v>0.75700000000000001</v>
      </c>
      <c r="T2867">
        <v>1</v>
      </c>
      <c r="U2867">
        <v>139.34399999999999</v>
      </c>
      <c r="V2867" t="s">
        <v>58</v>
      </c>
      <c r="W2867">
        <v>0.74299999999999999</v>
      </c>
      <c r="X2867">
        <v>0.92</v>
      </c>
      <c r="Y2867">
        <v>0</v>
      </c>
      <c r="Z2867">
        <v>0.88800000000000001</v>
      </c>
      <c r="AA2867" s="19">
        <v>45734.004265555559</v>
      </c>
      <c r="AB2867" t="s">
        <v>2043</v>
      </c>
    </row>
    <row r="2868" spans="1:28" x14ac:dyDescent="0.35">
      <c r="A2868" t="s">
        <v>1658</v>
      </c>
      <c r="B2868" t="s">
        <v>314</v>
      </c>
      <c r="C2868">
        <v>86</v>
      </c>
      <c r="D2868" s="9">
        <v>41428.414351851854</v>
      </c>
      <c r="E2868" s="9">
        <v>41514.977025462962</v>
      </c>
      <c r="F2868" t="s">
        <v>874</v>
      </c>
      <c r="G2868" t="s">
        <v>874</v>
      </c>
      <c r="H2868">
        <v>11</v>
      </c>
      <c r="I2868">
        <v>5</v>
      </c>
      <c r="J2868">
        <v>1</v>
      </c>
      <c r="K2868" t="s">
        <v>875</v>
      </c>
      <c r="L2868">
        <v>15</v>
      </c>
      <c r="M2868">
        <v>0</v>
      </c>
      <c r="N2868">
        <v>0.29499999999999998</v>
      </c>
      <c r="O2868">
        <v>0.04</v>
      </c>
      <c r="P2868" t="s">
        <v>877</v>
      </c>
      <c r="Q2868">
        <v>0.184</v>
      </c>
      <c r="R2868" t="s">
        <v>877</v>
      </c>
      <c r="S2868" t="s">
        <v>877</v>
      </c>
      <c r="T2868" t="s">
        <v>877</v>
      </c>
      <c r="U2868" t="s">
        <v>877</v>
      </c>
      <c r="V2868" t="s">
        <v>58</v>
      </c>
      <c r="W2868">
        <v>0.89100000000000001</v>
      </c>
      <c r="X2868">
        <v>0.78400000000000003</v>
      </c>
      <c r="Y2868" t="s">
        <v>877</v>
      </c>
      <c r="Z2868">
        <v>0.80400000000000005</v>
      </c>
      <c r="AA2868" s="19">
        <v>45734.004265659722</v>
      </c>
      <c r="AB2868" t="s">
        <v>2043</v>
      </c>
    </row>
    <row r="2869" spans="1:28" x14ac:dyDescent="0.35">
      <c r="A2869" t="s">
        <v>1659</v>
      </c>
      <c r="B2869" t="s">
        <v>313</v>
      </c>
      <c r="C2869">
        <v>3429</v>
      </c>
      <c r="D2869" s="9">
        <v>41135.600868055553</v>
      </c>
      <c r="E2869" s="9">
        <v>44565.354386574072</v>
      </c>
      <c r="F2869">
        <v>2450</v>
      </c>
      <c r="G2869">
        <v>2450</v>
      </c>
      <c r="H2869">
        <v>937</v>
      </c>
      <c r="I2869">
        <v>1513</v>
      </c>
      <c r="J2869">
        <v>290</v>
      </c>
      <c r="K2869">
        <v>2160</v>
      </c>
      <c r="L2869">
        <v>1796</v>
      </c>
      <c r="M2869">
        <v>364</v>
      </c>
      <c r="N2869">
        <v>0.27700000000000002</v>
      </c>
      <c r="O2869">
        <v>0.47399999999999998</v>
      </c>
      <c r="P2869">
        <v>0.104</v>
      </c>
      <c r="Q2869">
        <v>0.57899999999999996</v>
      </c>
      <c r="R2869">
        <v>0.89500000000000002</v>
      </c>
      <c r="S2869">
        <v>0.36899999999999999</v>
      </c>
      <c r="T2869">
        <v>0.86199999999999999</v>
      </c>
      <c r="U2869">
        <v>628.66999999999996</v>
      </c>
      <c r="V2869" t="s">
        <v>58</v>
      </c>
      <c r="W2869">
        <v>0.99</v>
      </c>
      <c r="X2869">
        <v>0.98499999999999999</v>
      </c>
      <c r="Y2869">
        <v>0.94699999999999995</v>
      </c>
      <c r="Z2869">
        <v>0.98199999999999998</v>
      </c>
      <c r="AA2869" s="19">
        <v>45734.004363854168</v>
      </c>
      <c r="AB2869" t="s">
        <v>2043</v>
      </c>
    </row>
    <row r="2870" spans="1:28" x14ac:dyDescent="0.35">
      <c r="A2870" t="s">
        <v>1659</v>
      </c>
      <c r="B2870" t="s">
        <v>314</v>
      </c>
      <c r="C2870">
        <v>91</v>
      </c>
      <c r="D2870" s="9">
        <v>44473.403877314813</v>
      </c>
      <c r="E2870" s="9">
        <v>44565.354386574072</v>
      </c>
      <c r="F2870" t="s">
        <v>874</v>
      </c>
      <c r="G2870" t="s">
        <v>874</v>
      </c>
      <c r="H2870">
        <v>20</v>
      </c>
      <c r="I2870">
        <v>24</v>
      </c>
      <c r="J2870">
        <v>2</v>
      </c>
      <c r="K2870" t="s">
        <v>875</v>
      </c>
      <c r="L2870">
        <v>41</v>
      </c>
      <c r="M2870">
        <v>0</v>
      </c>
      <c r="N2870">
        <v>0.26800000000000002</v>
      </c>
      <c r="O2870">
        <v>0.36899999999999999</v>
      </c>
      <c r="P2870">
        <v>4.2000000000000003E-2</v>
      </c>
      <c r="Q2870">
        <v>0.51100000000000001</v>
      </c>
      <c r="R2870">
        <v>0.85899999999999999</v>
      </c>
      <c r="S2870">
        <v>0.42099999999999999</v>
      </c>
      <c r="T2870">
        <v>0.93400000000000005</v>
      </c>
      <c r="U2870">
        <v>712.32899999999995</v>
      </c>
      <c r="V2870" t="s">
        <v>58</v>
      </c>
      <c r="W2870">
        <v>0.92</v>
      </c>
      <c r="X2870">
        <v>0.86699999999999999</v>
      </c>
      <c r="Y2870">
        <v>1</v>
      </c>
      <c r="Z2870">
        <v>0.751</v>
      </c>
      <c r="AA2870" s="19">
        <v>45734.004378043981</v>
      </c>
      <c r="AB2870" t="s">
        <v>2043</v>
      </c>
    </row>
    <row r="2871" spans="1:28" x14ac:dyDescent="0.35">
      <c r="A2871" t="s">
        <v>1660</v>
      </c>
      <c r="B2871" t="s">
        <v>313</v>
      </c>
      <c r="C2871">
        <v>4236</v>
      </c>
      <c r="D2871" s="9">
        <v>40211.790011574078</v>
      </c>
      <c r="E2871" s="9">
        <v>44448.139803240738</v>
      </c>
      <c r="F2871">
        <v>118</v>
      </c>
      <c r="G2871">
        <v>118</v>
      </c>
      <c r="H2871">
        <v>83</v>
      </c>
      <c r="I2871">
        <v>35</v>
      </c>
      <c r="J2871">
        <v>9</v>
      </c>
      <c r="K2871">
        <v>109</v>
      </c>
      <c r="L2871">
        <v>104</v>
      </c>
      <c r="M2871">
        <v>5</v>
      </c>
      <c r="N2871">
        <v>2.7E-2</v>
      </c>
      <c r="O2871">
        <v>0.01</v>
      </c>
      <c r="P2871">
        <v>2E-3</v>
      </c>
      <c r="Q2871">
        <v>2.3E-2</v>
      </c>
      <c r="R2871">
        <v>0.65700000000000003</v>
      </c>
      <c r="S2871">
        <v>0.73</v>
      </c>
      <c r="T2871">
        <v>0.94599999999999995</v>
      </c>
      <c r="U2871">
        <v>217.39099999999999</v>
      </c>
      <c r="V2871" t="s">
        <v>58</v>
      </c>
      <c r="W2871">
        <v>0.5</v>
      </c>
      <c r="X2871">
        <v>0.68</v>
      </c>
      <c r="Y2871">
        <v>0.91200000000000003</v>
      </c>
      <c r="Z2871">
        <v>0.41699999999999998</v>
      </c>
      <c r="AA2871" s="19">
        <v>45734.004464120371</v>
      </c>
      <c r="AB2871" t="s">
        <v>2043</v>
      </c>
    </row>
    <row r="2872" spans="1:28" x14ac:dyDescent="0.35">
      <c r="A2872" t="s">
        <v>1660</v>
      </c>
      <c r="B2872" t="s">
        <v>314</v>
      </c>
      <c r="C2872">
        <v>3</v>
      </c>
      <c r="D2872" s="9">
        <v>44444.549722222226</v>
      </c>
      <c r="E2872" s="9">
        <v>44448.139803240738</v>
      </c>
      <c r="F2872" t="s">
        <v>874</v>
      </c>
      <c r="G2872" t="s">
        <v>874</v>
      </c>
      <c r="H2872">
        <v>1</v>
      </c>
      <c r="I2872">
        <v>1</v>
      </c>
      <c r="J2872">
        <v>1</v>
      </c>
      <c r="K2872" t="s">
        <v>875</v>
      </c>
      <c r="L2872">
        <v>4</v>
      </c>
      <c r="M2872">
        <v>-3</v>
      </c>
      <c r="N2872" t="s">
        <v>877</v>
      </c>
      <c r="O2872" t="s">
        <v>877</v>
      </c>
      <c r="P2872" t="s">
        <v>877</v>
      </c>
      <c r="Q2872">
        <v>0.63600000000000001</v>
      </c>
      <c r="R2872" t="s">
        <v>877</v>
      </c>
      <c r="S2872" t="s">
        <v>877</v>
      </c>
      <c r="T2872" t="s">
        <v>877</v>
      </c>
      <c r="U2872" t="s">
        <v>877</v>
      </c>
      <c r="V2872" t="s">
        <v>58</v>
      </c>
      <c r="W2872" t="s">
        <v>877</v>
      </c>
      <c r="X2872" t="s">
        <v>877</v>
      </c>
      <c r="Y2872" t="s">
        <v>877</v>
      </c>
      <c r="Z2872">
        <v>0.89100000000000001</v>
      </c>
      <c r="AA2872" s="19">
        <v>45734.004464178244</v>
      </c>
      <c r="AB2872" t="s">
        <v>2043</v>
      </c>
    </row>
    <row r="2873" spans="1:28" x14ac:dyDescent="0.35">
      <c r="A2873" t="s">
        <v>1661</v>
      </c>
      <c r="B2873" t="s">
        <v>313</v>
      </c>
      <c r="C2873">
        <v>3516</v>
      </c>
      <c r="D2873" s="9">
        <v>39329.573182870372</v>
      </c>
      <c r="E2873" s="9">
        <v>42845.977673611109</v>
      </c>
      <c r="F2873">
        <v>235</v>
      </c>
      <c r="G2873">
        <v>235</v>
      </c>
      <c r="H2873">
        <v>48</v>
      </c>
      <c r="I2873">
        <v>187</v>
      </c>
      <c r="J2873">
        <v>22</v>
      </c>
      <c r="K2873">
        <v>213</v>
      </c>
      <c r="L2873">
        <v>185</v>
      </c>
      <c r="M2873">
        <v>28</v>
      </c>
      <c r="N2873">
        <v>0.02</v>
      </c>
      <c r="O2873">
        <v>0.112</v>
      </c>
      <c r="P2873">
        <v>5.0000000000000001E-3</v>
      </c>
      <c r="Q2873">
        <v>0.11</v>
      </c>
      <c r="R2873">
        <v>0.86599999999999999</v>
      </c>
      <c r="S2873">
        <v>0.152</v>
      </c>
      <c r="T2873">
        <v>0.96199999999999997</v>
      </c>
      <c r="U2873">
        <v>254.54499999999999</v>
      </c>
      <c r="V2873" t="s">
        <v>58</v>
      </c>
      <c r="W2873">
        <v>0.85899999999999999</v>
      </c>
      <c r="X2873">
        <v>0.873</v>
      </c>
      <c r="Y2873">
        <v>0.85799999999999998</v>
      </c>
      <c r="Z2873">
        <v>0.874</v>
      </c>
      <c r="AA2873" s="19">
        <v>45734.004551018515</v>
      </c>
      <c r="AB2873" t="s">
        <v>2043</v>
      </c>
    </row>
    <row r="2874" spans="1:28" x14ac:dyDescent="0.35">
      <c r="A2874" t="s">
        <v>1661</v>
      </c>
      <c r="B2874" t="s">
        <v>314</v>
      </c>
      <c r="C2874">
        <v>0</v>
      </c>
      <c r="D2874" s="9">
        <v>42845.93273148148</v>
      </c>
      <c r="E2874" s="9">
        <v>42845.977673611109</v>
      </c>
      <c r="F2874" t="s">
        <v>874</v>
      </c>
      <c r="G2874" t="s">
        <v>874</v>
      </c>
      <c r="H2874">
        <v>1</v>
      </c>
      <c r="I2874">
        <v>1</v>
      </c>
      <c r="J2874">
        <v>11</v>
      </c>
      <c r="K2874" t="s">
        <v>875</v>
      </c>
      <c r="L2874">
        <v>1</v>
      </c>
      <c r="M2874">
        <v>-10</v>
      </c>
      <c r="N2874" t="s">
        <v>877</v>
      </c>
      <c r="O2874" t="s">
        <v>877</v>
      </c>
      <c r="P2874" t="s">
        <v>877</v>
      </c>
      <c r="Q2874" t="s">
        <v>877</v>
      </c>
      <c r="R2874" t="s">
        <v>877</v>
      </c>
      <c r="S2874" t="s">
        <v>877</v>
      </c>
      <c r="T2874" t="s">
        <v>877</v>
      </c>
      <c r="U2874" t="s">
        <v>877</v>
      </c>
      <c r="V2874" t="s">
        <v>58</v>
      </c>
      <c r="W2874" t="s">
        <v>877</v>
      </c>
      <c r="X2874" t="s">
        <v>877</v>
      </c>
      <c r="Y2874" t="s">
        <v>877</v>
      </c>
      <c r="Z2874" t="s">
        <v>877</v>
      </c>
      <c r="AA2874" s="19">
        <v>45734.004551087965</v>
      </c>
      <c r="AB2874" t="s">
        <v>2043</v>
      </c>
    </row>
    <row r="2875" spans="1:28" x14ac:dyDescent="0.35">
      <c r="A2875" t="s">
        <v>1662</v>
      </c>
      <c r="B2875" t="s">
        <v>313</v>
      </c>
      <c r="C2875">
        <v>7188</v>
      </c>
      <c r="D2875" s="9">
        <v>37343.017233796294</v>
      </c>
      <c r="E2875" s="9">
        <v>44531.565671296295</v>
      </c>
      <c r="F2875">
        <v>383</v>
      </c>
      <c r="G2875">
        <v>383</v>
      </c>
      <c r="H2875">
        <v>163</v>
      </c>
      <c r="I2875">
        <v>220</v>
      </c>
      <c r="J2875">
        <v>72</v>
      </c>
      <c r="K2875">
        <v>311</v>
      </c>
      <c r="L2875">
        <v>283</v>
      </c>
      <c r="M2875">
        <v>28</v>
      </c>
      <c r="N2875">
        <v>2.3E-2</v>
      </c>
      <c r="O2875">
        <v>3.5999999999999997E-2</v>
      </c>
      <c r="P2875">
        <v>1.6E-2</v>
      </c>
      <c r="Q2875">
        <v>5.8000000000000003E-2</v>
      </c>
      <c r="R2875">
        <v>1.349</v>
      </c>
      <c r="S2875">
        <v>0.39</v>
      </c>
      <c r="T2875">
        <v>0.72899999999999998</v>
      </c>
      <c r="U2875">
        <v>482.75900000000001</v>
      </c>
      <c r="V2875" t="s">
        <v>64</v>
      </c>
      <c r="W2875">
        <v>0.99299999999999999</v>
      </c>
      <c r="X2875">
        <v>0.99099999999999999</v>
      </c>
      <c r="Y2875">
        <v>0.92600000000000005</v>
      </c>
      <c r="Z2875">
        <v>0.92600000000000005</v>
      </c>
      <c r="AA2875" s="19">
        <v>45734.004643842592</v>
      </c>
      <c r="AB2875" t="s">
        <v>2043</v>
      </c>
    </row>
    <row r="2876" spans="1:28" x14ac:dyDescent="0.35">
      <c r="A2876" t="s">
        <v>1662</v>
      </c>
      <c r="B2876" t="s">
        <v>314</v>
      </c>
      <c r="C2876">
        <v>83</v>
      </c>
      <c r="D2876" s="9">
        <v>44447.802824074075</v>
      </c>
      <c r="E2876" s="9">
        <v>44531.565671296295</v>
      </c>
      <c r="F2876" t="s">
        <v>874</v>
      </c>
      <c r="G2876" t="s">
        <v>874</v>
      </c>
      <c r="H2876">
        <v>3</v>
      </c>
      <c r="I2876">
        <v>1</v>
      </c>
      <c r="J2876">
        <v>1</v>
      </c>
      <c r="K2876" t="s">
        <v>875</v>
      </c>
      <c r="L2876">
        <v>1</v>
      </c>
      <c r="M2876">
        <v>2</v>
      </c>
      <c r="N2876">
        <v>2.1000000000000001E-2</v>
      </c>
      <c r="O2876" t="s">
        <v>877</v>
      </c>
      <c r="P2876" t="s">
        <v>877</v>
      </c>
      <c r="Q2876" t="s">
        <v>877</v>
      </c>
      <c r="R2876" t="s">
        <v>877</v>
      </c>
      <c r="S2876" t="s">
        <v>877</v>
      </c>
      <c r="T2876" t="s">
        <v>877</v>
      </c>
      <c r="U2876" t="s">
        <v>877</v>
      </c>
      <c r="V2876" t="s">
        <v>64</v>
      </c>
      <c r="W2876">
        <v>0.88700000000000001</v>
      </c>
      <c r="X2876" t="s">
        <v>877</v>
      </c>
      <c r="Y2876" t="s">
        <v>877</v>
      </c>
      <c r="Z2876" t="s">
        <v>877</v>
      </c>
      <c r="AA2876" s="19">
        <v>45734.004643900465</v>
      </c>
      <c r="AB2876" t="s">
        <v>2043</v>
      </c>
    </row>
    <row r="2877" spans="1:28" x14ac:dyDescent="0.35">
      <c r="A2877" t="s">
        <v>1663</v>
      </c>
      <c r="B2877" t="s">
        <v>313</v>
      </c>
      <c r="C2877">
        <v>1270</v>
      </c>
      <c r="D2877" s="9">
        <v>42102.418009259258</v>
      </c>
      <c r="E2877" s="9">
        <v>43373.073622685188</v>
      </c>
      <c r="F2877">
        <v>232</v>
      </c>
      <c r="G2877">
        <v>232</v>
      </c>
      <c r="H2877">
        <v>148</v>
      </c>
      <c r="I2877">
        <v>84</v>
      </c>
      <c r="J2877">
        <v>24</v>
      </c>
      <c r="K2877">
        <v>208</v>
      </c>
      <c r="L2877">
        <v>150</v>
      </c>
      <c r="M2877">
        <v>58</v>
      </c>
      <c r="N2877">
        <v>0.113</v>
      </c>
      <c r="O2877">
        <v>6.7000000000000004E-2</v>
      </c>
      <c r="P2877">
        <v>3.3000000000000002E-2</v>
      </c>
      <c r="Q2877">
        <v>0.11700000000000001</v>
      </c>
      <c r="R2877">
        <v>0.79600000000000004</v>
      </c>
      <c r="S2877">
        <v>0.628</v>
      </c>
      <c r="T2877">
        <v>0.81699999999999995</v>
      </c>
      <c r="U2877">
        <v>495.726</v>
      </c>
      <c r="V2877" t="s">
        <v>58</v>
      </c>
      <c r="W2877">
        <v>0.94399999999999995</v>
      </c>
      <c r="X2877">
        <v>0.91800000000000004</v>
      </c>
      <c r="Y2877">
        <v>0.86699999999999999</v>
      </c>
      <c r="Z2877">
        <v>0.92400000000000004</v>
      </c>
      <c r="AA2877" s="19">
        <v>45734.004736006944</v>
      </c>
      <c r="AB2877" t="s">
        <v>2043</v>
      </c>
    </row>
    <row r="2878" spans="1:28" x14ac:dyDescent="0.35">
      <c r="A2878" t="s">
        <v>1663</v>
      </c>
      <c r="B2878" t="s">
        <v>314</v>
      </c>
      <c r="C2878">
        <v>40</v>
      </c>
      <c r="D2878" s="9">
        <v>43332.307534722226</v>
      </c>
      <c r="E2878" s="9">
        <v>43373.073622685188</v>
      </c>
      <c r="F2878" t="s">
        <v>874</v>
      </c>
      <c r="G2878" t="s">
        <v>874</v>
      </c>
      <c r="H2878">
        <v>3</v>
      </c>
      <c r="I2878">
        <v>1</v>
      </c>
      <c r="J2878">
        <v>1</v>
      </c>
      <c r="K2878" t="s">
        <v>875</v>
      </c>
      <c r="L2878">
        <v>2</v>
      </c>
      <c r="M2878">
        <v>0</v>
      </c>
      <c r="N2878">
        <v>3.6999999999999998E-2</v>
      </c>
      <c r="O2878" t="s">
        <v>877</v>
      </c>
      <c r="P2878" t="s">
        <v>877</v>
      </c>
      <c r="Q2878" t="s">
        <v>877</v>
      </c>
      <c r="R2878" t="s">
        <v>877</v>
      </c>
      <c r="S2878" t="s">
        <v>877</v>
      </c>
      <c r="T2878" t="s">
        <v>877</v>
      </c>
      <c r="U2878" t="s">
        <v>877</v>
      </c>
      <c r="V2878" t="s">
        <v>58</v>
      </c>
      <c r="W2878">
        <v>0.75</v>
      </c>
      <c r="X2878" t="s">
        <v>877</v>
      </c>
      <c r="Y2878" t="s">
        <v>877</v>
      </c>
      <c r="Z2878" t="s">
        <v>877</v>
      </c>
      <c r="AA2878" s="19">
        <v>45734.004736076386</v>
      </c>
      <c r="AB2878" t="s">
        <v>2043</v>
      </c>
    </row>
    <row r="2879" spans="1:28" x14ac:dyDescent="0.35">
      <c r="A2879" t="s">
        <v>1664</v>
      </c>
      <c r="B2879" t="s">
        <v>313</v>
      </c>
      <c r="C2879">
        <v>3700</v>
      </c>
      <c r="D2879" s="9">
        <v>40864.718819444446</v>
      </c>
      <c r="E2879" s="9">
        <v>44565.241238425922</v>
      </c>
      <c r="F2879">
        <v>186</v>
      </c>
      <c r="G2879">
        <v>186</v>
      </c>
      <c r="H2879">
        <v>186</v>
      </c>
      <c r="I2879">
        <v>0</v>
      </c>
      <c r="J2879">
        <v>18</v>
      </c>
      <c r="K2879">
        <v>168</v>
      </c>
      <c r="L2879">
        <v>167</v>
      </c>
      <c r="M2879">
        <v>1</v>
      </c>
      <c r="N2879">
        <v>5.7000000000000002E-2</v>
      </c>
      <c r="O2879">
        <v>0</v>
      </c>
      <c r="P2879">
        <v>6.0000000000000001E-3</v>
      </c>
      <c r="Q2879">
        <v>5.0999999999999997E-2</v>
      </c>
      <c r="R2879">
        <v>1</v>
      </c>
      <c r="S2879">
        <v>1</v>
      </c>
      <c r="T2879">
        <v>0.89500000000000002</v>
      </c>
      <c r="U2879">
        <v>19.608000000000001</v>
      </c>
      <c r="V2879" t="s">
        <v>94</v>
      </c>
      <c r="W2879">
        <v>0.99299999999999999</v>
      </c>
      <c r="X2879">
        <v>0</v>
      </c>
      <c r="Y2879">
        <v>0.91500000000000004</v>
      </c>
      <c r="Z2879">
        <v>0.99299999999999999</v>
      </c>
      <c r="AA2879" s="19">
        <v>45734.004820729169</v>
      </c>
      <c r="AB2879" t="s">
        <v>2043</v>
      </c>
    </row>
    <row r="2880" spans="1:28" x14ac:dyDescent="0.35">
      <c r="A2880" t="s">
        <v>1664</v>
      </c>
      <c r="B2880" t="s">
        <v>314</v>
      </c>
      <c r="C2880">
        <v>0</v>
      </c>
      <c r="D2880" s="9">
        <v>44565.241238425922</v>
      </c>
      <c r="E2880" s="9">
        <v>44565.241238425922</v>
      </c>
      <c r="F2880" t="s">
        <v>874</v>
      </c>
      <c r="G2880" t="s">
        <v>874</v>
      </c>
      <c r="H2880">
        <v>1</v>
      </c>
      <c r="I2880">
        <v>1</v>
      </c>
      <c r="J2880">
        <v>1</v>
      </c>
      <c r="K2880" t="s">
        <v>875</v>
      </c>
      <c r="L2880">
        <v>1</v>
      </c>
      <c r="M2880">
        <v>0</v>
      </c>
      <c r="N2880" t="s">
        <v>877</v>
      </c>
      <c r="O2880">
        <v>0</v>
      </c>
      <c r="P2880" t="s">
        <v>877</v>
      </c>
      <c r="Q2880" t="s">
        <v>877</v>
      </c>
      <c r="R2880" t="s">
        <v>877</v>
      </c>
      <c r="S2880" t="s">
        <v>877</v>
      </c>
      <c r="T2880" t="s">
        <v>877</v>
      </c>
      <c r="U2880" t="s">
        <v>877</v>
      </c>
      <c r="V2880" t="s">
        <v>94</v>
      </c>
      <c r="W2880" t="s">
        <v>877</v>
      </c>
      <c r="X2880">
        <v>0</v>
      </c>
      <c r="Y2880" t="s">
        <v>877</v>
      </c>
      <c r="Z2880" t="s">
        <v>877</v>
      </c>
      <c r="AA2880" s="19">
        <v>45734.004820798611</v>
      </c>
      <c r="AB2880" t="s">
        <v>2043</v>
      </c>
    </row>
    <row r="2881" spans="1:28" x14ac:dyDescent="0.35">
      <c r="A2881" t="s">
        <v>1665</v>
      </c>
      <c r="B2881" t="s">
        <v>313</v>
      </c>
      <c r="C2881">
        <v>120</v>
      </c>
      <c r="D2881" s="9">
        <v>37681.19159722222</v>
      </c>
      <c r="E2881" s="9">
        <v>37801.923611111109</v>
      </c>
      <c r="F2881">
        <v>58</v>
      </c>
      <c r="G2881">
        <v>58</v>
      </c>
      <c r="H2881">
        <v>50</v>
      </c>
      <c r="I2881">
        <v>8</v>
      </c>
      <c r="J2881">
        <v>1</v>
      </c>
      <c r="K2881">
        <v>57</v>
      </c>
      <c r="L2881">
        <v>11</v>
      </c>
      <c r="M2881">
        <v>46</v>
      </c>
      <c r="N2881">
        <v>0.64800000000000002</v>
      </c>
      <c r="O2881">
        <v>5.6000000000000001E-2</v>
      </c>
      <c r="P2881">
        <v>0</v>
      </c>
      <c r="Q2881">
        <v>0.27200000000000002</v>
      </c>
      <c r="R2881">
        <v>0.38600000000000001</v>
      </c>
      <c r="S2881">
        <v>0.92</v>
      </c>
      <c r="T2881">
        <v>1</v>
      </c>
      <c r="U2881">
        <v>169.11799999999999</v>
      </c>
      <c r="V2881" t="s">
        <v>58</v>
      </c>
      <c r="W2881">
        <v>0.751</v>
      </c>
      <c r="X2881">
        <v>0.83299999999999996</v>
      </c>
      <c r="Y2881">
        <v>0</v>
      </c>
      <c r="Z2881">
        <v>0.80700000000000005</v>
      </c>
      <c r="AA2881" s="19">
        <v>45734.00491077546</v>
      </c>
      <c r="AB2881" t="s">
        <v>2043</v>
      </c>
    </row>
    <row r="2882" spans="1:28" x14ac:dyDescent="0.35">
      <c r="A2882" t="s">
        <v>1665</v>
      </c>
      <c r="B2882" t="s">
        <v>314</v>
      </c>
      <c r="C2882">
        <v>99</v>
      </c>
      <c r="D2882" s="9">
        <v>37702.331076388888</v>
      </c>
      <c r="E2882" s="9">
        <v>37801.923611111109</v>
      </c>
      <c r="F2882" t="s">
        <v>874</v>
      </c>
      <c r="G2882" t="s">
        <v>874</v>
      </c>
      <c r="H2882">
        <v>48</v>
      </c>
      <c r="I2882">
        <v>6</v>
      </c>
      <c r="J2882">
        <v>1</v>
      </c>
      <c r="K2882" t="s">
        <v>875</v>
      </c>
      <c r="L2882">
        <v>9</v>
      </c>
      <c r="M2882">
        <v>43</v>
      </c>
      <c r="N2882">
        <v>0.63600000000000001</v>
      </c>
      <c r="O2882">
        <v>4.3999999999999997E-2</v>
      </c>
      <c r="P2882" t="s">
        <v>877</v>
      </c>
      <c r="Q2882">
        <v>0.28599999999999998</v>
      </c>
      <c r="R2882" t="s">
        <v>877</v>
      </c>
      <c r="S2882" t="s">
        <v>877</v>
      </c>
      <c r="T2882" t="s">
        <v>877</v>
      </c>
      <c r="U2882" t="s">
        <v>877</v>
      </c>
      <c r="V2882" t="s">
        <v>58</v>
      </c>
      <c r="W2882">
        <v>0.71699999999999997</v>
      </c>
      <c r="X2882">
        <v>0.82299999999999995</v>
      </c>
      <c r="Y2882" t="s">
        <v>877</v>
      </c>
      <c r="Z2882">
        <v>0.65400000000000003</v>
      </c>
      <c r="AA2882" s="19">
        <v>45734.00491087963</v>
      </c>
      <c r="AB2882" t="s">
        <v>2043</v>
      </c>
    </row>
    <row r="2883" spans="1:28" x14ac:dyDescent="0.35">
      <c r="A2883" t="s">
        <v>1666</v>
      </c>
      <c r="B2883" t="s">
        <v>313</v>
      </c>
      <c r="C2883">
        <v>6664</v>
      </c>
      <c r="D2883" s="9">
        <v>37901.046018518522</v>
      </c>
      <c r="E2883" s="9">
        <v>44565.853773148148</v>
      </c>
      <c r="F2883">
        <v>759</v>
      </c>
      <c r="G2883">
        <v>759</v>
      </c>
      <c r="H2883">
        <v>258</v>
      </c>
      <c r="I2883">
        <v>501</v>
      </c>
      <c r="J2883">
        <v>120</v>
      </c>
      <c r="K2883">
        <v>639</v>
      </c>
      <c r="L2883">
        <v>623</v>
      </c>
      <c r="M2883">
        <v>16</v>
      </c>
      <c r="N2883">
        <v>3.5000000000000003E-2</v>
      </c>
      <c r="O2883">
        <v>7.3999999999999996E-2</v>
      </c>
      <c r="P2883">
        <v>1.7999999999999999E-2</v>
      </c>
      <c r="Q2883">
        <v>8.5999999999999993E-2</v>
      </c>
      <c r="R2883">
        <v>0.94499999999999995</v>
      </c>
      <c r="S2883">
        <v>0.32100000000000001</v>
      </c>
      <c r="T2883">
        <v>0.83499999999999996</v>
      </c>
      <c r="U2883">
        <v>186.047</v>
      </c>
      <c r="V2883" t="s">
        <v>58</v>
      </c>
      <c r="W2883">
        <v>0.76500000000000001</v>
      </c>
      <c r="X2883">
        <v>0.84899999999999998</v>
      </c>
      <c r="Y2883">
        <v>0.81699999999999995</v>
      </c>
      <c r="Z2883">
        <v>0.86099999999999999</v>
      </c>
      <c r="AA2883" s="19">
        <v>45734.00500542824</v>
      </c>
      <c r="AB2883" t="s">
        <v>2043</v>
      </c>
    </row>
    <row r="2884" spans="1:28" x14ac:dyDescent="0.35">
      <c r="A2884" t="s">
        <v>1666</v>
      </c>
      <c r="B2884" t="s">
        <v>314</v>
      </c>
      <c r="C2884">
        <v>21</v>
      </c>
      <c r="D2884" s="9">
        <v>44544.653761574074</v>
      </c>
      <c r="E2884" s="9">
        <v>44565.853773148148</v>
      </c>
      <c r="F2884" t="s">
        <v>874</v>
      </c>
      <c r="G2884" t="s">
        <v>874</v>
      </c>
      <c r="H2884">
        <v>2</v>
      </c>
      <c r="I2884">
        <v>1</v>
      </c>
      <c r="J2884">
        <v>2</v>
      </c>
      <c r="K2884" t="s">
        <v>875</v>
      </c>
      <c r="L2884">
        <v>8</v>
      </c>
      <c r="M2884">
        <v>-6</v>
      </c>
      <c r="N2884" t="s">
        <v>877</v>
      </c>
      <c r="O2884" t="s">
        <v>877</v>
      </c>
      <c r="P2884">
        <v>0.5</v>
      </c>
      <c r="Q2884">
        <v>0.22500000000000001</v>
      </c>
      <c r="R2884" t="s">
        <v>877</v>
      </c>
      <c r="S2884" t="s">
        <v>877</v>
      </c>
      <c r="T2884" t="s">
        <v>877</v>
      </c>
      <c r="U2884" t="s">
        <v>877</v>
      </c>
      <c r="V2884" t="s">
        <v>58</v>
      </c>
      <c r="W2884" t="s">
        <v>877</v>
      </c>
      <c r="X2884" t="s">
        <v>877</v>
      </c>
      <c r="Y2884">
        <v>1</v>
      </c>
      <c r="Z2884">
        <v>0.44800000000000001</v>
      </c>
      <c r="AA2884" s="19">
        <v>45734.005005497682</v>
      </c>
      <c r="AB2884" t="s">
        <v>2043</v>
      </c>
    </row>
    <row r="2885" spans="1:28" x14ac:dyDescent="0.35">
      <c r="A2885" t="s">
        <v>1667</v>
      </c>
      <c r="B2885" t="s">
        <v>313</v>
      </c>
      <c r="C2885">
        <v>1476</v>
      </c>
      <c r="D2885" s="9">
        <v>43088.437175925923</v>
      </c>
      <c r="E2885" s="9">
        <v>44564.652141203704</v>
      </c>
      <c r="F2885">
        <v>309</v>
      </c>
      <c r="G2885">
        <v>309</v>
      </c>
      <c r="H2885">
        <v>151</v>
      </c>
      <c r="I2885">
        <v>158</v>
      </c>
      <c r="J2885">
        <v>29</v>
      </c>
      <c r="K2885">
        <v>280</v>
      </c>
      <c r="L2885">
        <v>196</v>
      </c>
      <c r="M2885">
        <v>84</v>
      </c>
      <c r="N2885">
        <v>0.11600000000000001</v>
      </c>
      <c r="O2885">
        <v>0.121</v>
      </c>
      <c r="P2885">
        <v>1.7000000000000001E-2</v>
      </c>
      <c r="Q2885">
        <v>0.14699999999999999</v>
      </c>
      <c r="R2885">
        <v>0.66800000000000004</v>
      </c>
      <c r="S2885">
        <v>0.48899999999999999</v>
      </c>
      <c r="T2885">
        <v>0.92800000000000005</v>
      </c>
      <c r="U2885">
        <v>571.42899999999997</v>
      </c>
      <c r="V2885" t="s">
        <v>58</v>
      </c>
      <c r="W2885">
        <v>0.97699999999999998</v>
      </c>
      <c r="X2885">
        <v>0.98099999999999998</v>
      </c>
      <c r="Y2885">
        <v>0.95499999999999996</v>
      </c>
      <c r="Z2885">
        <v>0.97499999999999998</v>
      </c>
      <c r="AA2885" s="19">
        <v>45734.005098379632</v>
      </c>
      <c r="AB2885" t="s">
        <v>2043</v>
      </c>
    </row>
    <row r="2886" spans="1:28" x14ac:dyDescent="0.35">
      <c r="A2886" t="s">
        <v>1667</v>
      </c>
      <c r="B2886" t="s">
        <v>314</v>
      </c>
      <c r="C2886">
        <v>96</v>
      </c>
      <c r="D2886" s="9">
        <v>44467.696226851855</v>
      </c>
      <c r="E2886" s="9">
        <v>44564.652141203704</v>
      </c>
      <c r="F2886" t="s">
        <v>874</v>
      </c>
      <c r="G2886" t="s">
        <v>874</v>
      </c>
      <c r="H2886">
        <v>1</v>
      </c>
      <c r="I2886">
        <v>11</v>
      </c>
      <c r="J2886">
        <v>6</v>
      </c>
      <c r="K2886" t="s">
        <v>875</v>
      </c>
      <c r="L2886">
        <v>9</v>
      </c>
      <c r="M2886">
        <v>-4</v>
      </c>
      <c r="N2886" t="s">
        <v>877</v>
      </c>
      <c r="O2886">
        <v>0.10199999999999999</v>
      </c>
      <c r="P2886">
        <v>0.04</v>
      </c>
      <c r="Q2886">
        <v>8.2000000000000003E-2</v>
      </c>
      <c r="R2886" t="s">
        <v>877</v>
      </c>
      <c r="S2886" t="s">
        <v>877</v>
      </c>
      <c r="T2886" t="s">
        <v>877</v>
      </c>
      <c r="U2886" t="s">
        <v>877</v>
      </c>
      <c r="V2886" t="s">
        <v>58</v>
      </c>
      <c r="W2886" t="s">
        <v>877</v>
      </c>
      <c r="X2886">
        <v>0.95699999999999996</v>
      </c>
      <c r="Y2886">
        <v>0.42899999999999999</v>
      </c>
      <c r="Z2886">
        <v>0.96</v>
      </c>
      <c r="AA2886" s="19">
        <v>45734.005098437498</v>
      </c>
      <c r="AB2886" t="s">
        <v>2043</v>
      </c>
    </row>
    <row r="2887" spans="1:28" x14ac:dyDescent="0.35">
      <c r="A2887" t="s">
        <v>1668</v>
      </c>
      <c r="B2887" t="s">
        <v>313</v>
      </c>
      <c r="C2887">
        <v>4637</v>
      </c>
      <c r="D2887" s="9">
        <v>39839.61378472222</v>
      </c>
      <c r="E2887" s="9">
        <v>44477.335405092592</v>
      </c>
      <c r="F2887">
        <v>1019</v>
      </c>
      <c r="G2887">
        <v>1019</v>
      </c>
      <c r="H2887">
        <v>655</v>
      </c>
      <c r="I2887">
        <v>364</v>
      </c>
      <c r="J2887">
        <v>106</v>
      </c>
      <c r="K2887">
        <v>913</v>
      </c>
      <c r="L2887">
        <v>719</v>
      </c>
      <c r="M2887">
        <v>194</v>
      </c>
      <c r="N2887">
        <v>0.16</v>
      </c>
      <c r="O2887">
        <v>9.8000000000000004E-2</v>
      </c>
      <c r="P2887">
        <v>3.6999999999999998E-2</v>
      </c>
      <c r="Q2887">
        <v>0.19400000000000001</v>
      </c>
      <c r="R2887">
        <v>0.878</v>
      </c>
      <c r="S2887">
        <v>0.62</v>
      </c>
      <c r="T2887">
        <v>0.85699999999999998</v>
      </c>
      <c r="U2887">
        <v>1000</v>
      </c>
      <c r="V2887" t="s">
        <v>58</v>
      </c>
      <c r="W2887">
        <v>0.64600000000000002</v>
      </c>
      <c r="X2887">
        <v>0.73499999999999999</v>
      </c>
      <c r="Y2887">
        <v>0.65300000000000002</v>
      </c>
      <c r="Z2887">
        <v>0.69199999999999995</v>
      </c>
      <c r="AA2887" s="19">
        <v>45734.005187986113</v>
      </c>
      <c r="AB2887" t="s">
        <v>2043</v>
      </c>
    </row>
    <row r="2888" spans="1:28" x14ac:dyDescent="0.35">
      <c r="A2888" t="s">
        <v>1668</v>
      </c>
      <c r="B2888" t="s">
        <v>314</v>
      </c>
      <c r="C2888">
        <v>46</v>
      </c>
      <c r="D2888" s="9">
        <v>44430.952708333331</v>
      </c>
      <c r="E2888" s="9">
        <v>44477.335405092592</v>
      </c>
      <c r="F2888" t="s">
        <v>874</v>
      </c>
      <c r="G2888" t="s">
        <v>874</v>
      </c>
      <c r="H2888">
        <v>2</v>
      </c>
      <c r="I2888">
        <v>1</v>
      </c>
      <c r="J2888">
        <v>1</v>
      </c>
      <c r="K2888" t="s">
        <v>875</v>
      </c>
      <c r="L2888">
        <v>1</v>
      </c>
      <c r="M2888">
        <v>2</v>
      </c>
      <c r="N2888">
        <v>2.1000000000000001E-2</v>
      </c>
      <c r="O2888" t="s">
        <v>877</v>
      </c>
      <c r="P2888" t="s">
        <v>877</v>
      </c>
      <c r="Q2888" t="s">
        <v>877</v>
      </c>
      <c r="R2888" t="s">
        <v>877</v>
      </c>
      <c r="S2888" t="s">
        <v>877</v>
      </c>
      <c r="T2888" t="s">
        <v>877</v>
      </c>
      <c r="U2888" t="s">
        <v>877</v>
      </c>
      <c r="V2888" t="s">
        <v>58</v>
      </c>
      <c r="W2888">
        <v>1</v>
      </c>
      <c r="X2888" t="s">
        <v>877</v>
      </c>
      <c r="Y2888" t="s">
        <v>877</v>
      </c>
      <c r="Z2888" t="s">
        <v>877</v>
      </c>
      <c r="AA2888" s="19">
        <v>45734.005188055555</v>
      </c>
      <c r="AB2888" t="s">
        <v>2043</v>
      </c>
    </row>
    <row r="2889" spans="1:28" x14ac:dyDescent="0.35">
      <c r="A2889" t="s">
        <v>1669</v>
      </c>
      <c r="B2889" t="s">
        <v>313</v>
      </c>
      <c r="C2889">
        <v>126</v>
      </c>
      <c r="D2889" s="9">
        <v>42562.992430555554</v>
      </c>
      <c r="E2889" s="9">
        <v>42689.886493055557</v>
      </c>
      <c r="F2889">
        <v>80</v>
      </c>
      <c r="G2889">
        <v>80</v>
      </c>
      <c r="H2889">
        <v>49</v>
      </c>
      <c r="I2889">
        <v>31</v>
      </c>
      <c r="J2889">
        <v>3</v>
      </c>
      <c r="K2889">
        <v>77</v>
      </c>
      <c r="L2889">
        <v>60</v>
      </c>
      <c r="M2889">
        <v>17</v>
      </c>
      <c r="N2889">
        <v>0.39500000000000002</v>
      </c>
      <c r="O2889">
        <v>0.29499999999999998</v>
      </c>
      <c r="P2889">
        <v>2.1999999999999999E-2</v>
      </c>
      <c r="Q2889">
        <v>0.58299999999999996</v>
      </c>
      <c r="R2889">
        <v>0.873</v>
      </c>
      <c r="S2889">
        <v>0.57199999999999995</v>
      </c>
      <c r="T2889">
        <v>0.96799999999999997</v>
      </c>
      <c r="U2889">
        <v>29.16</v>
      </c>
      <c r="V2889" t="s">
        <v>82</v>
      </c>
      <c r="W2889">
        <v>0.79500000000000004</v>
      </c>
      <c r="X2889">
        <v>0.91800000000000004</v>
      </c>
      <c r="Y2889">
        <v>0.75</v>
      </c>
      <c r="Z2889">
        <v>0.68200000000000005</v>
      </c>
      <c r="AA2889" s="19">
        <v>45734.005278923614</v>
      </c>
      <c r="AB2889" t="s">
        <v>2043</v>
      </c>
    </row>
    <row r="2890" spans="1:28" x14ac:dyDescent="0.35">
      <c r="A2890" t="s">
        <v>1669</v>
      </c>
      <c r="B2890" t="s">
        <v>314</v>
      </c>
      <c r="C2890">
        <v>99</v>
      </c>
      <c r="D2890" s="9">
        <v>42590.599502314813</v>
      </c>
      <c r="E2890" s="9">
        <v>42689.886493055557</v>
      </c>
      <c r="F2890" t="s">
        <v>874</v>
      </c>
      <c r="G2890" t="s">
        <v>874</v>
      </c>
      <c r="H2890">
        <v>20</v>
      </c>
      <c r="I2890">
        <v>18</v>
      </c>
      <c r="J2890">
        <v>3</v>
      </c>
      <c r="K2890" t="s">
        <v>875</v>
      </c>
      <c r="L2890">
        <v>60</v>
      </c>
      <c r="M2890">
        <v>-26</v>
      </c>
      <c r="N2890">
        <v>0.19600000000000001</v>
      </c>
      <c r="O2890">
        <v>0.20499999999999999</v>
      </c>
      <c r="P2890">
        <v>2.1999999999999999E-2</v>
      </c>
      <c r="Q2890">
        <v>0.58199999999999996</v>
      </c>
      <c r="R2890">
        <v>1.536</v>
      </c>
      <c r="S2890">
        <v>0.48899999999999999</v>
      </c>
      <c r="T2890">
        <v>0.94499999999999995</v>
      </c>
      <c r="U2890">
        <v>29.21</v>
      </c>
      <c r="V2890" t="s">
        <v>94</v>
      </c>
      <c r="W2890">
        <v>0.94799999999999995</v>
      </c>
      <c r="X2890">
        <v>0.96</v>
      </c>
      <c r="Y2890">
        <v>0.75</v>
      </c>
      <c r="Z2890">
        <v>0.68400000000000005</v>
      </c>
      <c r="AA2890" s="19">
        <v>45734.005292870374</v>
      </c>
      <c r="AB2890" t="s">
        <v>2043</v>
      </c>
    </row>
    <row r="2891" spans="1:28" x14ac:dyDescent="0.35">
      <c r="A2891" t="s">
        <v>1670</v>
      </c>
      <c r="B2891" t="s">
        <v>313</v>
      </c>
      <c r="C2891">
        <v>1568</v>
      </c>
      <c r="D2891" s="9">
        <v>42550.713564814818</v>
      </c>
      <c r="E2891" s="9">
        <v>44118.812962962962</v>
      </c>
      <c r="F2891">
        <v>207</v>
      </c>
      <c r="G2891">
        <v>207</v>
      </c>
      <c r="H2891">
        <v>145</v>
      </c>
      <c r="I2891">
        <v>62</v>
      </c>
      <c r="J2891">
        <v>13</v>
      </c>
      <c r="K2891">
        <v>194</v>
      </c>
      <c r="L2891">
        <v>146</v>
      </c>
      <c r="M2891">
        <v>48</v>
      </c>
      <c r="N2891">
        <v>0.13200000000000001</v>
      </c>
      <c r="O2891">
        <v>5.0999999999999997E-2</v>
      </c>
      <c r="P2891">
        <v>1.4999999999999999E-2</v>
      </c>
      <c r="Q2891">
        <v>0.13500000000000001</v>
      </c>
      <c r="R2891">
        <v>0.80400000000000005</v>
      </c>
      <c r="S2891">
        <v>0.72099999999999997</v>
      </c>
      <c r="T2891">
        <v>0.91800000000000004</v>
      </c>
      <c r="U2891">
        <v>355.55599999999998</v>
      </c>
      <c r="V2891" t="s">
        <v>58</v>
      </c>
      <c r="W2891">
        <v>0.95399999999999996</v>
      </c>
      <c r="X2891">
        <v>0.91500000000000004</v>
      </c>
      <c r="Y2891">
        <v>0.96</v>
      </c>
      <c r="Z2891">
        <v>0.97699999999999998</v>
      </c>
      <c r="AA2891" s="19">
        <v>45734.005379803239</v>
      </c>
      <c r="AB2891" t="s">
        <v>2043</v>
      </c>
    </row>
    <row r="2892" spans="1:28" x14ac:dyDescent="0.35">
      <c r="A2892" t="s">
        <v>1670</v>
      </c>
      <c r="B2892" t="s">
        <v>314</v>
      </c>
      <c r="C2892">
        <v>0</v>
      </c>
      <c r="D2892" s="9">
        <v>44118.812962962962</v>
      </c>
      <c r="E2892" s="9">
        <v>44118.812962962962</v>
      </c>
      <c r="F2892" t="s">
        <v>874</v>
      </c>
      <c r="G2892" t="s">
        <v>874</v>
      </c>
      <c r="H2892">
        <v>1</v>
      </c>
      <c r="I2892">
        <v>1</v>
      </c>
      <c r="J2892">
        <v>1</v>
      </c>
      <c r="K2892" t="s">
        <v>875</v>
      </c>
      <c r="L2892">
        <v>1</v>
      </c>
      <c r="M2892">
        <v>0</v>
      </c>
      <c r="N2892" t="s">
        <v>877</v>
      </c>
      <c r="O2892" t="s">
        <v>877</v>
      </c>
      <c r="P2892" t="s">
        <v>877</v>
      </c>
      <c r="Q2892" t="s">
        <v>877</v>
      </c>
      <c r="R2892" t="s">
        <v>877</v>
      </c>
      <c r="S2892" t="s">
        <v>877</v>
      </c>
      <c r="T2892" t="s">
        <v>877</v>
      </c>
      <c r="U2892" t="s">
        <v>877</v>
      </c>
      <c r="V2892" t="s">
        <v>58</v>
      </c>
      <c r="W2892" t="s">
        <v>877</v>
      </c>
      <c r="X2892" t="s">
        <v>877</v>
      </c>
      <c r="Y2892" t="s">
        <v>877</v>
      </c>
      <c r="Z2892" t="s">
        <v>877</v>
      </c>
      <c r="AA2892" s="19">
        <v>45734.005379861112</v>
      </c>
      <c r="AB2892" t="s">
        <v>2043</v>
      </c>
    </row>
    <row r="2893" spans="1:28" x14ac:dyDescent="0.35">
      <c r="A2893" t="s">
        <v>1671</v>
      </c>
      <c r="B2893" t="s">
        <v>313</v>
      </c>
      <c r="C2893">
        <v>5147</v>
      </c>
      <c r="D2893" s="9">
        <v>39365.937002314815</v>
      </c>
      <c r="E2893" s="9">
        <v>44513.273113425923</v>
      </c>
      <c r="F2893">
        <v>4745</v>
      </c>
      <c r="G2893">
        <v>4745</v>
      </c>
      <c r="H2893">
        <v>1601</v>
      </c>
      <c r="I2893">
        <v>3144</v>
      </c>
      <c r="J2893">
        <v>633</v>
      </c>
      <c r="K2893">
        <v>4112</v>
      </c>
      <c r="L2893">
        <v>3133</v>
      </c>
      <c r="M2893">
        <v>979</v>
      </c>
      <c r="N2893">
        <v>0.45400000000000001</v>
      </c>
      <c r="O2893">
        <v>0.91800000000000004</v>
      </c>
      <c r="P2893">
        <v>0.192</v>
      </c>
      <c r="Q2893">
        <v>0.92300000000000004</v>
      </c>
      <c r="R2893">
        <v>0.78200000000000003</v>
      </c>
      <c r="S2893">
        <v>0.33100000000000002</v>
      </c>
      <c r="T2893">
        <v>0.86</v>
      </c>
      <c r="U2893">
        <v>1060.672</v>
      </c>
      <c r="V2893" t="s">
        <v>58</v>
      </c>
      <c r="W2893">
        <v>0.95199999999999996</v>
      </c>
      <c r="X2893">
        <v>0.96899999999999997</v>
      </c>
      <c r="Y2893">
        <v>0.92500000000000004</v>
      </c>
      <c r="Z2893">
        <v>0.96799999999999997</v>
      </c>
      <c r="AA2893" s="19">
        <v>45734.005482870372</v>
      </c>
      <c r="AB2893" t="s">
        <v>2043</v>
      </c>
    </row>
    <row r="2894" spans="1:28" x14ac:dyDescent="0.35">
      <c r="A2894" t="s">
        <v>1671</v>
      </c>
      <c r="B2894" t="s">
        <v>314</v>
      </c>
      <c r="C2894">
        <v>93</v>
      </c>
      <c r="D2894" s="9">
        <v>44419.473993055559</v>
      </c>
      <c r="E2894" s="9">
        <v>44513.273113425923</v>
      </c>
      <c r="F2894" t="s">
        <v>874</v>
      </c>
      <c r="G2894" t="s">
        <v>874</v>
      </c>
      <c r="H2894">
        <v>2</v>
      </c>
      <c r="I2894">
        <v>6</v>
      </c>
      <c r="J2894">
        <v>3</v>
      </c>
      <c r="K2894" t="s">
        <v>875</v>
      </c>
      <c r="L2894">
        <v>1</v>
      </c>
      <c r="M2894">
        <v>6</v>
      </c>
      <c r="N2894">
        <v>1.0999999999999999E-2</v>
      </c>
      <c r="O2894">
        <v>0.32300000000000001</v>
      </c>
      <c r="P2894">
        <v>2.4E-2</v>
      </c>
      <c r="Q2894" t="s">
        <v>877</v>
      </c>
      <c r="R2894" t="s">
        <v>877</v>
      </c>
      <c r="S2894" t="s">
        <v>877</v>
      </c>
      <c r="T2894" t="s">
        <v>877</v>
      </c>
      <c r="U2894" t="s">
        <v>877</v>
      </c>
      <c r="V2894" t="s">
        <v>58</v>
      </c>
      <c r="W2894">
        <v>1</v>
      </c>
      <c r="X2894">
        <v>0.878</v>
      </c>
      <c r="Y2894">
        <v>0.77300000000000002</v>
      </c>
      <c r="Z2894" t="s">
        <v>877</v>
      </c>
      <c r="AA2894" s="19">
        <v>45734.00548295139</v>
      </c>
      <c r="AB2894" t="s">
        <v>2043</v>
      </c>
    </row>
    <row r="2895" spans="1:28" x14ac:dyDescent="0.35">
      <c r="A2895" t="s">
        <v>1672</v>
      </c>
      <c r="B2895" t="s">
        <v>313</v>
      </c>
      <c r="C2895">
        <v>1472</v>
      </c>
      <c r="D2895" s="9">
        <v>39744.245254629626</v>
      </c>
      <c r="E2895" s="9">
        <v>41216.762673611112</v>
      </c>
      <c r="F2895">
        <v>96</v>
      </c>
      <c r="G2895">
        <v>96</v>
      </c>
      <c r="H2895">
        <v>58</v>
      </c>
      <c r="I2895">
        <v>38</v>
      </c>
      <c r="J2895">
        <v>4</v>
      </c>
      <c r="K2895">
        <v>92</v>
      </c>
      <c r="L2895">
        <v>63</v>
      </c>
      <c r="M2895">
        <v>29</v>
      </c>
      <c r="N2895">
        <v>4.2000000000000003E-2</v>
      </c>
      <c r="O2895">
        <v>3.4000000000000002E-2</v>
      </c>
      <c r="P2895">
        <v>0.01</v>
      </c>
      <c r="Q2895">
        <v>4.7E-2</v>
      </c>
      <c r="R2895">
        <v>0.71199999999999997</v>
      </c>
      <c r="S2895">
        <v>0.55300000000000005</v>
      </c>
      <c r="T2895">
        <v>0.86799999999999999</v>
      </c>
      <c r="U2895">
        <v>617.02099999999996</v>
      </c>
      <c r="V2895" t="s">
        <v>58</v>
      </c>
      <c r="W2895">
        <v>0.90400000000000003</v>
      </c>
      <c r="X2895">
        <v>0.70899999999999996</v>
      </c>
      <c r="Y2895">
        <v>0.85599999999999998</v>
      </c>
      <c r="Z2895">
        <v>0.83499999999999996</v>
      </c>
      <c r="AA2895" s="19">
        <v>45734.00557321759</v>
      </c>
      <c r="AB2895" t="s">
        <v>2043</v>
      </c>
    </row>
    <row r="2896" spans="1:28" x14ac:dyDescent="0.35">
      <c r="A2896" t="s">
        <v>1672</v>
      </c>
      <c r="B2896" t="s">
        <v>314</v>
      </c>
      <c r="C2896">
        <v>92</v>
      </c>
      <c r="D2896" s="9">
        <v>41123.774212962962</v>
      </c>
      <c r="E2896" s="9">
        <v>41216.762673611112</v>
      </c>
      <c r="F2896" t="s">
        <v>874</v>
      </c>
      <c r="G2896" t="s">
        <v>874</v>
      </c>
      <c r="H2896">
        <v>4</v>
      </c>
      <c r="I2896">
        <v>1</v>
      </c>
      <c r="J2896">
        <v>1</v>
      </c>
      <c r="K2896" t="s">
        <v>875</v>
      </c>
      <c r="L2896">
        <v>7</v>
      </c>
      <c r="M2896">
        <v>-4</v>
      </c>
      <c r="N2896">
        <v>2.5999999999999999E-2</v>
      </c>
      <c r="O2896" t="s">
        <v>877</v>
      </c>
      <c r="P2896" t="s">
        <v>877</v>
      </c>
      <c r="Q2896">
        <v>4.9000000000000002E-2</v>
      </c>
      <c r="R2896" t="s">
        <v>877</v>
      </c>
      <c r="S2896" t="s">
        <v>877</v>
      </c>
      <c r="T2896" t="s">
        <v>877</v>
      </c>
      <c r="U2896" t="s">
        <v>877</v>
      </c>
      <c r="V2896" t="s">
        <v>58</v>
      </c>
      <c r="W2896">
        <v>0.76500000000000001</v>
      </c>
      <c r="X2896" t="s">
        <v>877</v>
      </c>
      <c r="Y2896" t="s">
        <v>877</v>
      </c>
      <c r="Z2896">
        <v>0.51600000000000001</v>
      </c>
      <c r="AA2896" s="19">
        <v>45734.005573275463</v>
      </c>
      <c r="AB2896" t="s">
        <v>2043</v>
      </c>
    </row>
    <row r="2897" spans="1:28" x14ac:dyDescent="0.35">
      <c r="A2897" t="s">
        <v>1673</v>
      </c>
      <c r="B2897" t="s">
        <v>313</v>
      </c>
      <c r="C2897">
        <v>2915</v>
      </c>
      <c r="D2897" s="9">
        <v>41650.968101851853</v>
      </c>
      <c r="E2897" s="9">
        <v>44566.684467592589</v>
      </c>
      <c r="F2897">
        <v>5893</v>
      </c>
      <c r="G2897">
        <v>5893</v>
      </c>
      <c r="H2897">
        <v>2345</v>
      </c>
      <c r="I2897">
        <v>3548</v>
      </c>
      <c r="J2897">
        <v>782</v>
      </c>
      <c r="K2897">
        <v>5111</v>
      </c>
      <c r="L2897">
        <v>3670</v>
      </c>
      <c r="M2897">
        <v>1441</v>
      </c>
      <c r="N2897">
        <v>0.70299999999999996</v>
      </c>
      <c r="O2897">
        <v>1.351</v>
      </c>
      <c r="P2897">
        <v>0.30299999999999999</v>
      </c>
      <c r="Q2897">
        <v>1.18</v>
      </c>
      <c r="R2897">
        <v>0.67400000000000004</v>
      </c>
      <c r="S2897">
        <v>0.34200000000000003</v>
      </c>
      <c r="T2897">
        <v>0.85199999999999998</v>
      </c>
      <c r="U2897">
        <v>1221.1859999999999</v>
      </c>
      <c r="V2897" t="s">
        <v>58</v>
      </c>
      <c r="W2897">
        <v>0.94499999999999995</v>
      </c>
      <c r="X2897">
        <v>0.97</v>
      </c>
      <c r="Y2897">
        <v>0.94099999999999995</v>
      </c>
      <c r="Z2897">
        <v>0.96799999999999997</v>
      </c>
      <c r="AA2897" s="19">
        <v>45734.005676597226</v>
      </c>
      <c r="AB2897" t="s">
        <v>2043</v>
      </c>
    </row>
    <row r="2898" spans="1:28" x14ac:dyDescent="0.35">
      <c r="A2898" t="s">
        <v>1673</v>
      </c>
      <c r="B2898" t="s">
        <v>314</v>
      </c>
      <c r="C2898">
        <v>100</v>
      </c>
      <c r="D2898" s="9">
        <v>44466.4140162037</v>
      </c>
      <c r="E2898" s="9">
        <v>44566.684467592589</v>
      </c>
      <c r="F2898" t="s">
        <v>874</v>
      </c>
      <c r="G2898" t="s">
        <v>874</v>
      </c>
      <c r="H2898">
        <v>14</v>
      </c>
      <c r="I2898">
        <v>37</v>
      </c>
      <c r="J2898">
        <v>5</v>
      </c>
      <c r="K2898" t="s">
        <v>875</v>
      </c>
      <c r="L2898">
        <v>33</v>
      </c>
      <c r="M2898">
        <v>12</v>
      </c>
      <c r="N2898">
        <v>0.122</v>
      </c>
      <c r="O2898">
        <v>0.41099999999999998</v>
      </c>
      <c r="P2898">
        <v>0.06</v>
      </c>
      <c r="Q2898">
        <v>0.307</v>
      </c>
      <c r="R2898">
        <v>0.64900000000000002</v>
      </c>
      <c r="S2898">
        <v>0.22900000000000001</v>
      </c>
      <c r="T2898">
        <v>0.88700000000000001</v>
      </c>
      <c r="U2898">
        <v>4693.8109999999997</v>
      </c>
      <c r="V2898" t="s">
        <v>58</v>
      </c>
      <c r="W2898">
        <v>0.93200000000000005</v>
      </c>
      <c r="X2898">
        <v>0.96699999999999997</v>
      </c>
      <c r="Y2898">
        <v>0.92600000000000005</v>
      </c>
      <c r="Z2898">
        <v>0.96799999999999997</v>
      </c>
      <c r="AA2898" s="19">
        <v>45734.005690509257</v>
      </c>
      <c r="AB2898" t="s">
        <v>2043</v>
      </c>
    </row>
    <row r="2899" spans="1:28" x14ac:dyDescent="0.35">
      <c r="A2899" t="s">
        <v>1674</v>
      </c>
      <c r="B2899" t="s">
        <v>313</v>
      </c>
      <c r="C2899">
        <v>6759</v>
      </c>
      <c r="D2899" s="9">
        <v>37806.039583333331</v>
      </c>
      <c r="E2899" s="9">
        <v>44565.724421296298</v>
      </c>
      <c r="F2899">
        <v>5254</v>
      </c>
      <c r="G2899">
        <v>5254</v>
      </c>
      <c r="H2899">
        <v>1342</v>
      </c>
      <c r="I2899">
        <v>3912</v>
      </c>
      <c r="J2899">
        <v>1408</v>
      </c>
      <c r="K2899">
        <v>3846</v>
      </c>
      <c r="L2899">
        <v>3465</v>
      </c>
      <c r="M2899">
        <v>381</v>
      </c>
      <c r="N2899">
        <v>0.247</v>
      </c>
      <c r="O2899">
        <v>0.78300000000000003</v>
      </c>
      <c r="P2899">
        <v>0.378</v>
      </c>
      <c r="Q2899">
        <v>0.81299999999999994</v>
      </c>
      <c r="R2899">
        <v>1.2470000000000001</v>
      </c>
      <c r="S2899">
        <v>0.24</v>
      </c>
      <c r="T2899">
        <v>0.63300000000000001</v>
      </c>
      <c r="U2899">
        <v>468.63499999999999</v>
      </c>
      <c r="V2899" t="s">
        <v>64</v>
      </c>
      <c r="W2899">
        <v>0.96599999999999997</v>
      </c>
      <c r="X2899">
        <v>0.96</v>
      </c>
      <c r="Y2899">
        <v>0.92100000000000004</v>
      </c>
      <c r="Z2899">
        <v>0.97599999999999998</v>
      </c>
      <c r="AA2899" s="19">
        <v>45734.005794456018</v>
      </c>
      <c r="AB2899" t="s">
        <v>2043</v>
      </c>
    </row>
    <row r="2900" spans="1:28" x14ac:dyDescent="0.35">
      <c r="A2900" t="s">
        <v>1674</v>
      </c>
      <c r="B2900" t="s">
        <v>314</v>
      </c>
      <c r="C2900">
        <v>99</v>
      </c>
      <c r="D2900" s="9">
        <v>44466.721851851849</v>
      </c>
      <c r="E2900" s="9">
        <v>44565.724421296298</v>
      </c>
      <c r="F2900" t="s">
        <v>874</v>
      </c>
      <c r="G2900" t="s">
        <v>874</v>
      </c>
      <c r="H2900">
        <v>18</v>
      </c>
      <c r="I2900">
        <v>52</v>
      </c>
      <c r="J2900">
        <v>11</v>
      </c>
      <c r="K2900" t="s">
        <v>875</v>
      </c>
      <c r="L2900">
        <v>46</v>
      </c>
      <c r="M2900">
        <v>14</v>
      </c>
      <c r="N2900">
        <v>0.19500000000000001</v>
      </c>
      <c r="O2900">
        <v>0.56100000000000005</v>
      </c>
      <c r="P2900">
        <v>0.113</v>
      </c>
      <c r="Q2900">
        <v>0.56599999999999995</v>
      </c>
      <c r="R2900">
        <v>0.88</v>
      </c>
      <c r="S2900">
        <v>0.25800000000000001</v>
      </c>
      <c r="T2900">
        <v>0.85099999999999998</v>
      </c>
      <c r="U2900">
        <v>673.14499999999998</v>
      </c>
      <c r="V2900" t="s">
        <v>58</v>
      </c>
      <c r="W2900">
        <v>0.97899999999999998</v>
      </c>
      <c r="X2900">
        <v>0.97799999999999998</v>
      </c>
      <c r="Y2900">
        <v>0.95599999999999996</v>
      </c>
      <c r="Z2900">
        <v>0.98399999999999999</v>
      </c>
      <c r="AA2900" s="19">
        <v>45734.005808888891</v>
      </c>
      <c r="AB2900" t="s">
        <v>2043</v>
      </c>
    </row>
    <row r="2901" spans="1:28" x14ac:dyDescent="0.35">
      <c r="A2901" t="s">
        <v>1675</v>
      </c>
      <c r="B2901" t="s">
        <v>313</v>
      </c>
      <c r="C2901">
        <v>3694</v>
      </c>
      <c r="D2901" s="9">
        <v>38310.206226851849</v>
      </c>
      <c r="E2901" s="9">
        <v>42005.044571759259</v>
      </c>
      <c r="F2901">
        <v>95</v>
      </c>
      <c r="G2901">
        <v>95</v>
      </c>
      <c r="H2901">
        <v>34</v>
      </c>
      <c r="I2901">
        <v>61</v>
      </c>
      <c r="J2901">
        <v>19</v>
      </c>
      <c r="K2901">
        <v>76</v>
      </c>
      <c r="L2901">
        <v>61</v>
      </c>
      <c r="M2901">
        <v>15</v>
      </c>
      <c r="N2901">
        <v>1.2E-2</v>
      </c>
      <c r="O2901">
        <v>2.5000000000000001E-2</v>
      </c>
      <c r="P2901">
        <v>7.0000000000000001E-3</v>
      </c>
      <c r="Q2901">
        <v>0.02</v>
      </c>
      <c r="R2901">
        <v>0.66700000000000004</v>
      </c>
      <c r="S2901">
        <v>0.32400000000000001</v>
      </c>
      <c r="T2901">
        <v>0.81100000000000005</v>
      </c>
      <c r="U2901">
        <v>750</v>
      </c>
      <c r="V2901" t="s">
        <v>58</v>
      </c>
      <c r="W2901">
        <v>0.90800000000000003</v>
      </c>
      <c r="X2901">
        <v>0.76800000000000002</v>
      </c>
      <c r="Y2901">
        <v>0.92400000000000004</v>
      </c>
      <c r="Z2901">
        <v>0.68600000000000005</v>
      </c>
      <c r="AA2901" s="19">
        <v>45734.005898587966</v>
      </c>
      <c r="AB2901" t="s">
        <v>2043</v>
      </c>
    </row>
    <row r="2902" spans="1:28" x14ac:dyDescent="0.35">
      <c r="A2902" t="s">
        <v>1675</v>
      </c>
      <c r="B2902" t="s">
        <v>314</v>
      </c>
      <c r="C2902">
        <v>4</v>
      </c>
      <c r="D2902" s="9">
        <v>42000.09107638889</v>
      </c>
      <c r="E2902" s="9">
        <v>42005.044571759259</v>
      </c>
      <c r="F2902" t="s">
        <v>874</v>
      </c>
      <c r="G2902" t="s">
        <v>874</v>
      </c>
      <c r="H2902">
        <v>1</v>
      </c>
      <c r="I2902">
        <v>1</v>
      </c>
      <c r="J2902">
        <v>1</v>
      </c>
      <c r="K2902" t="s">
        <v>875</v>
      </c>
      <c r="L2902">
        <v>2</v>
      </c>
      <c r="M2902">
        <v>-1</v>
      </c>
      <c r="N2902" t="s">
        <v>877</v>
      </c>
      <c r="O2902" t="s">
        <v>877</v>
      </c>
      <c r="P2902" t="s">
        <v>877</v>
      </c>
      <c r="Q2902">
        <v>0.33300000000000002</v>
      </c>
      <c r="R2902" t="s">
        <v>877</v>
      </c>
      <c r="S2902" t="s">
        <v>877</v>
      </c>
      <c r="T2902" t="s">
        <v>877</v>
      </c>
      <c r="U2902" t="s">
        <v>877</v>
      </c>
      <c r="V2902" t="s">
        <v>58</v>
      </c>
      <c r="W2902" t="s">
        <v>877</v>
      </c>
      <c r="X2902" t="s">
        <v>877</v>
      </c>
      <c r="Y2902" t="s">
        <v>877</v>
      </c>
      <c r="Z2902">
        <v>1</v>
      </c>
      <c r="AA2902" s="19">
        <v>45734.005898645832</v>
      </c>
      <c r="AB2902" t="s">
        <v>2043</v>
      </c>
    </row>
    <row r="2903" spans="1:28" x14ac:dyDescent="0.35">
      <c r="A2903" t="s">
        <v>1676</v>
      </c>
      <c r="B2903" t="s">
        <v>313</v>
      </c>
      <c r="C2903">
        <v>2761</v>
      </c>
      <c r="D2903" s="9">
        <v>41804.162962962961</v>
      </c>
      <c r="E2903" s="9">
        <v>44565.376087962963</v>
      </c>
      <c r="F2903">
        <v>2024</v>
      </c>
      <c r="G2903">
        <v>2024</v>
      </c>
      <c r="H2903">
        <v>1098</v>
      </c>
      <c r="I2903">
        <v>926</v>
      </c>
      <c r="J2903">
        <v>172</v>
      </c>
      <c r="K2903">
        <v>1852</v>
      </c>
      <c r="L2903">
        <v>1378</v>
      </c>
      <c r="M2903">
        <v>474</v>
      </c>
      <c r="N2903">
        <v>0.43</v>
      </c>
      <c r="O2903">
        <v>0.372</v>
      </c>
      <c r="P2903">
        <v>7.2999999999999995E-2</v>
      </c>
      <c r="Q2903">
        <v>0.56799999999999995</v>
      </c>
      <c r="R2903">
        <v>0.77900000000000003</v>
      </c>
      <c r="S2903">
        <v>0.53600000000000003</v>
      </c>
      <c r="T2903">
        <v>0.90900000000000003</v>
      </c>
      <c r="U2903">
        <v>834.50699999999995</v>
      </c>
      <c r="V2903" t="s">
        <v>58</v>
      </c>
      <c r="W2903">
        <v>0.99299999999999999</v>
      </c>
      <c r="X2903">
        <v>0.97699999999999998</v>
      </c>
      <c r="Y2903">
        <v>0.98199999999999998</v>
      </c>
      <c r="Z2903">
        <v>0.98399999999999999</v>
      </c>
      <c r="AA2903" s="19">
        <v>45734.005993877312</v>
      </c>
      <c r="AB2903" t="s">
        <v>2043</v>
      </c>
    </row>
    <row r="2904" spans="1:28" x14ac:dyDescent="0.35">
      <c r="A2904" t="s">
        <v>1676</v>
      </c>
      <c r="B2904" t="s">
        <v>314</v>
      </c>
      <c r="C2904">
        <v>99</v>
      </c>
      <c r="D2904" s="9">
        <v>44466.103761574072</v>
      </c>
      <c r="E2904" s="9">
        <v>44565.376087962963</v>
      </c>
      <c r="F2904" t="s">
        <v>874</v>
      </c>
      <c r="G2904" t="s">
        <v>874</v>
      </c>
      <c r="H2904">
        <v>6</v>
      </c>
      <c r="I2904">
        <v>8</v>
      </c>
      <c r="J2904">
        <v>3</v>
      </c>
      <c r="K2904" t="s">
        <v>875</v>
      </c>
      <c r="L2904">
        <v>10</v>
      </c>
      <c r="M2904">
        <v>0</v>
      </c>
      <c r="N2904">
        <v>4.8000000000000001E-2</v>
      </c>
      <c r="O2904">
        <v>0.10199999999999999</v>
      </c>
      <c r="P2904">
        <v>2.5000000000000001E-2</v>
      </c>
      <c r="Q2904">
        <v>0.104</v>
      </c>
      <c r="R2904">
        <v>0.83199999999999996</v>
      </c>
      <c r="S2904">
        <v>0.32</v>
      </c>
      <c r="T2904">
        <v>0.83299999999999996</v>
      </c>
      <c r="U2904">
        <v>4557.692</v>
      </c>
      <c r="V2904" t="s">
        <v>58</v>
      </c>
      <c r="W2904">
        <v>0.73</v>
      </c>
      <c r="X2904">
        <v>0.94699999999999995</v>
      </c>
      <c r="Y2904">
        <v>0.90500000000000003</v>
      </c>
      <c r="Z2904">
        <v>0.92200000000000004</v>
      </c>
      <c r="AA2904" s="19">
        <v>45734.006007060183</v>
      </c>
      <c r="AB2904" t="s">
        <v>2043</v>
      </c>
    </row>
    <row r="2905" spans="1:28" x14ac:dyDescent="0.35">
      <c r="A2905" t="s">
        <v>1677</v>
      </c>
      <c r="B2905" t="s">
        <v>313</v>
      </c>
      <c r="C2905">
        <v>4773</v>
      </c>
      <c r="D2905" s="9">
        <v>39769.59447916667</v>
      </c>
      <c r="E2905" s="9">
        <v>44543.561979166669</v>
      </c>
      <c r="F2905">
        <v>1363</v>
      </c>
      <c r="G2905">
        <v>1363</v>
      </c>
      <c r="H2905">
        <v>539</v>
      </c>
      <c r="I2905">
        <v>824</v>
      </c>
      <c r="J2905">
        <v>99</v>
      </c>
      <c r="K2905">
        <v>1264</v>
      </c>
      <c r="L2905">
        <v>1233</v>
      </c>
      <c r="M2905">
        <v>31</v>
      </c>
      <c r="N2905">
        <v>0.105</v>
      </c>
      <c r="O2905">
        <v>0.20699999999999999</v>
      </c>
      <c r="P2905">
        <v>2.3E-2</v>
      </c>
      <c r="Q2905">
        <v>0.28000000000000003</v>
      </c>
      <c r="R2905">
        <v>0.96899999999999997</v>
      </c>
      <c r="S2905">
        <v>0.33700000000000002</v>
      </c>
      <c r="T2905">
        <v>0.92600000000000005</v>
      </c>
      <c r="U2905">
        <v>110.714</v>
      </c>
      <c r="V2905" t="s">
        <v>58</v>
      </c>
      <c r="W2905">
        <v>0.91300000000000003</v>
      </c>
      <c r="X2905">
        <v>0.90800000000000003</v>
      </c>
      <c r="Y2905">
        <v>0.91700000000000004</v>
      </c>
      <c r="Z2905">
        <v>0.92200000000000004</v>
      </c>
      <c r="AA2905" s="19">
        <v>45734.006102060186</v>
      </c>
      <c r="AB2905" t="s">
        <v>2043</v>
      </c>
    </row>
    <row r="2906" spans="1:28" x14ac:dyDescent="0.35">
      <c r="A2906" t="s">
        <v>1677</v>
      </c>
      <c r="B2906" t="s">
        <v>314</v>
      </c>
      <c r="C2906">
        <v>96</v>
      </c>
      <c r="D2906" s="9">
        <v>44446.649409722224</v>
      </c>
      <c r="E2906" s="9">
        <v>44543.561979166669</v>
      </c>
      <c r="F2906" t="s">
        <v>874</v>
      </c>
      <c r="G2906" t="s">
        <v>874</v>
      </c>
      <c r="H2906">
        <v>6</v>
      </c>
      <c r="I2906">
        <v>5</v>
      </c>
      <c r="J2906">
        <v>2</v>
      </c>
      <c r="K2906" t="s">
        <v>875</v>
      </c>
      <c r="L2906">
        <v>11</v>
      </c>
      <c r="M2906">
        <v>-3</v>
      </c>
      <c r="N2906">
        <v>4.3999999999999997E-2</v>
      </c>
      <c r="O2906">
        <v>4.2000000000000003E-2</v>
      </c>
      <c r="P2906" t="s">
        <v>877</v>
      </c>
      <c r="Q2906">
        <v>7.2999999999999995E-2</v>
      </c>
      <c r="R2906" t="s">
        <v>877</v>
      </c>
      <c r="S2906" t="s">
        <v>877</v>
      </c>
      <c r="T2906" t="s">
        <v>877</v>
      </c>
      <c r="U2906" t="s">
        <v>877</v>
      </c>
      <c r="V2906" t="s">
        <v>58</v>
      </c>
      <c r="W2906">
        <v>0.88400000000000001</v>
      </c>
      <c r="X2906">
        <v>0.55800000000000005</v>
      </c>
      <c r="Y2906" t="s">
        <v>877</v>
      </c>
      <c r="Z2906">
        <v>0.83899999999999997</v>
      </c>
      <c r="AA2906" s="19">
        <v>45734.006102118059</v>
      </c>
      <c r="AB2906" t="s">
        <v>2043</v>
      </c>
    </row>
    <row r="2907" spans="1:28" x14ac:dyDescent="0.35">
      <c r="A2907" t="s">
        <v>1678</v>
      </c>
      <c r="B2907" t="s">
        <v>313</v>
      </c>
      <c r="C2907">
        <v>3288</v>
      </c>
      <c r="D2907" s="9">
        <v>39305.008090277777</v>
      </c>
      <c r="E2907" s="9">
        <v>42593.995856481481</v>
      </c>
      <c r="F2907">
        <v>67</v>
      </c>
      <c r="G2907">
        <v>67</v>
      </c>
      <c r="H2907">
        <v>22</v>
      </c>
      <c r="I2907">
        <v>45</v>
      </c>
      <c r="J2907">
        <v>8</v>
      </c>
      <c r="K2907">
        <v>59</v>
      </c>
      <c r="L2907">
        <v>42</v>
      </c>
      <c r="M2907">
        <v>17</v>
      </c>
      <c r="N2907">
        <v>8.0000000000000002E-3</v>
      </c>
      <c r="O2907">
        <v>1.4999999999999999E-2</v>
      </c>
      <c r="P2907">
        <v>4.0000000000000001E-3</v>
      </c>
      <c r="Q2907">
        <v>1.2999999999999999E-2</v>
      </c>
      <c r="R2907">
        <v>0.68400000000000005</v>
      </c>
      <c r="S2907">
        <v>0.34799999999999998</v>
      </c>
      <c r="T2907">
        <v>0.82599999999999996</v>
      </c>
      <c r="U2907">
        <v>1307.692</v>
      </c>
      <c r="V2907" t="s">
        <v>58</v>
      </c>
      <c r="W2907">
        <v>0.83699999999999997</v>
      </c>
      <c r="X2907">
        <v>0.75900000000000001</v>
      </c>
      <c r="Y2907">
        <v>0.92600000000000005</v>
      </c>
      <c r="Z2907">
        <v>0.69699999999999995</v>
      </c>
      <c r="AA2907" s="19">
        <v>45734.006192766203</v>
      </c>
      <c r="AB2907" t="s">
        <v>2043</v>
      </c>
    </row>
    <row r="2908" spans="1:28" x14ac:dyDescent="0.35">
      <c r="A2908" t="s">
        <v>1678</v>
      </c>
      <c r="B2908" t="s">
        <v>314</v>
      </c>
      <c r="C2908">
        <v>1</v>
      </c>
      <c r="D2908" s="9">
        <v>42592.582372685189</v>
      </c>
      <c r="E2908" s="9">
        <v>42593.995856481481</v>
      </c>
      <c r="F2908" t="s">
        <v>874</v>
      </c>
      <c r="G2908" t="s">
        <v>874</v>
      </c>
      <c r="H2908">
        <v>1</v>
      </c>
      <c r="I2908">
        <v>1</v>
      </c>
      <c r="J2908">
        <v>1</v>
      </c>
      <c r="K2908" t="s">
        <v>875</v>
      </c>
      <c r="L2908">
        <v>1</v>
      </c>
      <c r="M2908">
        <v>-1</v>
      </c>
      <c r="N2908" t="s">
        <v>877</v>
      </c>
      <c r="O2908" t="s">
        <v>877</v>
      </c>
      <c r="P2908" t="s">
        <v>877</v>
      </c>
      <c r="Q2908" t="s">
        <v>877</v>
      </c>
      <c r="R2908" t="s">
        <v>877</v>
      </c>
      <c r="S2908" t="s">
        <v>877</v>
      </c>
      <c r="T2908" t="s">
        <v>877</v>
      </c>
      <c r="U2908" t="s">
        <v>877</v>
      </c>
      <c r="V2908" t="s">
        <v>58</v>
      </c>
      <c r="W2908" t="s">
        <v>877</v>
      </c>
      <c r="X2908" t="s">
        <v>877</v>
      </c>
      <c r="Y2908" t="s">
        <v>877</v>
      </c>
      <c r="Z2908" t="s">
        <v>877</v>
      </c>
      <c r="AA2908" s="19">
        <v>45734.006192835652</v>
      </c>
      <c r="AB2908" t="s">
        <v>2043</v>
      </c>
    </row>
    <row r="2909" spans="1:28" x14ac:dyDescent="0.35">
      <c r="A2909" t="s">
        <v>1679</v>
      </c>
      <c r="B2909" t="s">
        <v>313</v>
      </c>
      <c r="C2909">
        <v>3281</v>
      </c>
      <c r="D2909" s="9">
        <v>41285.681319444448</v>
      </c>
      <c r="E2909" s="9">
        <v>44566.759502314817</v>
      </c>
      <c r="F2909">
        <v>922</v>
      </c>
      <c r="G2909">
        <v>922</v>
      </c>
      <c r="H2909">
        <v>464</v>
      </c>
      <c r="I2909">
        <v>458</v>
      </c>
      <c r="J2909">
        <v>44</v>
      </c>
      <c r="K2909">
        <v>878</v>
      </c>
      <c r="L2909">
        <v>663</v>
      </c>
      <c r="M2909">
        <v>215</v>
      </c>
      <c r="N2909">
        <v>0.17399999999999999</v>
      </c>
      <c r="O2909">
        <v>0.214</v>
      </c>
      <c r="P2909">
        <v>2.1999999999999999E-2</v>
      </c>
      <c r="Q2909">
        <v>0.27700000000000002</v>
      </c>
      <c r="R2909">
        <v>0.75700000000000001</v>
      </c>
      <c r="S2909">
        <v>0.44800000000000001</v>
      </c>
      <c r="T2909">
        <v>0.94299999999999995</v>
      </c>
      <c r="U2909">
        <v>776.173</v>
      </c>
      <c r="V2909" t="s">
        <v>58</v>
      </c>
      <c r="W2909">
        <v>0.91800000000000004</v>
      </c>
      <c r="X2909">
        <v>0.99299999999999999</v>
      </c>
      <c r="Y2909">
        <v>0.96499999999999997</v>
      </c>
      <c r="Z2909">
        <v>0.97699999999999998</v>
      </c>
      <c r="AA2909" s="19">
        <v>45734.006286064818</v>
      </c>
      <c r="AB2909" t="s">
        <v>2043</v>
      </c>
    </row>
    <row r="2910" spans="1:28" x14ac:dyDescent="0.35">
      <c r="A2910" t="s">
        <v>1679</v>
      </c>
      <c r="B2910" t="s">
        <v>314</v>
      </c>
      <c r="C2910">
        <v>99</v>
      </c>
      <c r="D2910" s="9">
        <v>44467.14271990741</v>
      </c>
      <c r="E2910" s="9">
        <v>44566.759502314817</v>
      </c>
      <c r="F2910" t="s">
        <v>874</v>
      </c>
      <c r="G2910" t="s">
        <v>874</v>
      </c>
      <c r="H2910">
        <v>48</v>
      </c>
      <c r="I2910">
        <v>19</v>
      </c>
      <c r="J2910">
        <v>1</v>
      </c>
      <c r="K2910" t="s">
        <v>875</v>
      </c>
      <c r="L2910">
        <v>54</v>
      </c>
      <c r="M2910">
        <v>12</v>
      </c>
      <c r="N2910">
        <v>0.40500000000000003</v>
      </c>
      <c r="O2910">
        <v>0.16500000000000001</v>
      </c>
      <c r="P2910" t="s">
        <v>877</v>
      </c>
      <c r="Q2910">
        <v>0.48899999999999999</v>
      </c>
      <c r="R2910" t="s">
        <v>877</v>
      </c>
      <c r="S2910" t="s">
        <v>877</v>
      </c>
      <c r="T2910" t="s">
        <v>877</v>
      </c>
      <c r="U2910" t="s">
        <v>877</v>
      </c>
      <c r="V2910" t="s">
        <v>58</v>
      </c>
      <c r="W2910">
        <v>0.95</v>
      </c>
      <c r="X2910">
        <v>0.95199999999999996</v>
      </c>
      <c r="Y2910" t="s">
        <v>877</v>
      </c>
      <c r="Z2910">
        <v>0.91600000000000004</v>
      </c>
      <c r="AA2910" s="19">
        <v>45734.006286134259</v>
      </c>
      <c r="AB2910" t="s">
        <v>2043</v>
      </c>
    </row>
    <row r="2911" spans="1:28" x14ac:dyDescent="0.35">
      <c r="A2911" t="s">
        <v>1680</v>
      </c>
      <c r="B2911" t="s">
        <v>313</v>
      </c>
      <c r="C2911">
        <v>958</v>
      </c>
      <c r="D2911" s="9">
        <v>43461.637152777781</v>
      </c>
      <c r="E2911" s="9">
        <v>44419.832604166666</v>
      </c>
      <c r="F2911">
        <v>47</v>
      </c>
      <c r="G2911">
        <v>47</v>
      </c>
      <c r="H2911">
        <v>44</v>
      </c>
      <c r="I2911">
        <v>3</v>
      </c>
      <c r="J2911">
        <v>1</v>
      </c>
      <c r="K2911">
        <v>46</v>
      </c>
      <c r="L2911">
        <v>2</v>
      </c>
      <c r="M2911">
        <v>44</v>
      </c>
      <c r="N2911">
        <v>5.2999999999999999E-2</v>
      </c>
      <c r="O2911">
        <v>4.0000000000000001E-3</v>
      </c>
      <c r="P2911">
        <v>0</v>
      </c>
      <c r="Q2911">
        <v>5.8999999999999997E-2</v>
      </c>
      <c r="R2911">
        <v>1.0349999999999999</v>
      </c>
      <c r="S2911">
        <v>0.93</v>
      </c>
      <c r="T2911">
        <v>1</v>
      </c>
      <c r="U2911">
        <v>745.76300000000003</v>
      </c>
      <c r="V2911" t="s">
        <v>64</v>
      </c>
      <c r="W2911">
        <v>0.54600000000000004</v>
      </c>
      <c r="X2911">
        <v>0.90600000000000003</v>
      </c>
      <c r="Y2911">
        <v>0</v>
      </c>
      <c r="Z2911">
        <v>1</v>
      </c>
      <c r="AA2911" s="19">
        <v>45734.006368587965</v>
      </c>
      <c r="AB2911" t="s">
        <v>2043</v>
      </c>
    </row>
    <row r="2912" spans="1:28" x14ac:dyDescent="0.35">
      <c r="A2912" t="s">
        <v>1680</v>
      </c>
      <c r="B2912" t="s">
        <v>314</v>
      </c>
      <c r="C2912">
        <v>92</v>
      </c>
      <c r="D2912" s="9">
        <v>44327.533333333333</v>
      </c>
      <c r="E2912" s="9">
        <v>44419.832604166666</v>
      </c>
      <c r="F2912" t="s">
        <v>874</v>
      </c>
      <c r="G2912" t="s">
        <v>874</v>
      </c>
      <c r="H2912">
        <v>1</v>
      </c>
      <c r="I2912">
        <v>2</v>
      </c>
      <c r="J2912">
        <v>1</v>
      </c>
      <c r="K2912" t="s">
        <v>875</v>
      </c>
      <c r="L2912">
        <v>1</v>
      </c>
      <c r="M2912">
        <v>1</v>
      </c>
      <c r="N2912" t="s">
        <v>877</v>
      </c>
      <c r="O2912">
        <v>1.0999999999999999E-2</v>
      </c>
      <c r="P2912" t="s">
        <v>877</v>
      </c>
      <c r="Q2912" t="s">
        <v>877</v>
      </c>
      <c r="R2912" t="s">
        <v>877</v>
      </c>
      <c r="S2912" t="s">
        <v>877</v>
      </c>
      <c r="T2912" t="s">
        <v>877</v>
      </c>
      <c r="U2912" t="s">
        <v>877</v>
      </c>
      <c r="V2912" t="s">
        <v>64</v>
      </c>
      <c r="W2912" t="s">
        <v>877</v>
      </c>
      <c r="X2912">
        <v>1</v>
      </c>
      <c r="Y2912" t="s">
        <v>877</v>
      </c>
      <c r="Z2912" t="s">
        <v>877</v>
      </c>
      <c r="AA2912" s="19">
        <v>45734.006368657407</v>
      </c>
      <c r="AB2912" t="s">
        <v>2043</v>
      </c>
    </row>
    <row r="2913" spans="1:28" x14ac:dyDescent="0.35">
      <c r="A2913" t="s">
        <v>1681</v>
      </c>
      <c r="B2913" t="s">
        <v>313</v>
      </c>
      <c r="C2913">
        <v>4044</v>
      </c>
      <c r="D2913" s="9">
        <v>40513.698877314811</v>
      </c>
      <c r="E2913" s="9">
        <v>44557.91547453704</v>
      </c>
      <c r="F2913">
        <v>1294</v>
      </c>
      <c r="G2913">
        <v>1294</v>
      </c>
      <c r="H2913">
        <v>907</v>
      </c>
      <c r="I2913">
        <v>387</v>
      </c>
      <c r="J2913">
        <v>134</v>
      </c>
      <c r="K2913">
        <v>1160</v>
      </c>
      <c r="L2913">
        <v>990</v>
      </c>
      <c r="M2913">
        <v>170</v>
      </c>
      <c r="N2913">
        <v>0.23599999999999999</v>
      </c>
      <c r="O2913">
        <v>0.10299999999999999</v>
      </c>
      <c r="P2913">
        <v>4.2000000000000003E-2</v>
      </c>
      <c r="Q2913">
        <v>0.27300000000000002</v>
      </c>
      <c r="R2913">
        <v>0.91900000000000004</v>
      </c>
      <c r="S2913">
        <v>0.69599999999999995</v>
      </c>
      <c r="T2913">
        <v>0.876</v>
      </c>
      <c r="U2913">
        <v>622.71100000000001</v>
      </c>
      <c r="V2913" t="s">
        <v>58</v>
      </c>
      <c r="W2913">
        <v>0.94299999999999995</v>
      </c>
      <c r="X2913">
        <v>0.95199999999999996</v>
      </c>
      <c r="Y2913">
        <v>0.73699999999999999</v>
      </c>
      <c r="Z2913">
        <v>0.94899999999999995</v>
      </c>
      <c r="AA2913" s="19">
        <v>45734.006466030092</v>
      </c>
      <c r="AB2913" t="s">
        <v>2043</v>
      </c>
    </row>
    <row r="2914" spans="1:28" x14ac:dyDescent="0.35">
      <c r="A2914" t="s">
        <v>1681</v>
      </c>
      <c r="B2914" t="s">
        <v>314</v>
      </c>
      <c r="C2914">
        <v>99</v>
      </c>
      <c r="D2914" s="9">
        <v>44458.818761574075</v>
      </c>
      <c r="E2914" s="9">
        <v>44557.91547453704</v>
      </c>
      <c r="F2914" t="s">
        <v>874</v>
      </c>
      <c r="G2914" t="s">
        <v>874</v>
      </c>
      <c r="H2914">
        <v>5</v>
      </c>
      <c r="I2914">
        <v>9</v>
      </c>
      <c r="J2914">
        <v>2</v>
      </c>
      <c r="K2914" t="s">
        <v>875</v>
      </c>
      <c r="L2914">
        <v>1</v>
      </c>
      <c r="M2914">
        <v>10</v>
      </c>
      <c r="N2914">
        <v>3.5999999999999997E-2</v>
      </c>
      <c r="O2914">
        <v>8.8999999999999996E-2</v>
      </c>
      <c r="P2914">
        <v>0.01</v>
      </c>
      <c r="Q2914" t="s">
        <v>877</v>
      </c>
      <c r="R2914" t="s">
        <v>877</v>
      </c>
      <c r="S2914" t="s">
        <v>877</v>
      </c>
      <c r="T2914" t="s">
        <v>877</v>
      </c>
      <c r="U2914" t="s">
        <v>877</v>
      </c>
      <c r="V2914" t="s">
        <v>58</v>
      </c>
      <c r="W2914">
        <v>0.86799999999999999</v>
      </c>
      <c r="X2914">
        <v>0.67200000000000004</v>
      </c>
      <c r="Y2914">
        <v>1</v>
      </c>
      <c r="Z2914" t="s">
        <v>877</v>
      </c>
      <c r="AA2914" s="19">
        <v>45734.006466099534</v>
      </c>
      <c r="AB2914" t="s">
        <v>2043</v>
      </c>
    </row>
    <row r="2915" spans="1:28" x14ac:dyDescent="0.35">
      <c r="A2915" t="s">
        <v>1682</v>
      </c>
      <c r="B2915" t="s">
        <v>313</v>
      </c>
      <c r="C2915">
        <v>3655</v>
      </c>
      <c r="D2915" s="9">
        <v>40882.540636574071</v>
      </c>
      <c r="E2915" s="9">
        <v>44538.083101851851</v>
      </c>
      <c r="F2915">
        <v>2640</v>
      </c>
      <c r="G2915">
        <v>2640</v>
      </c>
      <c r="H2915">
        <v>796</v>
      </c>
      <c r="I2915">
        <v>1844</v>
      </c>
      <c r="J2915">
        <v>527</v>
      </c>
      <c r="K2915">
        <v>2113</v>
      </c>
      <c r="L2915">
        <v>2023</v>
      </c>
      <c r="M2915">
        <v>90</v>
      </c>
      <c r="N2915">
        <v>0.186</v>
      </c>
      <c r="O2915">
        <v>0.48599999999999999</v>
      </c>
      <c r="P2915">
        <v>0.14000000000000001</v>
      </c>
      <c r="Q2915">
        <v>0.53700000000000003</v>
      </c>
      <c r="R2915">
        <v>1.0089999999999999</v>
      </c>
      <c r="S2915">
        <v>0.27700000000000002</v>
      </c>
      <c r="T2915">
        <v>0.79200000000000004</v>
      </c>
      <c r="U2915">
        <v>167.59800000000001</v>
      </c>
      <c r="V2915" t="s">
        <v>64</v>
      </c>
      <c r="W2915">
        <v>0.97699999999999998</v>
      </c>
      <c r="X2915">
        <v>0.98499999999999999</v>
      </c>
      <c r="Y2915">
        <v>0.97499999999999998</v>
      </c>
      <c r="Z2915">
        <v>0.996</v>
      </c>
      <c r="AA2915" s="19">
        <v>45734.006569340279</v>
      </c>
      <c r="AB2915" t="s">
        <v>2043</v>
      </c>
    </row>
    <row r="2916" spans="1:28" x14ac:dyDescent="0.35">
      <c r="A2916" t="s">
        <v>1682</v>
      </c>
      <c r="B2916" t="s">
        <v>314</v>
      </c>
      <c r="C2916">
        <v>99</v>
      </c>
      <c r="D2916" s="9">
        <v>44438.138715277775</v>
      </c>
      <c r="E2916" s="9">
        <v>44538.083101851851</v>
      </c>
      <c r="F2916" t="s">
        <v>874</v>
      </c>
      <c r="G2916" t="s">
        <v>874</v>
      </c>
      <c r="H2916">
        <v>32</v>
      </c>
      <c r="I2916">
        <v>32</v>
      </c>
      <c r="J2916">
        <v>11</v>
      </c>
      <c r="K2916" t="s">
        <v>875</v>
      </c>
      <c r="L2916">
        <v>46</v>
      </c>
      <c r="M2916">
        <v>6</v>
      </c>
      <c r="N2916">
        <v>0.33900000000000002</v>
      </c>
      <c r="O2916">
        <v>0.311</v>
      </c>
      <c r="P2916">
        <v>7.8E-2</v>
      </c>
      <c r="Q2916">
        <v>0.42</v>
      </c>
      <c r="R2916">
        <v>0.73399999999999999</v>
      </c>
      <c r="S2916">
        <v>0.52200000000000002</v>
      </c>
      <c r="T2916">
        <v>0.88</v>
      </c>
      <c r="U2916">
        <v>214.286</v>
      </c>
      <c r="V2916" t="s">
        <v>58</v>
      </c>
      <c r="W2916">
        <v>0.95399999999999996</v>
      </c>
      <c r="X2916">
        <v>0.95399999999999996</v>
      </c>
      <c r="Y2916">
        <v>0.83899999999999997</v>
      </c>
      <c r="Z2916">
        <v>0.96699999999999997</v>
      </c>
      <c r="AA2916" s="19">
        <v>45734.006583263887</v>
      </c>
      <c r="AB2916" t="s">
        <v>2043</v>
      </c>
    </row>
    <row r="2917" spans="1:28" x14ac:dyDescent="0.35">
      <c r="A2917" t="s">
        <v>1683</v>
      </c>
      <c r="B2917" t="s">
        <v>313</v>
      </c>
      <c r="C2917">
        <v>5707</v>
      </c>
      <c r="D2917" s="9">
        <v>38846.359293981484</v>
      </c>
      <c r="E2917" s="9">
        <v>44553.661886574075</v>
      </c>
      <c r="F2917">
        <v>2654</v>
      </c>
      <c r="G2917">
        <v>2654</v>
      </c>
      <c r="H2917">
        <v>726</v>
      </c>
      <c r="I2917">
        <v>1928</v>
      </c>
      <c r="J2917">
        <v>263</v>
      </c>
      <c r="K2917">
        <v>2391</v>
      </c>
      <c r="L2917">
        <v>1612</v>
      </c>
      <c r="M2917">
        <v>779</v>
      </c>
      <c r="N2917">
        <v>0.14899999999999999</v>
      </c>
      <c r="O2917">
        <v>0.41199999999999998</v>
      </c>
      <c r="P2917">
        <v>6.6000000000000003E-2</v>
      </c>
      <c r="Q2917">
        <v>0.32600000000000001</v>
      </c>
      <c r="R2917">
        <v>0.65900000000000003</v>
      </c>
      <c r="S2917">
        <v>0.26600000000000001</v>
      </c>
      <c r="T2917">
        <v>0.88200000000000001</v>
      </c>
      <c r="U2917">
        <v>2389.5709999999999</v>
      </c>
      <c r="V2917" t="s">
        <v>58</v>
      </c>
      <c r="W2917">
        <v>0.78700000000000003</v>
      </c>
      <c r="X2917">
        <v>0.85499999999999998</v>
      </c>
      <c r="Y2917">
        <v>0.87</v>
      </c>
      <c r="Z2917">
        <v>0.78800000000000003</v>
      </c>
      <c r="AA2917" s="19">
        <v>45734.006681666666</v>
      </c>
      <c r="AB2917" t="s">
        <v>2043</v>
      </c>
    </row>
    <row r="2918" spans="1:28" x14ac:dyDescent="0.35">
      <c r="A2918" t="s">
        <v>1683</v>
      </c>
      <c r="B2918" t="s">
        <v>314</v>
      </c>
      <c r="C2918">
        <v>91</v>
      </c>
      <c r="D2918" s="9">
        <v>44462.638622685183</v>
      </c>
      <c r="E2918" s="9">
        <v>44553.661886574075</v>
      </c>
      <c r="F2918" t="s">
        <v>874</v>
      </c>
      <c r="G2918" t="s">
        <v>874</v>
      </c>
      <c r="H2918">
        <v>4</v>
      </c>
      <c r="I2918">
        <v>12</v>
      </c>
      <c r="J2918">
        <v>1</v>
      </c>
      <c r="K2918" t="s">
        <v>875</v>
      </c>
      <c r="L2918">
        <v>10</v>
      </c>
      <c r="M2918">
        <v>5</v>
      </c>
      <c r="N2918">
        <v>3.5999999999999997E-2</v>
      </c>
      <c r="O2918">
        <v>0.17</v>
      </c>
      <c r="P2918" t="s">
        <v>877</v>
      </c>
      <c r="Q2918">
        <v>0.108</v>
      </c>
      <c r="R2918" t="s">
        <v>877</v>
      </c>
      <c r="S2918" t="s">
        <v>877</v>
      </c>
      <c r="T2918" t="s">
        <v>877</v>
      </c>
      <c r="U2918" t="s">
        <v>877</v>
      </c>
      <c r="V2918" t="s">
        <v>58</v>
      </c>
      <c r="W2918">
        <v>0.88500000000000001</v>
      </c>
      <c r="X2918">
        <v>0.93400000000000005</v>
      </c>
      <c r="Y2918" t="s">
        <v>877</v>
      </c>
      <c r="Z2918">
        <v>0.89</v>
      </c>
      <c r="AA2918" s="19">
        <v>45734.00668175926</v>
      </c>
      <c r="AB2918" t="s">
        <v>2043</v>
      </c>
    </row>
    <row r="2919" spans="1:28" x14ac:dyDescent="0.35">
      <c r="A2919" t="s">
        <v>1684</v>
      </c>
      <c r="B2919" t="s">
        <v>313</v>
      </c>
      <c r="C2919">
        <v>6322</v>
      </c>
      <c r="D2919" s="9">
        <v>38014.52957175926</v>
      </c>
      <c r="E2919" s="9">
        <v>44336.831296296295</v>
      </c>
      <c r="F2919">
        <v>1477</v>
      </c>
      <c r="G2919">
        <v>1477</v>
      </c>
      <c r="H2919">
        <v>767</v>
      </c>
      <c r="I2919">
        <v>710</v>
      </c>
      <c r="J2919">
        <v>99</v>
      </c>
      <c r="K2919">
        <v>1378</v>
      </c>
      <c r="L2919">
        <v>1129</v>
      </c>
      <c r="M2919">
        <v>249</v>
      </c>
      <c r="N2919">
        <v>0.23499999999999999</v>
      </c>
      <c r="O2919">
        <v>0.192</v>
      </c>
      <c r="P2919">
        <v>2.5000000000000001E-2</v>
      </c>
      <c r="Q2919">
        <v>0.36899999999999999</v>
      </c>
      <c r="R2919">
        <v>0.91800000000000004</v>
      </c>
      <c r="S2919">
        <v>0.55000000000000004</v>
      </c>
      <c r="T2919">
        <v>0.94099999999999995</v>
      </c>
      <c r="U2919">
        <v>674.79700000000003</v>
      </c>
      <c r="V2919" t="s">
        <v>58</v>
      </c>
      <c r="W2919">
        <v>0.96699999999999997</v>
      </c>
      <c r="X2919">
        <v>0.93799999999999994</v>
      </c>
      <c r="Y2919">
        <v>0.94399999999999995</v>
      </c>
      <c r="Z2919">
        <v>0.97899999999999998</v>
      </c>
      <c r="AA2919" s="19">
        <v>45734.006775949078</v>
      </c>
      <c r="AB2919" t="s">
        <v>2043</v>
      </c>
    </row>
    <row r="2920" spans="1:28" x14ac:dyDescent="0.35">
      <c r="A2920" t="s">
        <v>1684</v>
      </c>
      <c r="B2920" t="s">
        <v>314</v>
      </c>
      <c r="C2920">
        <v>64</v>
      </c>
      <c r="D2920" s="9">
        <v>44272.575486111113</v>
      </c>
      <c r="E2920" s="9">
        <v>44336.831296296295</v>
      </c>
      <c r="F2920" t="s">
        <v>874</v>
      </c>
      <c r="G2920" t="s">
        <v>874</v>
      </c>
      <c r="H2920">
        <v>1</v>
      </c>
      <c r="I2920">
        <v>2</v>
      </c>
      <c r="J2920">
        <v>1</v>
      </c>
      <c r="K2920" t="s">
        <v>875</v>
      </c>
      <c r="L2920">
        <v>1</v>
      </c>
      <c r="M2920">
        <v>1</v>
      </c>
      <c r="N2920" t="s">
        <v>877</v>
      </c>
      <c r="O2920">
        <v>3.4000000000000002E-2</v>
      </c>
      <c r="P2920" t="s">
        <v>877</v>
      </c>
      <c r="Q2920" t="s">
        <v>877</v>
      </c>
      <c r="R2920" t="s">
        <v>877</v>
      </c>
      <c r="S2920" t="s">
        <v>877</v>
      </c>
      <c r="T2920" t="s">
        <v>877</v>
      </c>
      <c r="U2920" t="s">
        <v>877</v>
      </c>
      <c r="V2920" t="s">
        <v>58</v>
      </c>
      <c r="W2920" t="s">
        <v>877</v>
      </c>
      <c r="X2920">
        <v>1</v>
      </c>
      <c r="Y2920" t="s">
        <v>877</v>
      </c>
      <c r="Z2920" t="s">
        <v>877</v>
      </c>
      <c r="AA2920" s="19">
        <v>45734.006776018519</v>
      </c>
      <c r="AB2920" t="s">
        <v>2043</v>
      </c>
    </row>
    <row r="2921" spans="1:28" x14ac:dyDescent="0.35">
      <c r="A2921" t="s">
        <v>1685</v>
      </c>
      <c r="B2921" t="s">
        <v>313</v>
      </c>
      <c r="C2921">
        <v>3802</v>
      </c>
      <c r="D2921" s="9">
        <v>40742.997476851851</v>
      </c>
      <c r="E2921" s="9">
        <v>44545.799432870372</v>
      </c>
      <c r="F2921">
        <v>3233</v>
      </c>
      <c r="G2921">
        <v>3233</v>
      </c>
      <c r="H2921">
        <v>988</v>
      </c>
      <c r="I2921">
        <v>2245</v>
      </c>
      <c r="J2921">
        <v>369</v>
      </c>
      <c r="K2921">
        <v>2864</v>
      </c>
      <c r="L2921">
        <v>2042</v>
      </c>
      <c r="M2921">
        <v>822</v>
      </c>
      <c r="N2921">
        <v>0.28999999999999998</v>
      </c>
      <c r="O2921">
        <v>0.68799999999999994</v>
      </c>
      <c r="P2921">
        <v>9.0999999999999998E-2</v>
      </c>
      <c r="Q2921">
        <v>0.628</v>
      </c>
      <c r="R2921">
        <v>0.70799999999999996</v>
      </c>
      <c r="S2921">
        <v>0.29699999999999999</v>
      </c>
      <c r="T2921">
        <v>0.90700000000000003</v>
      </c>
      <c r="U2921">
        <v>1308.9169999999999</v>
      </c>
      <c r="V2921" t="s">
        <v>58</v>
      </c>
      <c r="W2921">
        <v>0.96299999999999997</v>
      </c>
      <c r="X2921">
        <v>0.94699999999999995</v>
      </c>
      <c r="Y2921">
        <v>0.98299999999999998</v>
      </c>
      <c r="Z2921">
        <v>0.92900000000000005</v>
      </c>
      <c r="AA2921" s="19">
        <v>45734.006878032407</v>
      </c>
      <c r="AB2921" t="s">
        <v>2043</v>
      </c>
    </row>
    <row r="2922" spans="1:28" x14ac:dyDescent="0.35">
      <c r="A2922" t="s">
        <v>1685</v>
      </c>
      <c r="B2922" t="s">
        <v>314</v>
      </c>
      <c r="C2922">
        <v>92</v>
      </c>
      <c r="D2922" s="9">
        <v>44453.131967592592</v>
      </c>
      <c r="E2922" s="9">
        <v>44545.799432870372</v>
      </c>
      <c r="F2922" t="s">
        <v>874</v>
      </c>
      <c r="G2922" t="s">
        <v>874</v>
      </c>
      <c r="H2922">
        <v>9</v>
      </c>
      <c r="I2922">
        <v>5</v>
      </c>
      <c r="J2922">
        <v>1</v>
      </c>
      <c r="K2922" t="s">
        <v>875</v>
      </c>
      <c r="L2922">
        <v>2</v>
      </c>
      <c r="M2922">
        <v>10</v>
      </c>
      <c r="N2922">
        <v>7.2999999999999995E-2</v>
      </c>
      <c r="O2922">
        <v>3.7999999999999999E-2</v>
      </c>
      <c r="P2922" t="s">
        <v>877</v>
      </c>
      <c r="Q2922">
        <v>2.9000000000000001E-2</v>
      </c>
      <c r="R2922" t="s">
        <v>877</v>
      </c>
      <c r="S2922" t="s">
        <v>877</v>
      </c>
      <c r="T2922" t="s">
        <v>877</v>
      </c>
      <c r="U2922" t="s">
        <v>877</v>
      </c>
      <c r="V2922" t="s">
        <v>58</v>
      </c>
      <c r="W2922">
        <v>0.92</v>
      </c>
      <c r="X2922">
        <v>0.81699999999999995</v>
      </c>
      <c r="Y2922" t="s">
        <v>877</v>
      </c>
      <c r="Z2922">
        <v>1</v>
      </c>
      <c r="AA2922" s="19">
        <v>45734.006878101849</v>
      </c>
      <c r="AB2922" t="s">
        <v>2043</v>
      </c>
    </row>
    <row r="2923" spans="1:28" x14ac:dyDescent="0.35">
      <c r="A2923" t="s">
        <v>1686</v>
      </c>
      <c r="B2923" t="s">
        <v>313</v>
      </c>
      <c r="C2923">
        <v>4261</v>
      </c>
      <c r="D2923" s="9">
        <v>40216.97184027778</v>
      </c>
      <c r="E2923" s="9">
        <v>44478.589236111111</v>
      </c>
      <c r="F2923">
        <v>889</v>
      </c>
      <c r="G2923">
        <v>889</v>
      </c>
      <c r="H2923">
        <v>485</v>
      </c>
      <c r="I2923">
        <v>404</v>
      </c>
      <c r="J2923">
        <v>221</v>
      </c>
      <c r="K2923">
        <v>668</v>
      </c>
      <c r="L2923">
        <v>620</v>
      </c>
      <c r="M2923">
        <v>48</v>
      </c>
      <c r="N2923">
        <v>0.15</v>
      </c>
      <c r="O2923">
        <v>0.128</v>
      </c>
      <c r="P2923">
        <v>0.08</v>
      </c>
      <c r="Q2923">
        <v>0.20100000000000001</v>
      </c>
      <c r="R2923">
        <v>1.0149999999999999</v>
      </c>
      <c r="S2923">
        <v>0.54</v>
      </c>
      <c r="T2923">
        <v>0.71199999999999997</v>
      </c>
      <c r="U2923">
        <v>238.80600000000001</v>
      </c>
      <c r="V2923" t="s">
        <v>64</v>
      </c>
      <c r="W2923">
        <v>0.83599999999999997</v>
      </c>
      <c r="X2923">
        <v>0.91200000000000003</v>
      </c>
      <c r="Y2923">
        <v>0.69299999999999995</v>
      </c>
      <c r="Z2923">
        <v>0.92900000000000005</v>
      </c>
      <c r="AA2923" s="19">
        <v>45734.00697386574</v>
      </c>
      <c r="AB2923" t="s">
        <v>2043</v>
      </c>
    </row>
    <row r="2924" spans="1:28" x14ac:dyDescent="0.35">
      <c r="A2924" t="s">
        <v>1686</v>
      </c>
      <c r="B2924" t="s">
        <v>314</v>
      </c>
      <c r="C2924">
        <v>48</v>
      </c>
      <c r="D2924" s="9">
        <v>44430.147627314815</v>
      </c>
      <c r="E2924" s="9">
        <v>44478.589236111111</v>
      </c>
      <c r="F2924" t="s">
        <v>874</v>
      </c>
      <c r="G2924" t="s">
        <v>874</v>
      </c>
      <c r="H2924">
        <v>1</v>
      </c>
      <c r="I2924">
        <v>3</v>
      </c>
      <c r="J2924">
        <v>1</v>
      </c>
      <c r="K2924" t="s">
        <v>875</v>
      </c>
      <c r="L2924">
        <v>1</v>
      </c>
      <c r="M2924">
        <v>2</v>
      </c>
      <c r="N2924" t="s">
        <v>877</v>
      </c>
      <c r="O2924">
        <v>3.1E-2</v>
      </c>
      <c r="P2924" t="s">
        <v>877</v>
      </c>
      <c r="Q2924" t="s">
        <v>877</v>
      </c>
      <c r="R2924" t="s">
        <v>877</v>
      </c>
      <c r="S2924" t="s">
        <v>877</v>
      </c>
      <c r="T2924" t="s">
        <v>877</v>
      </c>
      <c r="U2924" t="s">
        <v>877</v>
      </c>
      <c r="V2924" t="s">
        <v>64</v>
      </c>
      <c r="W2924" t="s">
        <v>877</v>
      </c>
      <c r="X2924">
        <v>0.76500000000000001</v>
      </c>
      <c r="Y2924" t="s">
        <v>877</v>
      </c>
      <c r="Z2924" t="s">
        <v>877</v>
      </c>
      <c r="AA2924" s="19">
        <v>45734.00697396991</v>
      </c>
      <c r="AB2924" t="s">
        <v>2043</v>
      </c>
    </row>
    <row r="2925" spans="1:28" x14ac:dyDescent="0.35">
      <c r="A2925" t="s">
        <v>1687</v>
      </c>
      <c r="B2925" t="s">
        <v>313</v>
      </c>
      <c r="C2925">
        <v>1043</v>
      </c>
      <c r="D2925" s="9">
        <v>41239.679375</v>
      </c>
      <c r="E2925" s="9">
        <v>42283.588321759256</v>
      </c>
      <c r="F2925">
        <v>118</v>
      </c>
      <c r="G2925">
        <v>118</v>
      </c>
      <c r="H2925">
        <v>85</v>
      </c>
      <c r="I2925">
        <v>33</v>
      </c>
      <c r="J2925">
        <v>2</v>
      </c>
      <c r="K2925">
        <v>116</v>
      </c>
      <c r="L2925">
        <v>106</v>
      </c>
      <c r="M2925">
        <v>10</v>
      </c>
      <c r="N2925">
        <v>0.11600000000000001</v>
      </c>
      <c r="O2925">
        <v>2.5000000000000001E-2</v>
      </c>
      <c r="P2925">
        <v>2E-3</v>
      </c>
      <c r="Q2925">
        <v>0.10299999999999999</v>
      </c>
      <c r="R2925">
        <v>0.74099999999999999</v>
      </c>
      <c r="S2925">
        <v>0.82299999999999995</v>
      </c>
      <c r="T2925">
        <v>0.98599999999999999</v>
      </c>
      <c r="U2925">
        <v>97.087000000000003</v>
      </c>
      <c r="V2925" t="s">
        <v>58</v>
      </c>
      <c r="W2925">
        <v>0.40100000000000002</v>
      </c>
      <c r="X2925">
        <v>0.50900000000000001</v>
      </c>
      <c r="Y2925">
        <v>1</v>
      </c>
      <c r="Z2925">
        <v>0.46</v>
      </c>
      <c r="AA2925" s="19">
        <v>45734.007065219907</v>
      </c>
      <c r="AB2925" t="s">
        <v>2043</v>
      </c>
    </row>
    <row r="2926" spans="1:28" x14ac:dyDescent="0.35">
      <c r="A2926" t="s">
        <v>1687</v>
      </c>
      <c r="B2926" t="s">
        <v>314</v>
      </c>
      <c r="C2926">
        <v>65</v>
      </c>
      <c r="D2926" s="9">
        <v>42218.579212962963</v>
      </c>
      <c r="E2926" s="9">
        <v>42283.588321759256</v>
      </c>
      <c r="F2926" t="s">
        <v>874</v>
      </c>
      <c r="G2926" t="s">
        <v>874</v>
      </c>
      <c r="H2926">
        <v>1</v>
      </c>
      <c r="I2926">
        <v>2</v>
      </c>
      <c r="J2926">
        <v>1</v>
      </c>
      <c r="K2926" t="s">
        <v>875</v>
      </c>
      <c r="L2926">
        <v>2</v>
      </c>
      <c r="M2926">
        <v>1</v>
      </c>
      <c r="N2926" t="s">
        <v>877</v>
      </c>
      <c r="O2926">
        <v>1</v>
      </c>
      <c r="P2926" t="s">
        <v>877</v>
      </c>
      <c r="Q2926">
        <v>1.4999999999999999E-2</v>
      </c>
      <c r="R2926" t="s">
        <v>877</v>
      </c>
      <c r="S2926" t="s">
        <v>877</v>
      </c>
      <c r="T2926" t="s">
        <v>877</v>
      </c>
      <c r="U2926" t="s">
        <v>877</v>
      </c>
      <c r="V2926" t="s">
        <v>58</v>
      </c>
      <c r="W2926" t="s">
        <v>877</v>
      </c>
      <c r="X2926">
        <v>1</v>
      </c>
      <c r="Y2926" t="s">
        <v>877</v>
      </c>
      <c r="Z2926">
        <v>1</v>
      </c>
      <c r="AA2926" s="19">
        <v>45734.007065289348</v>
      </c>
      <c r="AB2926" t="s">
        <v>2043</v>
      </c>
    </row>
    <row r="2927" spans="1:28" x14ac:dyDescent="0.35">
      <c r="A2927" t="s">
        <v>1688</v>
      </c>
      <c r="B2927" t="s">
        <v>313</v>
      </c>
      <c r="C2927">
        <v>2084</v>
      </c>
      <c r="D2927" s="9">
        <v>42468.917847222219</v>
      </c>
      <c r="E2927" s="9">
        <v>44553.717685185184</v>
      </c>
      <c r="F2927">
        <v>157</v>
      </c>
      <c r="G2927">
        <v>157</v>
      </c>
      <c r="H2927">
        <v>80</v>
      </c>
      <c r="I2927">
        <v>77</v>
      </c>
      <c r="J2927">
        <v>9</v>
      </c>
      <c r="K2927">
        <v>148</v>
      </c>
      <c r="L2927">
        <v>115</v>
      </c>
      <c r="M2927">
        <v>33</v>
      </c>
      <c r="N2927">
        <v>3.2000000000000001E-2</v>
      </c>
      <c r="O2927">
        <v>3.4000000000000002E-2</v>
      </c>
      <c r="P2927">
        <v>5.0000000000000001E-3</v>
      </c>
      <c r="Q2927">
        <v>4.7E-2</v>
      </c>
      <c r="R2927">
        <v>0.77</v>
      </c>
      <c r="S2927">
        <v>0.48499999999999999</v>
      </c>
      <c r="T2927">
        <v>0.92400000000000004</v>
      </c>
      <c r="U2927">
        <v>702.12800000000004</v>
      </c>
      <c r="V2927" t="s">
        <v>58</v>
      </c>
      <c r="W2927">
        <v>0.89100000000000001</v>
      </c>
      <c r="X2927">
        <v>0.97299999999999998</v>
      </c>
      <c r="Y2927">
        <v>0.94799999999999995</v>
      </c>
      <c r="Z2927">
        <v>0.95199999999999996</v>
      </c>
      <c r="AA2927" s="19">
        <v>45734.00715636574</v>
      </c>
      <c r="AB2927" t="s">
        <v>2043</v>
      </c>
    </row>
    <row r="2928" spans="1:28" x14ac:dyDescent="0.35">
      <c r="A2928" t="s">
        <v>1688</v>
      </c>
      <c r="B2928" t="s">
        <v>314</v>
      </c>
      <c r="C2928">
        <v>83</v>
      </c>
      <c r="D2928" s="9">
        <v>44470.464849537035</v>
      </c>
      <c r="E2928" s="9">
        <v>44553.717685185184</v>
      </c>
      <c r="F2928" t="s">
        <v>874</v>
      </c>
      <c r="G2928" t="s">
        <v>874</v>
      </c>
      <c r="H2928">
        <v>1</v>
      </c>
      <c r="I2928">
        <v>3</v>
      </c>
      <c r="J2928">
        <v>1</v>
      </c>
      <c r="K2928" t="s">
        <v>875</v>
      </c>
      <c r="L2928">
        <v>2</v>
      </c>
      <c r="M2928">
        <v>1</v>
      </c>
      <c r="N2928" t="s">
        <v>877</v>
      </c>
      <c r="O2928">
        <v>1.9E-2</v>
      </c>
      <c r="P2928" t="s">
        <v>877</v>
      </c>
      <c r="Q2928">
        <v>0.25</v>
      </c>
      <c r="R2928" t="s">
        <v>877</v>
      </c>
      <c r="S2928" t="s">
        <v>877</v>
      </c>
      <c r="T2928" t="s">
        <v>877</v>
      </c>
      <c r="U2928" t="s">
        <v>877</v>
      </c>
      <c r="V2928" t="s">
        <v>58</v>
      </c>
      <c r="W2928" t="s">
        <v>877</v>
      </c>
      <c r="X2928">
        <v>0.78600000000000003</v>
      </c>
      <c r="Y2928" t="s">
        <v>877</v>
      </c>
      <c r="Z2928">
        <v>1</v>
      </c>
      <c r="AA2928" s="19">
        <v>45734.007156423613</v>
      </c>
      <c r="AB2928" t="s">
        <v>2043</v>
      </c>
    </row>
    <row r="2929" spans="1:28" x14ac:dyDescent="0.35">
      <c r="A2929" t="s">
        <v>1689</v>
      </c>
      <c r="B2929" t="s">
        <v>313</v>
      </c>
      <c r="C2929">
        <v>2794</v>
      </c>
      <c r="D2929" s="9">
        <v>40317.473229166666</v>
      </c>
      <c r="E2929" s="9">
        <v>43111.5312037037</v>
      </c>
      <c r="F2929">
        <v>202</v>
      </c>
      <c r="G2929">
        <v>202</v>
      </c>
      <c r="H2929">
        <v>55</v>
      </c>
      <c r="I2929">
        <v>147</v>
      </c>
      <c r="J2929">
        <v>39</v>
      </c>
      <c r="K2929">
        <v>163</v>
      </c>
      <c r="L2929">
        <v>138</v>
      </c>
      <c r="M2929">
        <v>25</v>
      </c>
      <c r="N2929">
        <v>0.03</v>
      </c>
      <c r="O2929">
        <v>5.8000000000000003E-2</v>
      </c>
      <c r="P2929">
        <v>1.4E-2</v>
      </c>
      <c r="Q2929">
        <v>6.3E-2</v>
      </c>
      <c r="R2929">
        <v>0.85099999999999998</v>
      </c>
      <c r="S2929">
        <v>0.34100000000000003</v>
      </c>
      <c r="T2929">
        <v>0.84099999999999997</v>
      </c>
      <c r="U2929">
        <v>396.82499999999999</v>
      </c>
      <c r="V2929" t="s">
        <v>58</v>
      </c>
      <c r="W2929">
        <v>0.79700000000000004</v>
      </c>
      <c r="X2929">
        <v>0.97</v>
      </c>
      <c r="Y2929">
        <v>0.91200000000000003</v>
      </c>
      <c r="Z2929">
        <v>0.92300000000000004</v>
      </c>
      <c r="AA2929" s="19">
        <v>45734.007250648145</v>
      </c>
      <c r="AB2929" t="s">
        <v>2043</v>
      </c>
    </row>
    <row r="2930" spans="1:28" x14ac:dyDescent="0.35">
      <c r="A2930" t="s">
        <v>1689</v>
      </c>
      <c r="B2930" t="s">
        <v>314</v>
      </c>
      <c r="C2930">
        <v>78</v>
      </c>
      <c r="D2930" s="9">
        <v>43033.519513888888</v>
      </c>
      <c r="E2930" s="9">
        <v>43111.5312037037</v>
      </c>
      <c r="F2930" t="s">
        <v>874</v>
      </c>
      <c r="G2930" t="s">
        <v>874</v>
      </c>
      <c r="H2930">
        <v>2</v>
      </c>
      <c r="I2930">
        <v>4</v>
      </c>
      <c r="J2930">
        <v>13</v>
      </c>
      <c r="K2930" t="s">
        <v>875</v>
      </c>
      <c r="L2930">
        <v>8</v>
      </c>
      <c r="M2930">
        <v>-14</v>
      </c>
      <c r="N2930">
        <v>1.4E-2</v>
      </c>
      <c r="O2930">
        <v>0.13900000000000001</v>
      </c>
      <c r="P2930">
        <v>9.0999999999999998E-2</v>
      </c>
      <c r="Q2930">
        <v>5.7000000000000002E-2</v>
      </c>
      <c r="R2930">
        <v>0.91900000000000004</v>
      </c>
      <c r="S2930">
        <v>9.1999999999999998E-2</v>
      </c>
      <c r="T2930">
        <v>0.40500000000000003</v>
      </c>
      <c r="U2930">
        <v>438.596</v>
      </c>
      <c r="V2930" t="s">
        <v>58</v>
      </c>
      <c r="W2930">
        <v>1</v>
      </c>
      <c r="X2930">
        <v>0.83299999999999996</v>
      </c>
      <c r="Y2930">
        <v>0.254</v>
      </c>
      <c r="Z2930">
        <v>0.379</v>
      </c>
      <c r="AA2930" s="19">
        <v>45734.007264409724</v>
      </c>
      <c r="AB2930" t="s">
        <v>2043</v>
      </c>
    </row>
    <row r="2931" spans="1:28" x14ac:dyDescent="0.35">
      <c r="A2931" t="s">
        <v>1690</v>
      </c>
      <c r="B2931" t="s">
        <v>313</v>
      </c>
      <c r="C2931">
        <v>1150</v>
      </c>
      <c r="D2931" s="9">
        <v>39735.736307870371</v>
      </c>
      <c r="E2931" s="9">
        <v>40886.287418981483</v>
      </c>
      <c r="F2931">
        <v>153</v>
      </c>
      <c r="G2931">
        <v>153</v>
      </c>
      <c r="H2931">
        <v>45</v>
      </c>
      <c r="I2931">
        <v>108</v>
      </c>
      <c r="J2931">
        <v>6</v>
      </c>
      <c r="K2931">
        <v>147</v>
      </c>
      <c r="L2931">
        <v>119</v>
      </c>
      <c r="M2931">
        <v>28</v>
      </c>
      <c r="N2931">
        <v>4.5999999999999999E-2</v>
      </c>
      <c r="O2931">
        <v>0.155</v>
      </c>
      <c r="P2931">
        <v>1.9E-2</v>
      </c>
      <c r="Q2931">
        <v>0.159</v>
      </c>
      <c r="R2931">
        <v>0.874</v>
      </c>
      <c r="S2931">
        <v>0.22900000000000001</v>
      </c>
      <c r="T2931">
        <v>0.90500000000000003</v>
      </c>
      <c r="U2931">
        <v>176.101</v>
      </c>
      <c r="V2931" t="s">
        <v>58</v>
      </c>
      <c r="W2931">
        <v>0.59699999999999998</v>
      </c>
      <c r="X2931">
        <v>0.81799999999999995</v>
      </c>
      <c r="Y2931">
        <v>0.8</v>
      </c>
      <c r="Z2931">
        <v>0.77100000000000002</v>
      </c>
      <c r="AA2931" s="19">
        <v>45734.007352372682</v>
      </c>
      <c r="AB2931" t="s">
        <v>2043</v>
      </c>
    </row>
    <row r="2932" spans="1:28" x14ac:dyDescent="0.35">
      <c r="A2932" t="s">
        <v>1690</v>
      </c>
      <c r="B2932" t="s">
        <v>314</v>
      </c>
      <c r="C2932">
        <v>0</v>
      </c>
      <c r="D2932" s="9">
        <v>40886.287418981483</v>
      </c>
      <c r="E2932" s="9">
        <v>40886.287418981483</v>
      </c>
      <c r="F2932" t="s">
        <v>874</v>
      </c>
      <c r="G2932" t="s">
        <v>874</v>
      </c>
      <c r="H2932">
        <v>1</v>
      </c>
      <c r="I2932">
        <v>1</v>
      </c>
      <c r="J2932">
        <v>1</v>
      </c>
      <c r="K2932" t="s">
        <v>875</v>
      </c>
      <c r="L2932">
        <v>1</v>
      </c>
      <c r="M2932">
        <v>0</v>
      </c>
      <c r="N2932" t="s">
        <v>877</v>
      </c>
      <c r="O2932" t="s">
        <v>877</v>
      </c>
      <c r="P2932" t="s">
        <v>877</v>
      </c>
      <c r="Q2932" t="s">
        <v>877</v>
      </c>
      <c r="R2932" t="s">
        <v>877</v>
      </c>
      <c r="S2932" t="s">
        <v>877</v>
      </c>
      <c r="T2932" t="s">
        <v>877</v>
      </c>
      <c r="U2932" t="s">
        <v>877</v>
      </c>
      <c r="V2932" t="s">
        <v>58</v>
      </c>
      <c r="W2932" t="s">
        <v>877</v>
      </c>
      <c r="X2932" t="s">
        <v>877</v>
      </c>
      <c r="Y2932" t="s">
        <v>877</v>
      </c>
      <c r="Z2932" t="s">
        <v>877</v>
      </c>
      <c r="AA2932" s="19">
        <v>45734.007352442131</v>
      </c>
      <c r="AB2932" t="s">
        <v>2043</v>
      </c>
    </row>
    <row r="2933" spans="1:28" x14ac:dyDescent="0.35">
      <c r="A2933" t="s">
        <v>1691</v>
      </c>
      <c r="B2933" t="s">
        <v>313</v>
      </c>
      <c r="C2933">
        <v>3081</v>
      </c>
      <c r="D2933" s="9">
        <v>41478.444502314815</v>
      </c>
      <c r="E2933" s="9">
        <v>44560.366041666668</v>
      </c>
      <c r="F2933">
        <v>1472</v>
      </c>
      <c r="G2933">
        <v>1472</v>
      </c>
      <c r="H2933">
        <v>499</v>
      </c>
      <c r="I2933">
        <v>973</v>
      </c>
      <c r="J2933">
        <v>200</v>
      </c>
      <c r="K2933">
        <v>1272</v>
      </c>
      <c r="L2933">
        <v>970</v>
      </c>
      <c r="M2933">
        <v>302</v>
      </c>
      <c r="N2933">
        <v>0.17799999999999999</v>
      </c>
      <c r="O2933">
        <v>0.35499999999999998</v>
      </c>
      <c r="P2933">
        <v>0.10199999999999999</v>
      </c>
      <c r="Q2933">
        <v>0.38400000000000001</v>
      </c>
      <c r="R2933">
        <v>0.89100000000000001</v>
      </c>
      <c r="S2933">
        <v>0.33400000000000002</v>
      </c>
      <c r="T2933">
        <v>0.80900000000000005</v>
      </c>
      <c r="U2933">
        <v>786.45799999999997</v>
      </c>
      <c r="V2933" t="s">
        <v>58</v>
      </c>
      <c r="W2933">
        <v>0.84499999999999997</v>
      </c>
      <c r="X2933">
        <v>0.94799999999999995</v>
      </c>
      <c r="Y2933">
        <v>0.83099999999999996</v>
      </c>
      <c r="Z2933">
        <v>0.89200000000000002</v>
      </c>
      <c r="AA2933" s="19">
        <v>45734.007443483795</v>
      </c>
      <c r="AB2933" t="s">
        <v>2043</v>
      </c>
    </row>
    <row r="2934" spans="1:28" x14ac:dyDescent="0.35">
      <c r="A2934" t="s">
        <v>1691</v>
      </c>
      <c r="B2934" t="s">
        <v>314</v>
      </c>
      <c r="C2934">
        <v>99</v>
      </c>
      <c r="D2934" s="9">
        <v>44461.300439814811</v>
      </c>
      <c r="E2934" s="9">
        <v>44560.366041666668</v>
      </c>
      <c r="F2934" t="s">
        <v>874</v>
      </c>
      <c r="G2934" t="s">
        <v>874</v>
      </c>
      <c r="H2934">
        <v>3</v>
      </c>
      <c r="I2934">
        <v>3</v>
      </c>
      <c r="J2934">
        <v>1</v>
      </c>
      <c r="K2934" t="s">
        <v>875</v>
      </c>
      <c r="L2934">
        <v>1</v>
      </c>
      <c r="M2934">
        <v>5</v>
      </c>
      <c r="N2934">
        <v>1.5</v>
      </c>
      <c r="O2934">
        <v>0.221</v>
      </c>
      <c r="P2934" t="s">
        <v>877</v>
      </c>
      <c r="Q2934" t="s">
        <v>877</v>
      </c>
      <c r="R2934" t="s">
        <v>877</v>
      </c>
      <c r="S2934" t="s">
        <v>877</v>
      </c>
      <c r="T2934" t="s">
        <v>877</v>
      </c>
      <c r="U2934" t="s">
        <v>877</v>
      </c>
      <c r="V2934" t="s">
        <v>58</v>
      </c>
      <c r="W2934">
        <v>0.75</v>
      </c>
      <c r="X2934">
        <v>0.996</v>
      </c>
      <c r="Y2934" t="s">
        <v>877</v>
      </c>
      <c r="Z2934" t="s">
        <v>877</v>
      </c>
      <c r="AA2934" s="19">
        <v>45734.007443564813</v>
      </c>
      <c r="AB2934" t="s">
        <v>2043</v>
      </c>
    </row>
    <row r="2935" spans="1:28" x14ac:dyDescent="0.35">
      <c r="A2935" t="s">
        <v>1692</v>
      </c>
      <c r="B2935" t="s">
        <v>313</v>
      </c>
      <c r="C2935">
        <v>1399</v>
      </c>
      <c r="D2935" s="9">
        <v>38432.699317129627</v>
      </c>
      <c r="E2935" s="9">
        <v>39832.411574074074</v>
      </c>
      <c r="F2935">
        <v>144</v>
      </c>
      <c r="G2935">
        <v>144</v>
      </c>
      <c r="H2935">
        <v>49</v>
      </c>
      <c r="I2935">
        <v>95</v>
      </c>
      <c r="J2935">
        <v>18</v>
      </c>
      <c r="K2935">
        <v>126</v>
      </c>
      <c r="L2935">
        <v>90</v>
      </c>
      <c r="M2935">
        <v>36</v>
      </c>
      <c r="N2935">
        <v>5.5E-2</v>
      </c>
      <c r="O2935">
        <v>7.4999999999999997E-2</v>
      </c>
      <c r="P2935">
        <v>0.02</v>
      </c>
      <c r="Q2935">
        <v>9.2999999999999999E-2</v>
      </c>
      <c r="R2935">
        <v>0.84499999999999997</v>
      </c>
      <c r="S2935">
        <v>0.42299999999999999</v>
      </c>
      <c r="T2935">
        <v>0.84599999999999997</v>
      </c>
      <c r="U2935">
        <v>387.09699999999998</v>
      </c>
      <c r="V2935" t="s">
        <v>58</v>
      </c>
      <c r="W2935">
        <v>0.85099999999999998</v>
      </c>
      <c r="X2935">
        <v>0.79800000000000004</v>
      </c>
      <c r="Y2935">
        <v>0.82299999999999995</v>
      </c>
      <c r="Z2935">
        <v>0.872</v>
      </c>
      <c r="AA2935" s="19">
        <v>45734.007534976852</v>
      </c>
      <c r="AB2935" t="s">
        <v>2043</v>
      </c>
    </row>
    <row r="2936" spans="1:28" x14ac:dyDescent="0.35">
      <c r="A2936" t="s">
        <v>1692</v>
      </c>
      <c r="B2936" t="s">
        <v>314</v>
      </c>
      <c r="C2936">
        <v>6</v>
      </c>
      <c r="D2936" s="9">
        <v>39825.464699074073</v>
      </c>
      <c r="E2936" s="9">
        <v>39832.411574074074</v>
      </c>
      <c r="F2936" t="s">
        <v>874</v>
      </c>
      <c r="G2936" t="s">
        <v>874</v>
      </c>
      <c r="H2936">
        <v>1</v>
      </c>
      <c r="I2936">
        <v>1</v>
      </c>
      <c r="J2936">
        <v>1</v>
      </c>
      <c r="K2936" t="s">
        <v>875</v>
      </c>
      <c r="L2936">
        <v>1</v>
      </c>
      <c r="M2936">
        <v>-1</v>
      </c>
      <c r="N2936" t="s">
        <v>877</v>
      </c>
      <c r="O2936" t="s">
        <v>877</v>
      </c>
      <c r="P2936" t="s">
        <v>877</v>
      </c>
      <c r="Q2936" t="s">
        <v>877</v>
      </c>
      <c r="R2936" t="s">
        <v>877</v>
      </c>
      <c r="S2936" t="s">
        <v>877</v>
      </c>
      <c r="T2936" t="s">
        <v>877</v>
      </c>
      <c r="U2936" t="s">
        <v>877</v>
      </c>
      <c r="V2936" t="s">
        <v>58</v>
      </c>
      <c r="W2936" t="s">
        <v>877</v>
      </c>
      <c r="X2936" t="s">
        <v>877</v>
      </c>
      <c r="Y2936" t="s">
        <v>877</v>
      </c>
      <c r="Z2936" t="s">
        <v>877</v>
      </c>
      <c r="AA2936" s="19">
        <v>45734.007535034725</v>
      </c>
      <c r="AB2936" t="s">
        <v>2043</v>
      </c>
    </row>
    <row r="2937" spans="1:28" x14ac:dyDescent="0.35">
      <c r="A2937" t="s">
        <v>1693</v>
      </c>
      <c r="B2937" t="s">
        <v>313</v>
      </c>
      <c r="C2937">
        <v>5896</v>
      </c>
      <c r="D2937" s="9">
        <v>38664.734016203707</v>
      </c>
      <c r="E2937" s="9">
        <v>44561.702557870369</v>
      </c>
      <c r="F2937">
        <v>250</v>
      </c>
      <c r="G2937">
        <v>250</v>
      </c>
      <c r="H2937">
        <v>60</v>
      </c>
      <c r="I2937">
        <v>190</v>
      </c>
      <c r="J2937">
        <v>46</v>
      </c>
      <c r="K2937">
        <v>204</v>
      </c>
      <c r="L2937">
        <v>150</v>
      </c>
      <c r="M2937">
        <v>54</v>
      </c>
      <c r="N2937">
        <v>1.6E-2</v>
      </c>
      <c r="O2937">
        <v>4.2999999999999997E-2</v>
      </c>
      <c r="P2937">
        <v>7.0000000000000001E-3</v>
      </c>
      <c r="Q2937">
        <v>2.9000000000000001E-2</v>
      </c>
      <c r="R2937">
        <v>0.55800000000000005</v>
      </c>
      <c r="S2937">
        <v>0.27100000000000002</v>
      </c>
      <c r="T2937">
        <v>0.88100000000000001</v>
      </c>
      <c r="U2937">
        <v>1862.069</v>
      </c>
      <c r="V2937" t="s">
        <v>58</v>
      </c>
      <c r="W2937">
        <v>0.77300000000000002</v>
      </c>
      <c r="X2937">
        <v>0.64800000000000002</v>
      </c>
      <c r="Y2937">
        <v>0.64200000000000002</v>
      </c>
      <c r="Z2937">
        <v>0.61399999999999999</v>
      </c>
      <c r="AA2937" s="19">
        <v>45734.007626851853</v>
      </c>
      <c r="AB2937" t="s">
        <v>2043</v>
      </c>
    </row>
    <row r="2938" spans="1:28" x14ac:dyDescent="0.35">
      <c r="A2938" t="s">
        <v>1693</v>
      </c>
      <c r="B2938" t="s">
        <v>314</v>
      </c>
      <c r="C2938">
        <v>47</v>
      </c>
      <c r="D2938" s="9">
        <v>44514.551932870374</v>
      </c>
      <c r="E2938" s="9">
        <v>44561.702557870369</v>
      </c>
      <c r="F2938" t="s">
        <v>874</v>
      </c>
      <c r="G2938" t="s">
        <v>874</v>
      </c>
      <c r="H2938">
        <v>1</v>
      </c>
      <c r="I2938">
        <v>1</v>
      </c>
      <c r="J2938">
        <v>3</v>
      </c>
      <c r="K2938" t="s">
        <v>875</v>
      </c>
      <c r="L2938">
        <v>4</v>
      </c>
      <c r="M2938">
        <v>-7</v>
      </c>
      <c r="N2938" t="s">
        <v>877</v>
      </c>
      <c r="O2938" t="s">
        <v>877</v>
      </c>
      <c r="P2938" t="s">
        <v>877</v>
      </c>
      <c r="Q2938" t="s">
        <v>877</v>
      </c>
      <c r="R2938" t="s">
        <v>877</v>
      </c>
      <c r="S2938" t="s">
        <v>877</v>
      </c>
      <c r="T2938" t="s">
        <v>877</v>
      </c>
      <c r="U2938" t="s">
        <v>877</v>
      </c>
      <c r="V2938" t="s">
        <v>58</v>
      </c>
      <c r="W2938" t="s">
        <v>877</v>
      </c>
      <c r="X2938" t="s">
        <v>877</v>
      </c>
      <c r="Y2938" t="s">
        <v>877</v>
      </c>
      <c r="Z2938" t="s">
        <v>877</v>
      </c>
      <c r="AA2938" s="19">
        <v>45734.007626921295</v>
      </c>
      <c r="AB2938" t="s">
        <v>2043</v>
      </c>
    </row>
    <row r="2939" spans="1:28" x14ac:dyDescent="0.35">
      <c r="A2939" t="s">
        <v>1694</v>
      </c>
      <c r="B2939" t="s">
        <v>313</v>
      </c>
      <c r="C2939">
        <v>5708</v>
      </c>
      <c r="D2939" s="9">
        <v>38858.055115740739</v>
      </c>
      <c r="E2939" s="9">
        <v>44566.367905092593</v>
      </c>
      <c r="F2939">
        <v>9214</v>
      </c>
      <c r="G2939">
        <v>9214</v>
      </c>
      <c r="H2939">
        <v>4446</v>
      </c>
      <c r="I2939">
        <v>4768</v>
      </c>
      <c r="J2939">
        <v>1649</v>
      </c>
      <c r="K2939">
        <v>7565</v>
      </c>
      <c r="L2939">
        <v>6369</v>
      </c>
      <c r="M2939">
        <v>1196</v>
      </c>
      <c r="N2939">
        <v>0.75</v>
      </c>
      <c r="O2939">
        <v>0.86799999999999999</v>
      </c>
      <c r="P2939">
        <v>0.317</v>
      </c>
      <c r="Q2939">
        <v>1.101</v>
      </c>
      <c r="R2939">
        <v>0.84599999999999997</v>
      </c>
      <c r="S2939">
        <v>0.46400000000000002</v>
      </c>
      <c r="T2939">
        <v>0.80400000000000005</v>
      </c>
      <c r="U2939">
        <v>1086.2850000000001</v>
      </c>
      <c r="V2939" t="s">
        <v>58</v>
      </c>
      <c r="W2939">
        <v>0.98599999999999999</v>
      </c>
      <c r="X2939">
        <v>0.995</v>
      </c>
      <c r="Y2939">
        <v>0.98399999999999999</v>
      </c>
      <c r="Z2939">
        <v>0.99099999999999999</v>
      </c>
      <c r="AA2939" s="19">
        <v>45734.007740706016</v>
      </c>
      <c r="AB2939" t="s">
        <v>2043</v>
      </c>
    </row>
    <row r="2940" spans="1:28" x14ac:dyDescent="0.35">
      <c r="A2940" t="s">
        <v>1694</v>
      </c>
      <c r="B2940" t="s">
        <v>314</v>
      </c>
      <c r="C2940">
        <v>99</v>
      </c>
      <c r="D2940" s="9">
        <v>44466.37091435185</v>
      </c>
      <c r="E2940" s="9">
        <v>44566.367905092593</v>
      </c>
      <c r="F2940" t="s">
        <v>874</v>
      </c>
      <c r="G2940" t="s">
        <v>874</v>
      </c>
      <c r="H2940">
        <v>73</v>
      </c>
      <c r="I2940">
        <v>53</v>
      </c>
      <c r="J2940">
        <v>15</v>
      </c>
      <c r="K2940" t="s">
        <v>875</v>
      </c>
      <c r="L2940">
        <v>90</v>
      </c>
      <c r="M2940">
        <v>22</v>
      </c>
      <c r="N2940">
        <v>1.06</v>
      </c>
      <c r="O2940">
        <v>0.65800000000000003</v>
      </c>
      <c r="P2940">
        <v>0.186</v>
      </c>
      <c r="Q2940">
        <v>0.90200000000000002</v>
      </c>
      <c r="R2940">
        <v>0.58899999999999997</v>
      </c>
      <c r="S2940">
        <v>0.61699999999999999</v>
      </c>
      <c r="T2940">
        <v>0.89200000000000002</v>
      </c>
      <c r="U2940">
        <v>1325.942</v>
      </c>
      <c r="V2940" t="s">
        <v>58</v>
      </c>
      <c r="W2940">
        <v>0.88700000000000001</v>
      </c>
      <c r="X2940">
        <v>0.96699999999999997</v>
      </c>
      <c r="Y2940">
        <v>0.77400000000000002</v>
      </c>
      <c r="Z2940">
        <v>0.93899999999999995</v>
      </c>
      <c r="AA2940" s="19">
        <v>45734.007755092593</v>
      </c>
      <c r="AB2940" t="s">
        <v>2043</v>
      </c>
    </row>
    <row r="2941" spans="1:28" x14ac:dyDescent="0.35">
      <c r="A2941" t="s">
        <v>1695</v>
      </c>
      <c r="B2941" t="s">
        <v>313</v>
      </c>
      <c r="C2941">
        <v>3373</v>
      </c>
      <c r="D2941" s="9">
        <v>39128.839386574073</v>
      </c>
      <c r="E2941" s="9">
        <v>42501.969664351855</v>
      </c>
      <c r="F2941">
        <v>37</v>
      </c>
      <c r="G2941">
        <v>37</v>
      </c>
      <c r="H2941">
        <v>21</v>
      </c>
      <c r="I2941">
        <v>16</v>
      </c>
      <c r="J2941">
        <v>1</v>
      </c>
      <c r="K2941">
        <v>36</v>
      </c>
      <c r="L2941">
        <v>22</v>
      </c>
      <c r="M2941">
        <v>14</v>
      </c>
      <c r="N2941">
        <v>1.6E-2</v>
      </c>
      <c r="O2941">
        <v>4.0000000000000001E-3</v>
      </c>
      <c r="P2941">
        <v>0</v>
      </c>
      <c r="Q2941">
        <v>4.2000000000000003E-2</v>
      </c>
      <c r="R2941">
        <v>2.1</v>
      </c>
      <c r="S2941">
        <v>0.8</v>
      </c>
      <c r="T2941">
        <v>1</v>
      </c>
      <c r="U2941">
        <v>333.33300000000003</v>
      </c>
      <c r="V2941" t="s">
        <v>64</v>
      </c>
      <c r="W2941">
        <v>0.88700000000000001</v>
      </c>
      <c r="X2941">
        <v>0.42</v>
      </c>
      <c r="Y2941">
        <v>0</v>
      </c>
      <c r="Z2941">
        <v>0.80800000000000005</v>
      </c>
      <c r="AA2941" s="19">
        <v>45734.007839513892</v>
      </c>
      <c r="AB2941" t="s">
        <v>2043</v>
      </c>
    </row>
    <row r="2942" spans="1:28" x14ac:dyDescent="0.35">
      <c r="A2942" t="s">
        <v>1695</v>
      </c>
      <c r="B2942" t="s">
        <v>314</v>
      </c>
      <c r="C2942">
        <v>0</v>
      </c>
      <c r="D2942" s="9">
        <v>42501.969664351855</v>
      </c>
      <c r="E2942" s="9">
        <v>42501.969664351855</v>
      </c>
      <c r="F2942" t="s">
        <v>874</v>
      </c>
      <c r="G2942" t="s">
        <v>874</v>
      </c>
      <c r="H2942">
        <v>1</v>
      </c>
      <c r="I2942">
        <v>1</v>
      </c>
      <c r="J2942">
        <v>1</v>
      </c>
      <c r="K2942" t="s">
        <v>875</v>
      </c>
      <c r="L2942">
        <v>1</v>
      </c>
      <c r="M2942">
        <v>0</v>
      </c>
      <c r="N2942" t="s">
        <v>877</v>
      </c>
      <c r="O2942" t="s">
        <v>877</v>
      </c>
      <c r="P2942" t="s">
        <v>877</v>
      </c>
      <c r="Q2942" t="s">
        <v>877</v>
      </c>
      <c r="R2942" t="s">
        <v>877</v>
      </c>
      <c r="S2942" t="s">
        <v>877</v>
      </c>
      <c r="T2942" t="s">
        <v>877</v>
      </c>
      <c r="U2942" t="s">
        <v>877</v>
      </c>
      <c r="V2942" t="s">
        <v>64</v>
      </c>
      <c r="W2942" t="s">
        <v>877</v>
      </c>
      <c r="X2942" t="s">
        <v>877</v>
      </c>
      <c r="Y2942" t="s">
        <v>877</v>
      </c>
      <c r="Z2942" t="s">
        <v>877</v>
      </c>
      <c r="AA2942" s="19">
        <v>45734.007839560189</v>
      </c>
      <c r="AB2942" t="s">
        <v>2043</v>
      </c>
    </row>
    <row r="2943" spans="1:28" x14ac:dyDescent="0.35">
      <c r="A2943" t="s">
        <v>1696</v>
      </c>
      <c r="B2943" t="s">
        <v>313</v>
      </c>
      <c r="C2943">
        <v>3472</v>
      </c>
      <c r="D2943" s="9">
        <v>39902.78979166667</v>
      </c>
      <c r="E2943" s="9">
        <v>43375.479675925926</v>
      </c>
      <c r="F2943">
        <v>479</v>
      </c>
      <c r="G2943">
        <v>479</v>
      </c>
      <c r="H2943">
        <v>187</v>
      </c>
      <c r="I2943">
        <v>292</v>
      </c>
      <c r="J2943">
        <v>50</v>
      </c>
      <c r="K2943">
        <v>429</v>
      </c>
      <c r="L2943">
        <v>292</v>
      </c>
      <c r="M2943">
        <v>137</v>
      </c>
      <c r="N2943">
        <v>5.3999999999999999E-2</v>
      </c>
      <c r="O2943">
        <v>8.6999999999999994E-2</v>
      </c>
      <c r="P2943">
        <v>1.7999999999999999E-2</v>
      </c>
      <c r="Q2943">
        <v>7.6999999999999999E-2</v>
      </c>
      <c r="R2943">
        <v>0.626</v>
      </c>
      <c r="S2943">
        <v>0.38300000000000001</v>
      </c>
      <c r="T2943">
        <v>0.872</v>
      </c>
      <c r="U2943">
        <v>1779.221</v>
      </c>
      <c r="V2943" t="s">
        <v>58</v>
      </c>
      <c r="W2943">
        <v>0.78400000000000003</v>
      </c>
      <c r="X2943">
        <v>0.88500000000000001</v>
      </c>
      <c r="Y2943">
        <v>0.64400000000000002</v>
      </c>
      <c r="Z2943">
        <v>0.78200000000000003</v>
      </c>
      <c r="AA2943" s="19">
        <v>45734.007932905093</v>
      </c>
      <c r="AB2943" t="s">
        <v>2043</v>
      </c>
    </row>
    <row r="2944" spans="1:28" x14ac:dyDescent="0.35">
      <c r="A2944" t="s">
        <v>1696</v>
      </c>
      <c r="B2944" t="s">
        <v>314</v>
      </c>
      <c r="C2944">
        <v>39</v>
      </c>
      <c r="D2944" s="9">
        <v>43335.569143518522</v>
      </c>
      <c r="E2944" s="9">
        <v>43375.479675925926</v>
      </c>
      <c r="F2944" t="s">
        <v>874</v>
      </c>
      <c r="G2944" t="s">
        <v>874</v>
      </c>
      <c r="H2944">
        <v>1</v>
      </c>
      <c r="I2944">
        <v>3</v>
      </c>
      <c r="J2944">
        <v>1</v>
      </c>
      <c r="K2944" t="s">
        <v>875</v>
      </c>
      <c r="L2944">
        <v>1</v>
      </c>
      <c r="M2944">
        <v>2</v>
      </c>
      <c r="N2944" t="s">
        <v>877</v>
      </c>
      <c r="O2944">
        <v>3.7999999999999999E-2</v>
      </c>
      <c r="P2944" t="s">
        <v>877</v>
      </c>
      <c r="Q2944" t="s">
        <v>877</v>
      </c>
      <c r="R2944" t="s">
        <v>877</v>
      </c>
      <c r="S2944" t="s">
        <v>877</v>
      </c>
      <c r="T2944" t="s">
        <v>877</v>
      </c>
      <c r="U2944" t="s">
        <v>877</v>
      </c>
      <c r="V2944" t="s">
        <v>58</v>
      </c>
      <c r="W2944" t="s">
        <v>877</v>
      </c>
      <c r="X2944">
        <v>0.76900000000000002</v>
      </c>
      <c r="Y2944" t="s">
        <v>877</v>
      </c>
      <c r="Z2944" t="s">
        <v>877</v>
      </c>
      <c r="AA2944" s="19">
        <v>45734.007932962966</v>
      </c>
      <c r="AB2944" t="s">
        <v>2043</v>
      </c>
    </row>
    <row r="2945" spans="1:28" x14ac:dyDescent="0.35">
      <c r="A2945" t="s">
        <v>1697</v>
      </c>
      <c r="B2945" t="s">
        <v>313</v>
      </c>
      <c r="C2945">
        <v>5077</v>
      </c>
      <c r="D2945" s="9">
        <v>38766.495254629626</v>
      </c>
      <c r="E2945" s="9">
        <v>43843.72451388889</v>
      </c>
      <c r="F2945">
        <v>1052</v>
      </c>
      <c r="G2945">
        <v>1052</v>
      </c>
      <c r="H2945">
        <v>385</v>
      </c>
      <c r="I2945">
        <v>667</v>
      </c>
      <c r="J2945">
        <v>113</v>
      </c>
      <c r="K2945">
        <v>939</v>
      </c>
      <c r="L2945">
        <v>705</v>
      </c>
      <c r="M2945">
        <v>234</v>
      </c>
      <c r="N2945">
        <v>0.11700000000000001</v>
      </c>
      <c r="O2945">
        <v>0.20200000000000001</v>
      </c>
      <c r="P2945">
        <v>2.5000000000000001E-2</v>
      </c>
      <c r="Q2945">
        <v>0.189</v>
      </c>
      <c r="R2945">
        <v>0.64300000000000002</v>
      </c>
      <c r="S2945">
        <v>0.36699999999999999</v>
      </c>
      <c r="T2945">
        <v>0.92200000000000004</v>
      </c>
      <c r="U2945">
        <v>1238.095</v>
      </c>
      <c r="V2945" t="s">
        <v>58</v>
      </c>
      <c r="W2945">
        <v>0.79300000000000004</v>
      </c>
      <c r="X2945">
        <v>0.78200000000000003</v>
      </c>
      <c r="Y2945">
        <v>0.92700000000000005</v>
      </c>
      <c r="Z2945">
        <v>0.80900000000000005</v>
      </c>
      <c r="AA2945" s="19">
        <v>45734.008021122689</v>
      </c>
      <c r="AB2945" t="s">
        <v>2043</v>
      </c>
    </row>
    <row r="2946" spans="1:28" x14ac:dyDescent="0.35">
      <c r="A2946" t="s">
        <v>1697</v>
      </c>
      <c r="B2946" t="s">
        <v>314</v>
      </c>
      <c r="C2946">
        <v>0</v>
      </c>
      <c r="D2946" s="9">
        <v>43843.72451388889</v>
      </c>
      <c r="E2946" s="9">
        <v>43843.72451388889</v>
      </c>
      <c r="F2946" t="s">
        <v>874</v>
      </c>
      <c r="G2946" t="s">
        <v>874</v>
      </c>
      <c r="H2946">
        <v>1</v>
      </c>
      <c r="I2946">
        <v>1</v>
      </c>
      <c r="J2946">
        <v>1</v>
      </c>
      <c r="K2946" t="s">
        <v>875</v>
      </c>
      <c r="L2946">
        <v>1</v>
      </c>
      <c r="M2946">
        <v>0</v>
      </c>
      <c r="N2946" t="s">
        <v>877</v>
      </c>
      <c r="O2946" t="s">
        <v>877</v>
      </c>
      <c r="P2946" t="s">
        <v>877</v>
      </c>
      <c r="Q2946" t="s">
        <v>877</v>
      </c>
      <c r="R2946" t="s">
        <v>877</v>
      </c>
      <c r="S2946" t="s">
        <v>877</v>
      </c>
      <c r="T2946" t="s">
        <v>877</v>
      </c>
      <c r="U2946" t="s">
        <v>877</v>
      </c>
      <c r="V2946" t="s">
        <v>58</v>
      </c>
      <c r="W2946" t="s">
        <v>877</v>
      </c>
      <c r="X2946" t="s">
        <v>877</v>
      </c>
      <c r="Y2946" t="s">
        <v>877</v>
      </c>
      <c r="Z2946" t="s">
        <v>877</v>
      </c>
      <c r="AA2946" s="19">
        <v>45734.00802119213</v>
      </c>
      <c r="AB2946" t="s">
        <v>2043</v>
      </c>
    </row>
    <row r="2947" spans="1:28" x14ac:dyDescent="0.35">
      <c r="A2947" t="s">
        <v>1698</v>
      </c>
      <c r="B2947" t="s">
        <v>313</v>
      </c>
      <c r="C2947">
        <v>4599</v>
      </c>
      <c r="D2947" s="9">
        <v>38609.233819444446</v>
      </c>
      <c r="E2947" s="9">
        <v>43208.394814814812</v>
      </c>
      <c r="F2947">
        <v>70</v>
      </c>
      <c r="G2947">
        <v>70</v>
      </c>
      <c r="H2947">
        <v>32</v>
      </c>
      <c r="I2947">
        <v>38</v>
      </c>
      <c r="J2947">
        <v>7</v>
      </c>
      <c r="K2947">
        <v>63</v>
      </c>
      <c r="L2947">
        <v>20</v>
      </c>
      <c r="M2947">
        <v>43</v>
      </c>
      <c r="N2947">
        <v>8.9999999999999993E-3</v>
      </c>
      <c r="O2947">
        <v>1.0999999999999999E-2</v>
      </c>
      <c r="P2947">
        <v>4.0000000000000001E-3</v>
      </c>
      <c r="Q2947">
        <v>1.2E-2</v>
      </c>
      <c r="R2947">
        <v>0.75</v>
      </c>
      <c r="S2947">
        <v>0.45</v>
      </c>
      <c r="T2947">
        <v>0.8</v>
      </c>
      <c r="U2947">
        <v>3583.3330000000001</v>
      </c>
      <c r="V2947" t="s">
        <v>58</v>
      </c>
      <c r="W2947">
        <v>0.91100000000000003</v>
      </c>
      <c r="X2947">
        <v>0.83</v>
      </c>
      <c r="Y2947">
        <v>0.63200000000000001</v>
      </c>
      <c r="Z2947">
        <v>0.65600000000000003</v>
      </c>
      <c r="AA2947" s="19">
        <v>45734.008107291666</v>
      </c>
      <c r="AB2947" t="s">
        <v>2043</v>
      </c>
    </row>
    <row r="2948" spans="1:28" x14ac:dyDescent="0.35">
      <c r="A2948" t="s">
        <v>1698</v>
      </c>
      <c r="B2948" t="s">
        <v>314</v>
      </c>
      <c r="C2948">
        <v>0</v>
      </c>
      <c r="D2948" s="9">
        <v>43208.394814814812</v>
      </c>
      <c r="E2948" s="9">
        <v>43208.394814814812</v>
      </c>
      <c r="F2948" t="s">
        <v>874</v>
      </c>
      <c r="G2948" t="s">
        <v>874</v>
      </c>
      <c r="H2948">
        <v>1</v>
      </c>
      <c r="I2948">
        <v>1</v>
      </c>
      <c r="J2948">
        <v>1</v>
      </c>
      <c r="K2948" t="s">
        <v>875</v>
      </c>
      <c r="L2948">
        <v>1</v>
      </c>
      <c r="M2948">
        <v>0</v>
      </c>
      <c r="N2948" t="s">
        <v>877</v>
      </c>
      <c r="O2948" t="s">
        <v>877</v>
      </c>
      <c r="P2948" t="s">
        <v>877</v>
      </c>
      <c r="Q2948" t="s">
        <v>877</v>
      </c>
      <c r="R2948" t="s">
        <v>877</v>
      </c>
      <c r="S2948" t="s">
        <v>877</v>
      </c>
      <c r="T2948" t="s">
        <v>877</v>
      </c>
      <c r="U2948" t="s">
        <v>877</v>
      </c>
      <c r="V2948" t="s">
        <v>58</v>
      </c>
      <c r="W2948" t="s">
        <v>877</v>
      </c>
      <c r="X2948" t="s">
        <v>877</v>
      </c>
      <c r="Y2948" t="s">
        <v>877</v>
      </c>
      <c r="Z2948" t="s">
        <v>877</v>
      </c>
      <c r="AA2948" s="19">
        <v>45734.008107349538</v>
      </c>
      <c r="AB2948" t="s">
        <v>2043</v>
      </c>
    </row>
    <row r="2949" spans="1:28" x14ac:dyDescent="0.35">
      <c r="A2949" t="s">
        <v>1699</v>
      </c>
      <c r="B2949" t="s">
        <v>313</v>
      </c>
      <c r="C2949">
        <v>3592</v>
      </c>
      <c r="D2949" s="9">
        <v>40974.533912037034</v>
      </c>
      <c r="E2949" s="9">
        <v>44566.680150462962</v>
      </c>
      <c r="F2949">
        <v>8427</v>
      </c>
      <c r="G2949">
        <v>8427</v>
      </c>
      <c r="H2949">
        <v>4697</v>
      </c>
      <c r="I2949">
        <v>3730</v>
      </c>
      <c r="J2949">
        <v>1429</v>
      </c>
      <c r="K2949">
        <v>6998</v>
      </c>
      <c r="L2949">
        <v>6318</v>
      </c>
      <c r="M2949">
        <v>680</v>
      </c>
      <c r="N2949">
        <v>1.5980000000000001</v>
      </c>
      <c r="O2949">
        <v>1.282</v>
      </c>
      <c r="P2949">
        <v>0.56699999999999995</v>
      </c>
      <c r="Q2949">
        <v>2.165</v>
      </c>
      <c r="R2949">
        <v>0.93600000000000005</v>
      </c>
      <c r="S2949">
        <v>0.55500000000000005</v>
      </c>
      <c r="T2949">
        <v>0.80300000000000005</v>
      </c>
      <c r="U2949">
        <v>314.08800000000002</v>
      </c>
      <c r="V2949" t="s">
        <v>58</v>
      </c>
      <c r="W2949">
        <v>0.97399999999999998</v>
      </c>
      <c r="X2949">
        <v>0.97899999999999998</v>
      </c>
      <c r="Y2949">
        <v>0.94299999999999995</v>
      </c>
      <c r="Z2949">
        <v>0.97699999999999998</v>
      </c>
      <c r="AA2949" s="19">
        <v>45734.008220370371</v>
      </c>
      <c r="AB2949" t="s">
        <v>2043</v>
      </c>
    </row>
    <row r="2950" spans="1:28" x14ac:dyDescent="0.35">
      <c r="A2950" t="s">
        <v>1699</v>
      </c>
      <c r="B2950" t="s">
        <v>314</v>
      </c>
      <c r="C2950">
        <v>99</v>
      </c>
      <c r="D2950" s="9">
        <v>44467.327916666669</v>
      </c>
      <c r="E2950" s="9">
        <v>44566.680150462962</v>
      </c>
      <c r="F2950" t="s">
        <v>874</v>
      </c>
      <c r="G2950" t="s">
        <v>874</v>
      </c>
      <c r="H2950">
        <v>41</v>
      </c>
      <c r="I2950">
        <v>25</v>
      </c>
      <c r="J2950">
        <v>4</v>
      </c>
      <c r="K2950" t="s">
        <v>875</v>
      </c>
      <c r="L2950">
        <v>46</v>
      </c>
      <c r="M2950">
        <v>15</v>
      </c>
      <c r="N2950">
        <v>0.39300000000000002</v>
      </c>
      <c r="O2950">
        <v>0.249</v>
      </c>
      <c r="P2950">
        <v>4.3999999999999997E-2</v>
      </c>
      <c r="Q2950">
        <v>0.44900000000000001</v>
      </c>
      <c r="R2950">
        <v>0.751</v>
      </c>
      <c r="S2950">
        <v>0.61199999999999999</v>
      </c>
      <c r="T2950">
        <v>0.93100000000000005</v>
      </c>
      <c r="U2950">
        <v>1514.4770000000001</v>
      </c>
      <c r="V2950" t="s">
        <v>58</v>
      </c>
      <c r="W2950">
        <v>0.99</v>
      </c>
      <c r="X2950">
        <v>0.96699999999999997</v>
      </c>
      <c r="Y2950">
        <v>0.89900000000000002</v>
      </c>
      <c r="Z2950">
        <v>0.98599999999999999</v>
      </c>
      <c r="AA2950" s="19">
        <v>45734.008234548608</v>
      </c>
      <c r="AB2950" t="s">
        <v>2043</v>
      </c>
    </row>
    <row r="2951" spans="1:28" x14ac:dyDescent="0.35">
      <c r="A2951" t="s">
        <v>1700</v>
      </c>
      <c r="B2951" t="s">
        <v>313</v>
      </c>
      <c r="C2951">
        <v>6171</v>
      </c>
      <c r="D2951" s="9">
        <v>38394.183310185188</v>
      </c>
      <c r="E2951" s="9">
        <v>44565.752824074072</v>
      </c>
      <c r="F2951">
        <v>2771</v>
      </c>
      <c r="G2951">
        <v>2771</v>
      </c>
      <c r="H2951">
        <v>1456</v>
      </c>
      <c r="I2951">
        <v>1315</v>
      </c>
      <c r="J2951">
        <v>693</v>
      </c>
      <c r="K2951">
        <v>2078</v>
      </c>
      <c r="L2951">
        <v>1811</v>
      </c>
      <c r="M2951">
        <v>267</v>
      </c>
      <c r="N2951">
        <v>0.25900000000000001</v>
      </c>
      <c r="O2951">
        <v>0.23499999999999999</v>
      </c>
      <c r="P2951">
        <v>0.11899999999999999</v>
      </c>
      <c r="Q2951">
        <v>0.32300000000000001</v>
      </c>
      <c r="R2951">
        <v>0.86099999999999999</v>
      </c>
      <c r="S2951">
        <v>0.52400000000000002</v>
      </c>
      <c r="T2951">
        <v>0.75900000000000001</v>
      </c>
      <c r="U2951">
        <v>826.625</v>
      </c>
      <c r="V2951" t="s">
        <v>58</v>
      </c>
      <c r="W2951">
        <v>0.98599999999999999</v>
      </c>
      <c r="X2951">
        <v>0.99</v>
      </c>
      <c r="Y2951">
        <v>0.96499999999999997</v>
      </c>
      <c r="Z2951">
        <v>0.99199999999999999</v>
      </c>
      <c r="AA2951" s="19">
        <v>45734.008334351849</v>
      </c>
      <c r="AB2951" t="s">
        <v>2043</v>
      </c>
    </row>
    <row r="2952" spans="1:28" x14ac:dyDescent="0.35">
      <c r="A2952" t="s">
        <v>1700</v>
      </c>
      <c r="B2952" t="s">
        <v>314</v>
      </c>
      <c r="C2952">
        <v>97</v>
      </c>
      <c r="D2952" s="9">
        <v>44467.789386574077</v>
      </c>
      <c r="E2952" s="9">
        <v>44565.752824074072</v>
      </c>
      <c r="F2952" t="s">
        <v>874</v>
      </c>
      <c r="G2952" t="s">
        <v>874</v>
      </c>
      <c r="H2952">
        <v>20</v>
      </c>
      <c r="I2952">
        <v>10</v>
      </c>
      <c r="J2952">
        <v>2</v>
      </c>
      <c r="K2952" t="s">
        <v>875</v>
      </c>
      <c r="L2952">
        <v>23</v>
      </c>
      <c r="M2952">
        <v>4</v>
      </c>
      <c r="N2952">
        <v>0.216</v>
      </c>
      <c r="O2952">
        <v>0.13800000000000001</v>
      </c>
      <c r="P2952">
        <v>1</v>
      </c>
      <c r="Q2952">
        <v>0.35199999999999998</v>
      </c>
      <c r="R2952">
        <v>-0.54500000000000004</v>
      </c>
      <c r="S2952">
        <v>0.61</v>
      </c>
      <c r="T2952">
        <v>-1.825</v>
      </c>
      <c r="U2952">
        <v>758.52300000000002</v>
      </c>
      <c r="V2952" t="s">
        <v>58</v>
      </c>
      <c r="W2952">
        <v>0.93</v>
      </c>
      <c r="X2952">
        <v>0.94299999999999995</v>
      </c>
      <c r="Y2952">
        <v>1</v>
      </c>
      <c r="Z2952">
        <v>0.88500000000000001</v>
      </c>
      <c r="AA2952" s="19">
        <v>45734.008348229167</v>
      </c>
      <c r="AB2952" t="s">
        <v>2043</v>
      </c>
    </row>
    <row r="2953" spans="1:28" x14ac:dyDescent="0.35">
      <c r="A2953" t="s">
        <v>1701</v>
      </c>
      <c r="B2953" t="s">
        <v>313</v>
      </c>
      <c r="C2953">
        <v>3610</v>
      </c>
      <c r="D2953" s="9">
        <v>40943.272349537037</v>
      </c>
      <c r="E2953" s="9">
        <v>44553.905636574076</v>
      </c>
      <c r="F2953">
        <v>173</v>
      </c>
      <c r="G2953">
        <v>173</v>
      </c>
      <c r="H2953">
        <v>127</v>
      </c>
      <c r="I2953">
        <v>46</v>
      </c>
      <c r="J2953">
        <v>17</v>
      </c>
      <c r="K2953">
        <v>156</v>
      </c>
      <c r="L2953">
        <v>132</v>
      </c>
      <c r="M2953">
        <v>24</v>
      </c>
      <c r="N2953">
        <v>6.5000000000000002E-2</v>
      </c>
      <c r="O2953">
        <v>1.9E-2</v>
      </c>
      <c r="P2953">
        <v>1.0999999999999999E-2</v>
      </c>
      <c r="Q2953">
        <v>6.9000000000000006E-2</v>
      </c>
      <c r="R2953">
        <v>0.94499999999999995</v>
      </c>
      <c r="S2953">
        <v>0.77400000000000002</v>
      </c>
      <c r="T2953">
        <v>0.86899999999999999</v>
      </c>
      <c r="U2953">
        <v>347.82600000000002</v>
      </c>
      <c r="V2953" t="s">
        <v>58</v>
      </c>
      <c r="W2953">
        <v>0.95399999999999996</v>
      </c>
      <c r="X2953">
        <v>0.85099999999999998</v>
      </c>
      <c r="Y2953">
        <v>0.90200000000000002</v>
      </c>
      <c r="Z2953">
        <v>0.97</v>
      </c>
      <c r="AA2953" s="19">
        <v>45734.008438668985</v>
      </c>
      <c r="AB2953" t="s">
        <v>2043</v>
      </c>
    </row>
    <row r="2954" spans="1:28" x14ac:dyDescent="0.35">
      <c r="A2954" t="s">
        <v>1701</v>
      </c>
      <c r="B2954" t="s">
        <v>314</v>
      </c>
      <c r="C2954">
        <v>81</v>
      </c>
      <c r="D2954" s="9">
        <v>44471.981006944443</v>
      </c>
      <c r="E2954" s="9">
        <v>44553.905636574076</v>
      </c>
      <c r="F2954" t="s">
        <v>874</v>
      </c>
      <c r="G2954" t="s">
        <v>874</v>
      </c>
      <c r="H2954">
        <v>11</v>
      </c>
      <c r="I2954">
        <v>3</v>
      </c>
      <c r="J2954">
        <v>1</v>
      </c>
      <c r="K2954" t="s">
        <v>875</v>
      </c>
      <c r="L2954">
        <v>12</v>
      </c>
      <c r="M2954">
        <v>1</v>
      </c>
      <c r="N2954">
        <v>0.123</v>
      </c>
      <c r="O2954">
        <v>6.3E-2</v>
      </c>
      <c r="P2954" t="s">
        <v>877</v>
      </c>
      <c r="Q2954">
        <v>0.128</v>
      </c>
      <c r="R2954" t="s">
        <v>877</v>
      </c>
      <c r="S2954" t="s">
        <v>877</v>
      </c>
      <c r="T2954" t="s">
        <v>877</v>
      </c>
      <c r="U2954" t="s">
        <v>877</v>
      </c>
      <c r="V2954" t="s">
        <v>58</v>
      </c>
      <c r="W2954">
        <v>0.97399999999999998</v>
      </c>
      <c r="X2954">
        <v>0.91800000000000004</v>
      </c>
      <c r="Y2954" t="s">
        <v>877</v>
      </c>
      <c r="Z2954">
        <v>0.95599999999999996</v>
      </c>
      <c r="AA2954" s="19">
        <v>45734.008438726851</v>
      </c>
      <c r="AB2954" t="s">
        <v>2043</v>
      </c>
    </row>
    <row r="2955" spans="1:28" x14ac:dyDescent="0.35">
      <c r="A2955" t="s">
        <v>1702</v>
      </c>
      <c r="B2955" t="s">
        <v>313</v>
      </c>
      <c r="C2955">
        <v>2198</v>
      </c>
      <c r="D2955" s="9">
        <v>39785.45208333333</v>
      </c>
      <c r="E2955" s="9">
        <v>41984.099976851852</v>
      </c>
      <c r="F2955">
        <v>610</v>
      </c>
      <c r="G2955">
        <v>610</v>
      </c>
      <c r="H2955">
        <v>148</v>
      </c>
      <c r="I2955">
        <v>462</v>
      </c>
      <c r="J2955">
        <v>52</v>
      </c>
      <c r="K2955">
        <v>558</v>
      </c>
      <c r="L2955">
        <v>425</v>
      </c>
      <c r="M2955">
        <v>133</v>
      </c>
      <c r="N2955">
        <v>7.6999999999999999E-2</v>
      </c>
      <c r="O2955">
        <v>0.26900000000000002</v>
      </c>
      <c r="P2955">
        <v>3.1E-2</v>
      </c>
      <c r="Q2955">
        <v>0.21199999999999999</v>
      </c>
      <c r="R2955">
        <v>0.67300000000000004</v>
      </c>
      <c r="S2955">
        <v>0.223</v>
      </c>
      <c r="T2955">
        <v>0.91</v>
      </c>
      <c r="U2955">
        <v>627.35799999999995</v>
      </c>
      <c r="V2955" t="s">
        <v>58</v>
      </c>
      <c r="W2955">
        <v>0.89700000000000002</v>
      </c>
      <c r="X2955">
        <v>0.877</v>
      </c>
      <c r="Y2955">
        <v>0.78100000000000003</v>
      </c>
      <c r="Z2955">
        <v>0.86899999999999999</v>
      </c>
      <c r="AA2955" s="19">
        <v>45734.008525763886</v>
      </c>
      <c r="AB2955" t="s">
        <v>2043</v>
      </c>
    </row>
    <row r="2956" spans="1:28" x14ac:dyDescent="0.35">
      <c r="A2956" t="s">
        <v>1702</v>
      </c>
      <c r="B2956" t="s">
        <v>314</v>
      </c>
      <c r="C2956">
        <v>0</v>
      </c>
      <c r="D2956" s="9">
        <v>41984.099976851852</v>
      </c>
      <c r="E2956" s="9">
        <v>41984.099976851852</v>
      </c>
      <c r="F2956" t="s">
        <v>874</v>
      </c>
      <c r="G2956" t="s">
        <v>874</v>
      </c>
      <c r="H2956">
        <v>1</v>
      </c>
      <c r="I2956">
        <v>1</v>
      </c>
      <c r="J2956">
        <v>1</v>
      </c>
      <c r="K2956" t="s">
        <v>875</v>
      </c>
      <c r="L2956">
        <v>1</v>
      </c>
      <c r="M2956">
        <v>0</v>
      </c>
      <c r="N2956" t="s">
        <v>877</v>
      </c>
      <c r="O2956" t="s">
        <v>877</v>
      </c>
      <c r="P2956" t="s">
        <v>877</v>
      </c>
      <c r="Q2956" t="s">
        <v>877</v>
      </c>
      <c r="R2956" t="s">
        <v>877</v>
      </c>
      <c r="S2956" t="s">
        <v>877</v>
      </c>
      <c r="T2956" t="s">
        <v>877</v>
      </c>
      <c r="U2956" t="s">
        <v>877</v>
      </c>
      <c r="V2956" t="s">
        <v>58</v>
      </c>
      <c r="W2956" t="s">
        <v>877</v>
      </c>
      <c r="X2956" t="s">
        <v>877</v>
      </c>
      <c r="Y2956" t="s">
        <v>877</v>
      </c>
      <c r="Z2956" t="s">
        <v>877</v>
      </c>
      <c r="AA2956" s="19">
        <v>45734.008525821759</v>
      </c>
      <c r="AB2956" t="s">
        <v>2043</v>
      </c>
    </row>
    <row r="2957" spans="1:28" x14ac:dyDescent="0.35">
      <c r="A2957" t="s">
        <v>1703</v>
      </c>
      <c r="B2957" t="s">
        <v>313</v>
      </c>
      <c r="C2957">
        <v>658</v>
      </c>
      <c r="D2957" s="9">
        <v>43900.96570601852</v>
      </c>
      <c r="E2957" s="9">
        <v>44559.336284722223</v>
      </c>
      <c r="F2957">
        <v>471</v>
      </c>
      <c r="G2957">
        <v>471</v>
      </c>
      <c r="H2957">
        <v>360</v>
      </c>
      <c r="I2957">
        <v>111</v>
      </c>
      <c r="J2957">
        <v>10</v>
      </c>
      <c r="K2957">
        <v>461</v>
      </c>
      <c r="L2957">
        <v>383</v>
      </c>
      <c r="M2957">
        <v>78</v>
      </c>
      <c r="N2957">
        <v>0.57099999999999995</v>
      </c>
      <c r="O2957">
        <v>0.20200000000000001</v>
      </c>
      <c r="P2957">
        <v>0.02</v>
      </c>
      <c r="Q2957">
        <v>0.69299999999999995</v>
      </c>
      <c r="R2957">
        <v>0.92</v>
      </c>
      <c r="S2957">
        <v>0.73899999999999999</v>
      </c>
      <c r="T2957">
        <v>0.97399999999999998</v>
      </c>
      <c r="U2957">
        <v>112.554</v>
      </c>
      <c r="V2957" t="s">
        <v>58</v>
      </c>
      <c r="W2957">
        <v>0.98899999999999999</v>
      </c>
      <c r="X2957">
        <v>0.97399999999999998</v>
      </c>
      <c r="Y2957">
        <v>0.88500000000000001</v>
      </c>
      <c r="Z2957">
        <v>0.98099999999999998</v>
      </c>
      <c r="AA2957" s="19">
        <v>45734.008616828702</v>
      </c>
      <c r="AB2957" t="s">
        <v>2043</v>
      </c>
    </row>
    <row r="2958" spans="1:28" x14ac:dyDescent="0.35">
      <c r="A2958" t="s">
        <v>1703</v>
      </c>
      <c r="B2958" t="s">
        <v>314</v>
      </c>
      <c r="C2958">
        <v>98</v>
      </c>
      <c r="D2958" s="9">
        <v>44460.437824074077</v>
      </c>
      <c r="E2958" s="9">
        <v>44559.336284722223</v>
      </c>
      <c r="F2958" t="s">
        <v>874</v>
      </c>
      <c r="G2958" t="s">
        <v>874</v>
      </c>
      <c r="H2958">
        <v>20</v>
      </c>
      <c r="I2958">
        <v>3</v>
      </c>
      <c r="J2958">
        <v>1</v>
      </c>
      <c r="K2958" t="s">
        <v>875</v>
      </c>
      <c r="L2958">
        <v>16</v>
      </c>
      <c r="M2958">
        <v>6</v>
      </c>
      <c r="N2958">
        <v>0.124</v>
      </c>
      <c r="O2958" t="s">
        <v>877</v>
      </c>
      <c r="P2958" t="s">
        <v>877</v>
      </c>
      <c r="Q2958">
        <v>9.4E-2</v>
      </c>
      <c r="R2958" t="s">
        <v>877</v>
      </c>
      <c r="S2958" t="s">
        <v>877</v>
      </c>
      <c r="T2958" t="s">
        <v>877</v>
      </c>
      <c r="U2958" t="s">
        <v>877</v>
      </c>
      <c r="V2958" t="s">
        <v>58</v>
      </c>
      <c r="W2958">
        <v>0.57299999999999995</v>
      </c>
      <c r="X2958" t="s">
        <v>877</v>
      </c>
      <c r="Y2958" t="s">
        <v>877</v>
      </c>
      <c r="Z2958">
        <v>0.373</v>
      </c>
      <c r="AA2958" s="19">
        <v>45734.008616886575</v>
      </c>
      <c r="AB2958" t="s">
        <v>2043</v>
      </c>
    </row>
    <row r="2959" spans="1:28" x14ac:dyDescent="0.35">
      <c r="A2959" t="s">
        <v>1704</v>
      </c>
      <c r="B2959" t="s">
        <v>313</v>
      </c>
      <c r="C2959">
        <v>1720</v>
      </c>
      <c r="D2959" s="9">
        <v>42808.830717592595</v>
      </c>
      <c r="E2959" s="9">
        <v>44529.780150462961</v>
      </c>
      <c r="F2959">
        <v>313</v>
      </c>
      <c r="G2959">
        <v>313</v>
      </c>
      <c r="H2959">
        <v>227</v>
      </c>
      <c r="I2959">
        <v>86</v>
      </c>
      <c r="J2959">
        <v>28</v>
      </c>
      <c r="K2959">
        <v>285</v>
      </c>
      <c r="L2959">
        <v>284</v>
      </c>
      <c r="M2959">
        <v>1</v>
      </c>
      <c r="N2959">
        <v>0.18</v>
      </c>
      <c r="O2959">
        <v>6.6000000000000003E-2</v>
      </c>
      <c r="P2959">
        <v>1.7000000000000001E-2</v>
      </c>
      <c r="Q2959">
        <v>0.22700000000000001</v>
      </c>
      <c r="R2959">
        <v>0.99099999999999999</v>
      </c>
      <c r="S2959">
        <v>0.73199999999999998</v>
      </c>
      <c r="T2959">
        <v>0.93100000000000005</v>
      </c>
      <c r="U2959">
        <v>4.4050000000000002</v>
      </c>
      <c r="V2959" t="s">
        <v>82</v>
      </c>
      <c r="W2959">
        <v>0.97299999999999998</v>
      </c>
      <c r="X2959">
        <v>0.93899999999999995</v>
      </c>
      <c r="Y2959">
        <v>0.93200000000000005</v>
      </c>
      <c r="Z2959">
        <v>0.97799999999999998</v>
      </c>
      <c r="AA2959" s="19">
        <v>45734.008702847219</v>
      </c>
      <c r="AB2959" t="s">
        <v>2043</v>
      </c>
    </row>
    <row r="2960" spans="1:28" x14ac:dyDescent="0.35">
      <c r="A2960" t="s">
        <v>1704</v>
      </c>
      <c r="B2960" t="s">
        <v>314</v>
      </c>
      <c r="C2960">
        <v>0</v>
      </c>
      <c r="D2960" s="9">
        <v>44529.780150462961</v>
      </c>
      <c r="E2960" s="9">
        <v>44529.780150462961</v>
      </c>
      <c r="F2960" t="s">
        <v>874</v>
      </c>
      <c r="G2960" t="s">
        <v>874</v>
      </c>
      <c r="H2960">
        <v>1</v>
      </c>
      <c r="I2960">
        <v>1</v>
      </c>
      <c r="J2960">
        <v>1</v>
      </c>
      <c r="K2960" t="s">
        <v>875</v>
      </c>
      <c r="L2960">
        <v>1</v>
      </c>
      <c r="M2960">
        <v>0</v>
      </c>
      <c r="N2960" t="s">
        <v>877</v>
      </c>
      <c r="O2960" t="s">
        <v>877</v>
      </c>
      <c r="P2960" t="s">
        <v>877</v>
      </c>
      <c r="Q2960" t="s">
        <v>877</v>
      </c>
      <c r="R2960" t="s">
        <v>877</v>
      </c>
      <c r="S2960" t="s">
        <v>877</v>
      </c>
      <c r="T2960" t="s">
        <v>877</v>
      </c>
      <c r="U2960" t="s">
        <v>877</v>
      </c>
      <c r="V2960" t="s">
        <v>82</v>
      </c>
      <c r="W2960" t="s">
        <v>877</v>
      </c>
      <c r="X2960" t="s">
        <v>877</v>
      </c>
      <c r="Y2960" t="s">
        <v>877</v>
      </c>
      <c r="Z2960" t="s">
        <v>877</v>
      </c>
      <c r="AA2960" s="19">
        <v>45734.008702905092</v>
      </c>
      <c r="AB2960" t="s">
        <v>2043</v>
      </c>
    </row>
    <row r="2961" spans="1:28" x14ac:dyDescent="0.35">
      <c r="A2961" t="s">
        <v>1705</v>
      </c>
      <c r="B2961" t="s">
        <v>313</v>
      </c>
      <c r="C2961">
        <v>2587</v>
      </c>
      <c r="D2961" s="9">
        <v>41978.783553240741</v>
      </c>
      <c r="E2961" s="9">
        <v>44566.752152777779</v>
      </c>
      <c r="F2961">
        <v>8949</v>
      </c>
      <c r="G2961">
        <v>8949</v>
      </c>
      <c r="H2961">
        <v>4663</v>
      </c>
      <c r="I2961">
        <v>4286</v>
      </c>
      <c r="J2961">
        <v>709</v>
      </c>
      <c r="K2961">
        <v>8240</v>
      </c>
      <c r="L2961">
        <v>5431</v>
      </c>
      <c r="M2961">
        <v>2809</v>
      </c>
      <c r="N2961">
        <v>1.8049999999999999</v>
      </c>
      <c r="O2961">
        <v>1.696</v>
      </c>
      <c r="P2961">
        <v>0.28299999999999997</v>
      </c>
      <c r="Q2961">
        <v>2.0990000000000002</v>
      </c>
      <c r="R2961">
        <v>0.65200000000000002</v>
      </c>
      <c r="S2961">
        <v>0.51600000000000001</v>
      </c>
      <c r="T2961">
        <v>0.91900000000000004</v>
      </c>
      <c r="U2961">
        <v>1338.2560000000001</v>
      </c>
      <c r="V2961" t="s">
        <v>58</v>
      </c>
      <c r="W2961">
        <v>0.995</v>
      </c>
      <c r="X2961">
        <v>0.98799999999999999</v>
      </c>
      <c r="Y2961">
        <v>0.98899999999999999</v>
      </c>
      <c r="Z2961">
        <v>0.99</v>
      </c>
      <c r="AA2961" s="19">
        <v>45734.008812349537</v>
      </c>
      <c r="AB2961" t="s">
        <v>2043</v>
      </c>
    </row>
    <row r="2962" spans="1:28" x14ac:dyDescent="0.35">
      <c r="A2962" t="s">
        <v>1705</v>
      </c>
      <c r="B2962" t="s">
        <v>314</v>
      </c>
      <c r="C2962">
        <v>99</v>
      </c>
      <c r="D2962" s="9">
        <v>44466.754259259258</v>
      </c>
      <c r="E2962" s="9">
        <v>44566.752152777779</v>
      </c>
      <c r="F2962" t="s">
        <v>874</v>
      </c>
      <c r="G2962" t="s">
        <v>874</v>
      </c>
      <c r="H2962">
        <v>164</v>
      </c>
      <c r="I2962">
        <v>119</v>
      </c>
      <c r="J2962">
        <v>21</v>
      </c>
      <c r="K2962" t="s">
        <v>875</v>
      </c>
      <c r="L2962">
        <v>242</v>
      </c>
      <c r="M2962">
        <v>19</v>
      </c>
      <c r="N2962">
        <v>1.6459999999999999</v>
      </c>
      <c r="O2962">
        <v>1.1859999999999999</v>
      </c>
      <c r="P2962">
        <v>0.188</v>
      </c>
      <c r="Q2962">
        <v>2.476</v>
      </c>
      <c r="R2962">
        <v>0.93600000000000005</v>
      </c>
      <c r="S2962">
        <v>0.58099999999999996</v>
      </c>
      <c r="T2962">
        <v>0.93400000000000005</v>
      </c>
      <c r="U2962">
        <v>1134.491</v>
      </c>
      <c r="V2962" t="s">
        <v>58</v>
      </c>
      <c r="W2962">
        <v>0.98499999999999999</v>
      </c>
      <c r="X2962">
        <v>0.99399999999999999</v>
      </c>
      <c r="Y2962">
        <v>0.93300000000000005</v>
      </c>
      <c r="Z2962">
        <v>0.995</v>
      </c>
      <c r="AA2962" s="19">
        <v>45734.008826446756</v>
      </c>
      <c r="AB2962" t="s">
        <v>2043</v>
      </c>
    </row>
    <row r="2963" spans="1:28" x14ac:dyDescent="0.35">
      <c r="A2963" t="s">
        <v>1706</v>
      </c>
      <c r="B2963" t="s">
        <v>313</v>
      </c>
      <c r="C2963">
        <v>1336</v>
      </c>
      <c r="D2963" s="9">
        <v>43194.73704861111</v>
      </c>
      <c r="E2963" s="9">
        <v>44531.588900462964</v>
      </c>
      <c r="F2963">
        <v>42</v>
      </c>
      <c r="G2963">
        <v>42</v>
      </c>
      <c r="H2963">
        <v>19</v>
      </c>
      <c r="I2963">
        <v>23</v>
      </c>
      <c r="J2963">
        <v>3</v>
      </c>
      <c r="K2963">
        <v>39</v>
      </c>
      <c r="L2963">
        <v>22</v>
      </c>
      <c r="M2963">
        <v>17</v>
      </c>
      <c r="N2963">
        <v>1.6E-2</v>
      </c>
      <c r="O2963">
        <v>1.9E-2</v>
      </c>
      <c r="P2963">
        <v>2E-3</v>
      </c>
      <c r="Q2963">
        <v>2.9000000000000001E-2</v>
      </c>
      <c r="R2963">
        <v>0.879</v>
      </c>
      <c r="S2963">
        <v>0.45700000000000002</v>
      </c>
      <c r="T2963">
        <v>0.94299999999999995</v>
      </c>
      <c r="U2963">
        <v>586.20699999999999</v>
      </c>
      <c r="V2963" t="s">
        <v>58</v>
      </c>
      <c r="W2963">
        <v>0.97899999999999998</v>
      </c>
      <c r="X2963">
        <v>0.98</v>
      </c>
      <c r="Y2963">
        <v>0.98099999999999998</v>
      </c>
      <c r="Z2963">
        <v>0.88100000000000001</v>
      </c>
      <c r="AA2963" s="19">
        <v>45734.008916678242</v>
      </c>
      <c r="AB2963" t="s">
        <v>2043</v>
      </c>
    </row>
    <row r="2964" spans="1:28" x14ac:dyDescent="0.35">
      <c r="A2964" t="s">
        <v>1706</v>
      </c>
      <c r="B2964" t="s">
        <v>314</v>
      </c>
      <c r="C2964">
        <v>84</v>
      </c>
      <c r="D2964" s="9">
        <v>44446.871180555558</v>
      </c>
      <c r="E2964" s="9">
        <v>44531.588900462964</v>
      </c>
      <c r="F2964" t="s">
        <v>874</v>
      </c>
      <c r="G2964" t="s">
        <v>874</v>
      </c>
      <c r="H2964">
        <v>2</v>
      </c>
      <c r="I2964">
        <v>1</v>
      </c>
      <c r="J2964">
        <v>1</v>
      </c>
      <c r="K2964" t="s">
        <v>875</v>
      </c>
      <c r="L2964">
        <v>1</v>
      </c>
      <c r="M2964">
        <v>0</v>
      </c>
      <c r="N2964">
        <v>1.2E-2</v>
      </c>
      <c r="O2964" t="s">
        <v>877</v>
      </c>
      <c r="P2964" t="s">
        <v>877</v>
      </c>
      <c r="Q2964" t="s">
        <v>877</v>
      </c>
      <c r="R2964" t="s">
        <v>877</v>
      </c>
      <c r="S2964" t="s">
        <v>877</v>
      </c>
      <c r="T2964" t="s">
        <v>877</v>
      </c>
      <c r="U2964" t="s">
        <v>877</v>
      </c>
      <c r="V2964" t="s">
        <v>58</v>
      </c>
      <c r="W2964">
        <v>1</v>
      </c>
      <c r="X2964" t="s">
        <v>877</v>
      </c>
      <c r="Y2964" t="s">
        <v>877</v>
      </c>
      <c r="Z2964" t="s">
        <v>877</v>
      </c>
      <c r="AA2964" s="19">
        <v>45734.008916724539</v>
      </c>
      <c r="AB2964" t="s">
        <v>2043</v>
      </c>
    </row>
    <row r="2965" spans="1:28" x14ac:dyDescent="0.35">
      <c r="A2965" t="s">
        <v>1707</v>
      </c>
      <c r="B2965" t="s">
        <v>313</v>
      </c>
      <c r="C2965">
        <v>1889</v>
      </c>
      <c r="D2965" s="9">
        <v>42677.534166666665</v>
      </c>
      <c r="E2965" s="9">
        <v>44566.722025462965</v>
      </c>
      <c r="F2965">
        <v>6093</v>
      </c>
      <c r="G2965">
        <v>6093</v>
      </c>
      <c r="H2965">
        <v>1387</v>
      </c>
      <c r="I2965">
        <v>4706</v>
      </c>
      <c r="J2965">
        <v>960</v>
      </c>
      <c r="K2965">
        <v>5133</v>
      </c>
      <c r="L2965">
        <v>1817</v>
      </c>
      <c r="M2965">
        <v>3316</v>
      </c>
      <c r="N2965">
        <v>0.93799999999999994</v>
      </c>
      <c r="O2965">
        <v>3.24</v>
      </c>
      <c r="P2965">
        <v>0.76</v>
      </c>
      <c r="Q2965">
        <v>1.3069999999999999</v>
      </c>
      <c r="R2965">
        <v>0.38200000000000001</v>
      </c>
      <c r="S2965">
        <v>0.22500000000000001</v>
      </c>
      <c r="T2965">
        <v>0.81799999999999995</v>
      </c>
      <c r="U2965">
        <v>2537.1080000000002</v>
      </c>
      <c r="V2965" t="s">
        <v>58</v>
      </c>
      <c r="W2965">
        <v>0.99299999999999999</v>
      </c>
      <c r="X2965">
        <v>0.995</v>
      </c>
      <c r="Y2965">
        <v>0.94299999999999995</v>
      </c>
      <c r="Z2965">
        <v>0.99399999999999999</v>
      </c>
      <c r="AA2965" s="19">
        <v>45734.009019548612</v>
      </c>
      <c r="AB2965" t="s">
        <v>2043</v>
      </c>
    </row>
    <row r="2966" spans="1:28" x14ac:dyDescent="0.35">
      <c r="A2966" t="s">
        <v>1707</v>
      </c>
      <c r="B2966" t="s">
        <v>314</v>
      </c>
      <c r="C2966">
        <v>99</v>
      </c>
      <c r="D2966" s="9">
        <v>44466.731979166667</v>
      </c>
      <c r="E2966" s="9">
        <v>44566.722025462965</v>
      </c>
      <c r="F2966" t="s">
        <v>874</v>
      </c>
      <c r="G2966" t="s">
        <v>874</v>
      </c>
      <c r="H2966">
        <v>69</v>
      </c>
      <c r="I2966">
        <v>220</v>
      </c>
      <c r="J2966">
        <v>62</v>
      </c>
      <c r="K2966" t="s">
        <v>875</v>
      </c>
      <c r="L2966">
        <v>103</v>
      </c>
      <c r="M2966">
        <v>125</v>
      </c>
      <c r="N2966">
        <v>0.627</v>
      </c>
      <c r="O2966">
        <v>2.1080000000000001</v>
      </c>
      <c r="P2966">
        <v>0.623</v>
      </c>
      <c r="Q2966">
        <v>1.022</v>
      </c>
      <c r="R2966">
        <v>0.48399999999999999</v>
      </c>
      <c r="S2966">
        <v>0.22900000000000001</v>
      </c>
      <c r="T2966">
        <v>0.77200000000000002</v>
      </c>
      <c r="U2966">
        <v>3244.6179999999999</v>
      </c>
      <c r="V2966" t="s">
        <v>58</v>
      </c>
      <c r="W2966">
        <v>0.97699999999999998</v>
      </c>
      <c r="X2966">
        <v>0.995</v>
      </c>
      <c r="Y2966">
        <v>0.98099999999999998</v>
      </c>
      <c r="Z2966">
        <v>0.98199999999999998</v>
      </c>
      <c r="AA2966" s="19">
        <v>45734.009034074072</v>
      </c>
      <c r="AB2966" t="s">
        <v>2043</v>
      </c>
    </row>
    <row r="2967" spans="1:28" x14ac:dyDescent="0.35">
      <c r="A2967" t="s">
        <v>1708</v>
      </c>
      <c r="B2967" t="s">
        <v>313</v>
      </c>
      <c r="C2967">
        <v>7252</v>
      </c>
      <c r="D2967" s="9">
        <v>37309.730462962965</v>
      </c>
      <c r="E2967" s="9">
        <v>44562.565833333334</v>
      </c>
      <c r="F2967">
        <v>692</v>
      </c>
      <c r="G2967">
        <v>692</v>
      </c>
      <c r="H2967">
        <v>182</v>
      </c>
      <c r="I2967">
        <v>510</v>
      </c>
      <c r="J2967">
        <v>228</v>
      </c>
      <c r="K2967">
        <v>464</v>
      </c>
      <c r="L2967">
        <v>421</v>
      </c>
      <c r="M2967">
        <v>43</v>
      </c>
      <c r="N2967">
        <v>3.4000000000000002E-2</v>
      </c>
      <c r="O2967">
        <v>8.3000000000000004E-2</v>
      </c>
      <c r="P2967">
        <v>4.2999999999999997E-2</v>
      </c>
      <c r="Q2967">
        <v>8.5000000000000006E-2</v>
      </c>
      <c r="R2967">
        <v>1.149</v>
      </c>
      <c r="S2967">
        <v>0.29099999999999998</v>
      </c>
      <c r="T2967">
        <v>0.63200000000000001</v>
      </c>
      <c r="U2967">
        <v>505.88200000000001</v>
      </c>
      <c r="V2967" t="s">
        <v>64</v>
      </c>
      <c r="W2967">
        <v>0.94899999999999995</v>
      </c>
      <c r="X2967">
        <v>0.97299999999999998</v>
      </c>
      <c r="Y2967">
        <v>0.91700000000000004</v>
      </c>
      <c r="Z2967">
        <v>0.92500000000000004</v>
      </c>
      <c r="AA2967" s="19">
        <v>45734.009126921294</v>
      </c>
      <c r="AB2967" t="s">
        <v>2043</v>
      </c>
    </row>
    <row r="2968" spans="1:28" x14ac:dyDescent="0.35">
      <c r="A2968" t="s">
        <v>1708</v>
      </c>
      <c r="B2968" t="s">
        <v>314</v>
      </c>
      <c r="C2968">
        <v>54</v>
      </c>
      <c r="D2968" s="9">
        <v>44508.277222222219</v>
      </c>
      <c r="E2968" s="9">
        <v>44562.565833333334</v>
      </c>
      <c r="F2968" t="s">
        <v>874</v>
      </c>
      <c r="G2968" t="s">
        <v>874</v>
      </c>
      <c r="H2968">
        <v>1</v>
      </c>
      <c r="I2968">
        <v>5</v>
      </c>
      <c r="J2968">
        <v>1</v>
      </c>
      <c r="K2968" t="s">
        <v>875</v>
      </c>
      <c r="L2968">
        <v>1</v>
      </c>
      <c r="M2968">
        <v>3</v>
      </c>
      <c r="N2968" t="s">
        <v>877</v>
      </c>
      <c r="O2968">
        <v>6.7000000000000004E-2</v>
      </c>
      <c r="P2968" t="s">
        <v>877</v>
      </c>
      <c r="Q2968" t="s">
        <v>877</v>
      </c>
      <c r="R2968" t="s">
        <v>877</v>
      </c>
      <c r="S2968" t="s">
        <v>877</v>
      </c>
      <c r="T2968" t="s">
        <v>877</v>
      </c>
      <c r="U2968" t="s">
        <v>877</v>
      </c>
      <c r="V2968" t="s">
        <v>64</v>
      </c>
      <c r="W2968" t="s">
        <v>877</v>
      </c>
      <c r="X2968">
        <v>0.92800000000000005</v>
      </c>
      <c r="Y2968" t="s">
        <v>877</v>
      </c>
      <c r="Z2968" t="s">
        <v>877</v>
      </c>
      <c r="AA2968" s="19">
        <v>45734.009126990743</v>
      </c>
      <c r="AB2968" t="s">
        <v>2043</v>
      </c>
    </row>
    <row r="2969" spans="1:28" x14ac:dyDescent="0.35">
      <c r="A2969" t="s">
        <v>1709</v>
      </c>
      <c r="B2969" t="s">
        <v>313</v>
      </c>
      <c r="C2969">
        <v>1288</v>
      </c>
      <c r="D2969" s="9">
        <v>43161.16747685185</v>
      </c>
      <c r="E2969" s="9">
        <v>44449.434918981482</v>
      </c>
      <c r="F2969">
        <v>442</v>
      </c>
      <c r="G2969">
        <v>442</v>
      </c>
      <c r="H2969">
        <v>369</v>
      </c>
      <c r="I2969">
        <v>73</v>
      </c>
      <c r="J2969">
        <v>30</v>
      </c>
      <c r="K2969">
        <v>412</v>
      </c>
      <c r="L2969">
        <v>237</v>
      </c>
      <c r="M2969">
        <v>175</v>
      </c>
      <c r="N2969">
        <v>0.32400000000000001</v>
      </c>
      <c r="O2969">
        <v>7.0999999999999994E-2</v>
      </c>
      <c r="P2969">
        <v>5.3999999999999999E-2</v>
      </c>
      <c r="Q2969">
        <v>0.30599999999999999</v>
      </c>
      <c r="R2969">
        <v>0.89700000000000002</v>
      </c>
      <c r="S2969">
        <v>0.82</v>
      </c>
      <c r="T2969">
        <v>0.86299999999999999</v>
      </c>
      <c r="U2969">
        <v>571.89499999999998</v>
      </c>
      <c r="V2969" t="s">
        <v>58</v>
      </c>
      <c r="W2969">
        <v>0.76900000000000002</v>
      </c>
      <c r="X2969">
        <v>0.78100000000000003</v>
      </c>
      <c r="Y2969">
        <v>0.83799999999999997</v>
      </c>
      <c r="Z2969">
        <v>0.78100000000000003</v>
      </c>
      <c r="AA2969" s="19">
        <v>45734.009215335645</v>
      </c>
      <c r="AB2969" t="s">
        <v>2043</v>
      </c>
    </row>
    <row r="2970" spans="1:28" x14ac:dyDescent="0.35">
      <c r="A2970" t="s">
        <v>1709</v>
      </c>
      <c r="B2970" t="s">
        <v>314</v>
      </c>
      <c r="C2970">
        <v>38</v>
      </c>
      <c r="D2970" s="9">
        <v>44411.271458333336</v>
      </c>
      <c r="E2970" s="9">
        <v>44449.434918981482</v>
      </c>
      <c r="F2970" t="s">
        <v>874</v>
      </c>
      <c r="G2970" t="s">
        <v>874</v>
      </c>
      <c r="H2970">
        <v>3</v>
      </c>
      <c r="I2970">
        <v>1</v>
      </c>
      <c r="J2970">
        <v>1</v>
      </c>
      <c r="K2970" t="s">
        <v>875</v>
      </c>
      <c r="L2970">
        <v>1</v>
      </c>
      <c r="M2970">
        <v>3</v>
      </c>
      <c r="N2970">
        <v>0.14199999999999999</v>
      </c>
      <c r="O2970" t="s">
        <v>877</v>
      </c>
      <c r="P2970" t="s">
        <v>877</v>
      </c>
      <c r="Q2970" t="s">
        <v>877</v>
      </c>
      <c r="R2970" t="s">
        <v>877</v>
      </c>
      <c r="S2970" t="s">
        <v>877</v>
      </c>
      <c r="T2970" t="s">
        <v>877</v>
      </c>
      <c r="U2970" t="s">
        <v>877</v>
      </c>
      <c r="V2970" t="s">
        <v>58</v>
      </c>
      <c r="W2970">
        <v>0.99299999999999999</v>
      </c>
      <c r="X2970" t="s">
        <v>877</v>
      </c>
      <c r="Y2970" t="s">
        <v>877</v>
      </c>
      <c r="Z2970" t="s">
        <v>877</v>
      </c>
      <c r="AA2970" s="19">
        <v>45734.009215393518</v>
      </c>
      <c r="AB2970" t="s">
        <v>2043</v>
      </c>
    </row>
    <row r="2971" spans="1:28" x14ac:dyDescent="0.35">
      <c r="A2971" t="s">
        <v>1710</v>
      </c>
      <c r="B2971" t="s">
        <v>313</v>
      </c>
      <c r="C2971">
        <v>1828</v>
      </c>
      <c r="D2971" s="9">
        <v>41900.00341435185</v>
      </c>
      <c r="E2971" s="9">
        <v>43728.30195601852</v>
      </c>
      <c r="F2971">
        <v>292</v>
      </c>
      <c r="G2971">
        <v>292</v>
      </c>
      <c r="H2971">
        <v>131</v>
      </c>
      <c r="I2971">
        <v>161</v>
      </c>
      <c r="J2971">
        <v>25</v>
      </c>
      <c r="K2971">
        <v>267</v>
      </c>
      <c r="L2971">
        <v>120</v>
      </c>
      <c r="M2971">
        <v>147</v>
      </c>
      <c r="N2971">
        <v>5.8999999999999997E-2</v>
      </c>
      <c r="O2971">
        <v>0.13400000000000001</v>
      </c>
      <c r="P2971">
        <v>1.4E-2</v>
      </c>
      <c r="Q2971">
        <v>5.6000000000000001E-2</v>
      </c>
      <c r="R2971">
        <v>0.313</v>
      </c>
      <c r="S2971">
        <v>0.30599999999999999</v>
      </c>
      <c r="T2971">
        <v>0.92700000000000005</v>
      </c>
      <c r="U2971">
        <v>2625</v>
      </c>
      <c r="V2971" t="s">
        <v>58</v>
      </c>
      <c r="W2971">
        <v>0.91400000000000003</v>
      </c>
      <c r="X2971">
        <v>0.745</v>
      </c>
      <c r="Y2971">
        <v>0.39800000000000002</v>
      </c>
      <c r="Z2971">
        <v>0.79700000000000004</v>
      </c>
      <c r="AA2971" s="19">
        <v>45734.009306782405</v>
      </c>
      <c r="AB2971" t="s">
        <v>2043</v>
      </c>
    </row>
    <row r="2972" spans="1:28" x14ac:dyDescent="0.35">
      <c r="A2972" t="s">
        <v>1710</v>
      </c>
      <c r="B2972" t="s">
        <v>314</v>
      </c>
      <c r="C2972">
        <v>82</v>
      </c>
      <c r="D2972" s="9">
        <v>43645.405266203707</v>
      </c>
      <c r="E2972" s="9">
        <v>43728.30195601852</v>
      </c>
      <c r="F2972" t="s">
        <v>874</v>
      </c>
      <c r="G2972" t="s">
        <v>874</v>
      </c>
      <c r="H2972">
        <v>19</v>
      </c>
      <c r="I2972">
        <v>1</v>
      </c>
      <c r="J2972">
        <v>1</v>
      </c>
      <c r="K2972" t="s">
        <v>875</v>
      </c>
      <c r="L2972">
        <v>19</v>
      </c>
      <c r="M2972">
        <v>-1</v>
      </c>
      <c r="N2972">
        <v>0.255</v>
      </c>
      <c r="O2972" t="s">
        <v>877</v>
      </c>
      <c r="P2972" t="s">
        <v>877</v>
      </c>
      <c r="Q2972">
        <v>0.248</v>
      </c>
      <c r="R2972" t="s">
        <v>877</v>
      </c>
      <c r="S2972" t="s">
        <v>877</v>
      </c>
      <c r="T2972" t="s">
        <v>877</v>
      </c>
      <c r="U2972" t="s">
        <v>877</v>
      </c>
      <c r="V2972" t="s">
        <v>58</v>
      </c>
      <c r="W2972">
        <v>0.92700000000000005</v>
      </c>
      <c r="X2972" t="s">
        <v>877</v>
      </c>
      <c r="Y2972" t="s">
        <v>877</v>
      </c>
      <c r="Z2972">
        <v>0.88300000000000001</v>
      </c>
      <c r="AA2972" s="19">
        <v>45734.009306851854</v>
      </c>
      <c r="AB2972" t="s">
        <v>2043</v>
      </c>
    </row>
    <row r="2973" spans="1:28" x14ac:dyDescent="0.35">
      <c r="A2973" t="s">
        <v>1711</v>
      </c>
      <c r="B2973" t="s">
        <v>313</v>
      </c>
      <c r="C2973">
        <v>62</v>
      </c>
      <c r="D2973" s="9">
        <v>42406.778854166667</v>
      </c>
      <c r="E2973" s="9">
        <v>42468.854513888888</v>
      </c>
      <c r="F2973">
        <v>63</v>
      </c>
      <c r="G2973">
        <v>63</v>
      </c>
      <c r="H2973">
        <v>62</v>
      </c>
      <c r="I2973">
        <v>1</v>
      </c>
      <c r="J2973">
        <v>1</v>
      </c>
      <c r="K2973">
        <v>62</v>
      </c>
      <c r="L2973">
        <v>33</v>
      </c>
      <c r="M2973">
        <v>29</v>
      </c>
      <c r="N2973">
        <v>1.4359999999999999</v>
      </c>
      <c r="O2973">
        <v>0</v>
      </c>
      <c r="P2973">
        <v>0</v>
      </c>
      <c r="Q2973">
        <v>0.92100000000000004</v>
      </c>
      <c r="R2973">
        <v>0.64100000000000001</v>
      </c>
      <c r="S2973">
        <v>1</v>
      </c>
      <c r="T2973">
        <v>1</v>
      </c>
      <c r="U2973">
        <v>31.488</v>
      </c>
      <c r="V2973" t="s">
        <v>58</v>
      </c>
      <c r="W2973">
        <v>0.752</v>
      </c>
      <c r="X2973">
        <v>0</v>
      </c>
      <c r="Y2973">
        <v>0</v>
      </c>
      <c r="Z2973">
        <v>0.85799999999999998</v>
      </c>
      <c r="AA2973" s="19">
        <v>45734.009394259258</v>
      </c>
      <c r="AB2973" t="s">
        <v>2043</v>
      </c>
    </row>
    <row r="2974" spans="1:28" x14ac:dyDescent="0.35">
      <c r="A2974" t="s">
        <v>1711</v>
      </c>
      <c r="B2974" t="s">
        <v>314</v>
      </c>
      <c r="C2974">
        <v>62</v>
      </c>
      <c r="D2974" s="9">
        <v>42406.778854166667</v>
      </c>
      <c r="E2974" s="9">
        <v>42468.854513888888</v>
      </c>
      <c r="F2974" t="s">
        <v>874</v>
      </c>
      <c r="G2974" t="s">
        <v>874</v>
      </c>
      <c r="H2974">
        <v>62</v>
      </c>
      <c r="I2974">
        <v>1</v>
      </c>
      <c r="J2974">
        <v>1</v>
      </c>
      <c r="K2974" t="s">
        <v>875</v>
      </c>
      <c r="L2974">
        <v>33</v>
      </c>
      <c r="M2974">
        <v>28</v>
      </c>
      <c r="N2974">
        <v>1.431</v>
      </c>
      <c r="O2974" t="s">
        <v>877</v>
      </c>
      <c r="P2974" t="s">
        <v>877</v>
      </c>
      <c r="Q2974">
        <v>0.90200000000000002</v>
      </c>
      <c r="R2974" t="s">
        <v>877</v>
      </c>
      <c r="S2974" t="s">
        <v>877</v>
      </c>
      <c r="T2974" t="s">
        <v>877</v>
      </c>
      <c r="U2974" t="s">
        <v>877</v>
      </c>
      <c r="V2974" t="s">
        <v>58</v>
      </c>
      <c r="W2974">
        <v>0.749</v>
      </c>
      <c r="X2974" t="s">
        <v>877</v>
      </c>
      <c r="Y2974" t="s">
        <v>877</v>
      </c>
      <c r="Z2974">
        <v>0.85799999999999998</v>
      </c>
      <c r="AA2974" s="19">
        <v>45734.009394340275</v>
      </c>
      <c r="AB2974" t="s">
        <v>2043</v>
      </c>
    </row>
    <row r="2975" spans="1:28" x14ac:dyDescent="0.35">
      <c r="A2975" t="s">
        <v>1712</v>
      </c>
      <c r="B2975" t="s">
        <v>313</v>
      </c>
      <c r="C2975">
        <v>3181</v>
      </c>
      <c r="D2975" s="9">
        <v>40047.879618055558</v>
      </c>
      <c r="E2975" s="9">
        <v>43229.524456018517</v>
      </c>
      <c r="F2975">
        <v>72</v>
      </c>
      <c r="G2975">
        <v>72</v>
      </c>
      <c r="H2975">
        <v>51</v>
      </c>
      <c r="I2975">
        <v>21</v>
      </c>
      <c r="J2975">
        <v>4</v>
      </c>
      <c r="K2975">
        <v>68</v>
      </c>
      <c r="L2975">
        <v>61</v>
      </c>
      <c r="M2975">
        <v>7</v>
      </c>
      <c r="N2975">
        <v>2.1999999999999999E-2</v>
      </c>
      <c r="O2975">
        <v>7.0000000000000001E-3</v>
      </c>
      <c r="P2975">
        <v>1E-3</v>
      </c>
      <c r="Q2975">
        <v>2.4E-2</v>
      </c>
      <c r="R2975">
        <v>0.85699999999999998</v>
      </c>
      <c r="S2975">
        <v>0.75900000000000001</v>
      </c>
      <c r="T2975">
        <v>0.96599999999999997</v>
      </c>
      <c r="U2975">
        <v>291.66699999999997</v>
      </c>
      <c r="V2975" t="s">
        <v>58</v>
      </c>
      <c r="W2975">
        <v>0.58399999999999996</v>
      </c>
      <c r="X2975">
        <v>0.60299999999999998</v>
      </c>
      <c r="Y2975">
        <v>0.89900000000000002</v>
      </c>
      <c r="Z2975">
        <v>0.57699999999999996</v>
      </c>
      <c r="AA2975" s="19">
        <v>45734.009485717594</v>
      </c>
      <c r="AB2975" t="s">
        <v>2043</v>
      </c>
    </row>
    <row r="2976" spans="1:28" x14ac:dyDescent="0.35">
      <c r="A2976" t="s">
        <v>1712</v>
      </c>
      <c r="B2976" t="s">
        <v>314</v>
      </c>
      <c r="C2976">
        <v>1</v>
      </c>
      <c r="D2976" s="9">
        <v>43228.325856481482</v>
      </c>
      <c r="E2976" s="9">
        <v>43229.524456018517</v>
      </c>
      <c r="F2976" t="s">
        <v>874</v>
      </c>
      <c r="G2976" t="s">
        <v>874</v>
      </c>
      <c r="H2976">
        <v>1</v>
      </c>
      <c r="I2976">
        <v>1</v>
      </c>
      <c r="J2976">
        <v>1</v>
      </c>
      <c r="K2976" t="s">
        <v>875</v>
      </c>
      <c r="L2976">
        <v>1</v>
      </c>
      <c r="M2976">
        <v>-1</v>
      </c>
      <c r="N2976" t="s">
        <v>877</v>
      </c>
      <c r="O2976" t="s">
        <v>877</v>
      </c>
      <c r="P2976" t="s">
        <v>877</v>
      </c>
      <c r="Q2976" t="s">
        <v>877</v>
      </c>
      <c r="R2976" t="s">
        <v>877</v>
      </c>
      <c r="S2976" t="s">
        <v>877</v>
      </c>
      <c r="T2976" t="s">
        <v>877</v>
      </c>
      <c r="U2976" t="s">
        <v>877</v>
      </c>
      <c r="V2976" t="s">
        <v>58</v>
      </c>
      <c r="W2976" t="s">
        <v>877</v>
      </c>
      <c r="X2976" t="s">
        <v>877</v>
      </c>
      <c r="Y2976" t="s">
        <v>877</v>
      </c>
      <c r="Z2976" t="s">
        <v>877</v>
      </c>
      <c r="AA2976" s="19">
        <v>45734.009485775459</v>
      </c>
      <c r="AB2976" t="s">
        <v>2043</v>
      </c>
    </row>
    <row r="2977" spans="1:28" x14ac:dyDescent="0.35">
      <c r="A2977" t="s">
        <v>1713</v>
      </c>
      <c r="B2977" t="s">
        <v>313</v>
      </c>
      <c r="C2977">
        <v>6250</v>
      </c>
      <c r="D2977" s="9">
        <v>38296.730173611111</v>
      </c>
      <c r="E2977" s="9">
        <v>44547.584074074075</v>
      </c>
      <c r="F2977">
        <v>3907</v>
      </c>
      <c r="G2977">
        <v>3907</v>
      </c>
      <c r="H2977">
        <v>1453</v>
      </c>
      <c r="I2977">
        <v>2454</v>
      </c>
      <c r="J2977">
        <v>1050</v>
      </c>
      <c r="K2977">
        <v>2857</v>
      </c>
      <c r="L2977">
        <v>2844</v>
      </c>
      <c r="M2977">
        <v>13</v>
      </c>
      <c r="N2977">
        <v>0.27300000000000002</v>
      </c>
      <c r="O2977">
        <v>0.46100000000000002</v>
      </c>
      <c r="P2977">
        <v>0.18099999999999999</v>
      </c>
      <c r="Q2977">
        <v>0.52600000000000002</v>
      </c>
      <c r="R2977">
        <v>0.95099999999999996</v>
      </c>
      <c r="S2977">
        <v>0.372</v>
      </c>
      <c r="T2977">
        <v>0.753</v>
      </c>
      <c r="U2977">
        <v>24.715</v>
      </c>
      <c r="V2977" t="s">
        <v>82</v>
      </c>
      <c r="W2977">
        <v>0.88</v>
      </c>
      <c r="X2977">
        <v>0.91200000000000003</v>
      </c>
      <c r="Y2977">
        <v>0.97</v>
      </c>
      <c r="Z2977">
        <v>0.91700000000000004</v>
      </c>
      <c r="AA2977" s="19">
        <v>45734.00958726852</v>
      </c>
      <c r="AB2977" t="s">
        <v>2043</v>
      </c>
    </row>
    <row r="2978" spans="1:28" x14ac:dyDescent="0.35">
      <c r="A2978" t="s">
        <v>1713</v>
      </c>
      <c r="B2978" t="s">
        <v>314</v>
      </c>
      <c r="C2978">
        <v>96</v>
      </c>
      <c r="D2978" s="9">
        <v>44451.574953703705</v>
      </c>
      <c r="E2978" s="9">
        <v>44547.584074074075</v>
      </c>
      <c r="F2978" t="s">
        <v>874</v>
      </c>
      <c r="G2978" t="s">
        <v>874</v>
      </c>
      <c r="H2978">
        <v>11</v>
      </c>
      <c r="I2978">
        <v>5</v>
      </c>
      <c r="J2978">
        <v>6</v>
      </c>
      <c r="K2978" t="s">
        <v>875</v>
      </c>
      <c r="L2978">
        <v>11</v>
      </c>
      <c r="M2978">
        <v>-2</v>
      </c>
      <c r="N2978">
        <v>8.6999999999999994E-2</v>
      </c>
      <c r="O2978">
        <v>5.6000000000000001E-2</v>
      </c>
      <c r="P2978">
        <v>6.2E-2</v>
      </c>
      <c r="Q2978">
        <v>7.8E-2</v>
      </c>
      <c r="R2978">
        <v>0.96299999999999997</v>
      </c>
      <c r="S2978">
        <v>0.60799999999999998</v>
      </c>
      <c r="T2978">
        <v>0.56599999999999995</v>
      </c>
      <c r="U2978">
        <v>166.667</v>
      </c>
      <c r="V2978" t="s">
        <v>58</v>
      </c>
      <c r="W2978">
        <v>0.78100000000000003</v>
      </c>
      <c r="X2978">
        <v>0.873</v>
      </c>
      <c r="Y2978">
        <v>0.95599999999999996</v>
      </c>
      <c r="Z2978">
        <v>0.77800000000000002</v>
      </c>
      <c r="AA2978" s="19">
        <v>45734.009600590274</v>
      </c>
      <c r="AB2978" t="s">
        <v>2043</v>
      </c>
    </row>
    <row r="2979" spans="1:28" x14ac:dyDescent="0.35">
      <c r="A2979" t="s">
        <v>1714</v>
      </c>
      <c r="B2979" t="s">
        <v>313</v>
      </c>
      <c r="C2979">
        <v>1372</v>
      </c>
      <c r="D2979" s="9">
        <v>43041.663425925923</v>
      </c>
      <c r="E2979" s="9">
        <v>44414.509062500001</v>
      </c>
      <c r="F2979">
        <v>1145</v>
      </c>
      <c r="G2979">
        <v>1145</v>
      </c>
      <c r="H2979">
        <v>770</v>
      </c>
      <c r="I2979">
        <v>375</v>
      </c>
      <c r="J2979">
        <v>22</v>
      </c>
      <c r="K2979">
        <v>1123</v>
      </c>
      <c r="L2979">
        <v>243</v>
      </c>
      <c r="M2979">
        <v>880</v>
      </c>
      <c r="N2979">
        <v>1.3939999999999999</v>
      </c>
      <c r="O2979">
        <v>0.60199999999999998</v>
      </c>
      <c r="P2979">
        <v>6.8000000000000005E-2</v>
      </c>
      <c r="Q2979">
        <v>0.47</v>
      </c>
      <c r="R2979">
        <v>0.24399999999999999</v>
      </c>
      <c r="S2979">
        <v>0.69799999999999995</v>
      </c>
      <c r="T2979">
        <v>0.96599999999999997</v>
      </c>
      <c r="U2979">
        <v>1872.34</v>
      </c>
      <c r="V2979" t="s">
        <v>58</v>
      </c>
      <c r="W2979">
        <v>0.83099999999999996</v>
      </c>
      <c r="X2979">
        <v>0.64400000000000002</v>
      </c>
      <c r="Y2979">
        <v>0.877</v>
      </c>
      <c r="Z2979">
        <v>0.76100000000000001</v>
      </c>
      <c r="AA2979" s="19">
        <v>45734.009689027778</v>
      </c>
      <c r="AB2979" t="s">
        <v>2043</v>
      </c>
    </row>
    <row r="2980" spans="1:28" x14ac:dyDescent="0.35">
      <c r="A2980" t="s">
        <v>1714</v>
      </c>
      <c r="B2980" t="s">
        <v>314</v>
      </c>
      <c r="C2980">
        <v>0</v>
      </c>
      <c r="D2980" s="9">
        <v>44414.509062500001</v>
      </c>
      <c r="E2980" s="9">
        <v>44414.509062500001</v>
      </c>
      <c r="F2980" t="s">
        <v>874</v>
      </c>
      <c r="G2980" t="s">
        <v>874</v>
      </c>
      <c r="H2980">
        <v>1</v>
      </c>
      <c r="I2980">
        <v>1</v>
      </c>
      <c r="J2980">
        <v>1</v>
      </c>
      <c r="K2980" t="s">
        <v>875</v>
      </c>
      <c r="L2980">
        <v>1</v>
      </c>
      <c r="M2980">
        <v>0</v>
      </c>
      <c r="N2980" t="s">
        <v>877</v>
      </c>
      <c r="O2980" t="s">
        <v>877</v>
      </c>
      <c r="P2980" t="s">
        <v>877</v>
      </c>
      <c r="Q2980" t="s">
        <v>877</v>
      </c>
      <c r="R2980" t="s">
        <v>877</v>
      </c>
      <c r="S2980" t="s">
        <v>877</v>
      </c>
      <c r="T2980" t="s">
        <v>877</v>
      </c>
      <c r="U2980" t="s">
        <v>877</v>
      </c>
      <c r="V2980" t="s">
        <v>58</v>
      </c>
      <c r="W2980" t="s">
        <v>877</v>
      </c>
      <c r="X2980" t="s">
        <v>877</v>
      </c>
      <c r="Y2980" t="s">
        <v>877</v>
      </c>
      <c r="Z2980" t="s">
        <v>877</v>
      </c>
      <c r="AA2980" s="19">
        <v>45734.009689085651</v>
      </c>
      <c r="AB2980" t="s">
        <v>2043</v>
      </c>
    </row>
    <row r="2981" spans="1:28" x14ac:dyDescent="0.35">
      <c r="A2981" t="s">
        <v>1715</v>
      </c>
      <c r="B2981" t="s">
        <v>313</v>
      </c>
      <c r="C2981">
        <v>1085</v>
      </c>
      <c r="D2981" s="9">
        <v>43480.69091435185</v>
      </c>
      <c r="E2981" s="9">
        <v>44565.955694444441</v>
      </c>
      <c r="F2981">
        <v>47</v>
      </c>
      <c r="G2981">
        <v>47</v>
      </c>
      <c r="H2981">
        <v>24</v>
      </c>
      <c r="I2981">
        <v>23</v>
      </c>
      <c r="J2981">
        <v>6</v>
      </c>
      <c r="K2981">
        <v>41</v>
      </c>
      <c r="L2981">
        <v>28</v>
      </c>
      <c r="M2981">
        <v>13</v>
      </c>
      <c r="N2981">
        <v>1.7999999999999999E-2</v>
      </c>
      <c r="O2981">
        <v>2.5000000000000001E-2</v>
      </c>
      <c r="P2981">
        <v>1.2E-2</v>
      </c>
      <c r="Q2981">
        <v>3.1E-2</v>
      </c>
      <c r="R2981">
        <v>1</v>
      </c>
      <c r="S2981">
        <v>0.41899999999999998</v>
      </c>
      <c r="T2981">
        <v>0.72099999999999997</v>
      </c>
      <c r="U2981">
        <v>419.35500000000002</v>
      </c>
      <c r="V2981" t="s">
        <v>64</v>
      </c>
      <c r="W2981">
        <v>0.52100000000000002</v>
      </c>
      <c r="X2981">
        <v>0.88100000000000001</v>
      </c>
      <c r="Y2981">
        <v>0.42899999999999999</v>
      </c>
      <c r="Z2981">
        <v>0.41599999999999998</v>
      </c>
      <c r="AA2981" s="19">
        <v>45734.009781724541</v>
      </c>
      <c r="AB2981" t="s">
        <v>2043</v>
      </c>
    </row>
    <row r="2982" spans="1:28" x14ac:dyDescent="0.35">
      <c r="A2982" t="s">
        <v>1715</v>
      </c>
      <c r="B2982" t="s">
        <v>314</v>
      </c>
      <c r="C2982">
        <v>89</v>
      </c>
      <c r="D2982" s="9">
        <v>44476.802615740744</v>
      </c>
      <c r="E2982" s="9">
        <v>44565.955694444441</v>
      </c>
      <c r="F2982" t="s">
        <v>874</v>
      </c>
      <c r="G2982" t="s">
        <v>874</v>
      </c>
      <c r="H2982">
        <v>19</v>
      </c>
      <c r="I2982">
        <v>11</v>
      </c>
      <c r="J2982">
        <v>1</v>
      </c>
      <c r="K2982" t="s">
        <v>875</v>
      </c>
      <c r="L2982">
        <v>23</v>
      </c>
      <c r="M2982">
        <v>5</v>
      </c>
      <c r="N2982">
        <v>0.20100000000000001</v>
      </c>
      <c r="O2982">
        <v>0.34</v>
      </c>
      <c r="P2982" t="s">
        <v>877</v>
      </c>
      <c r="Q2982">
        <v>1.105</v>
      </c>
      <c r="R2982" t="s">
        <v>877</v>
      </c>
      <c r="S2982" t="s">
        <v>877</v>
      </c>
      <c r="T2982" t="s">
        <v>877</v>
      </c>
      <c r="U2982" t="s">
        <v>877</v>
      </c>
      <c r="V2982" t="s">
        <v>64</v>
      </c>
      <c r="W2982">
        <v>0.66500000000000004</v>
      </c>
      <c r="X2982">
        <v>0.85099999999999998</v>
      </c>
      <c r="Y2982" t="s">
        <v>877</v>
      </c>
      <c r="Z2982">
        <v>0.878</v>
      </c>
      <c r="AA2982" s="19">
        <v>45734.009781805558</v>
      </c>
      <c r="AB2982" t="s">
        <v>2043</v>
      </c>
    </row>
    <row r="2983" spans="1:28" x14ac:dyDescent="0.35">
      <c r="A2983" t="s">
        <v>1716</v>
      </c>
      <c r="B2983" t="s">
        <v>313</v>
      </c>
      <c r="C2983">
        <v>5999</v>
      </c>
      <c r="D2983" s="9">
        <v>38567.282175925924</v>
      </c>
      <c r="E2983" s="9">
        <v>44566.729224537034</v>
      </c>
      <c r="F2983">
        <v>433</v>
      </c>
      <c r="G2983">
        <v>433</v>
      </c>
      <c r="H2983">
        <v>188</v>
      </c>
      <c r="I2983">
        <v>245</v>
      </c>
      <c r="J2983">
        <v>184</v>
      </c>
      <c r="K2983">
        <v>249</v>
      </c>
      <c r="L2983">
        <v>233</v>
      </c>
      <c r="M2983">
        <v>16</v>
      </c>
      <c r="N2983">
        <v>3.3000000000000002E-2</v>
      </c>
      <c r="O2983">
        <v>4.3999999999999997E-2</v>
      </c>
      <c r="P2983">
        <v>3.5999999999999997E-2</v>
      </c>
      <c r="Q2983">
        <v>3.9E-2</v>
      </c>
      <c r="R2983">
        <v>0.95099999999999996</v>
      </c>
      <c r="S2983">
        <v>0.42899999999999999</v>
      </c>
      <c r="T2983">
        <v>0.53200000000000003</v>
      </c>
      <c r="U2983">
        <v>410.25599999999997</v>
      </c>
      <c r="V2983" t="s">
        <v>58</v>
      </c>
      <c r="W2983">
        <v>0.97599999999999998</v>
      </c>
      <c r="X2983">
        <v>0.90900000000000003</v>
      </c>
      <c r="Y2983">
        <v>0.98</v>
      </c>
      <c r="Z2983">
        <v>0.97199999999999998</v>
      </c>
      <c r="AA2983" s="19">
        <v>45734.009875787036</v>
      </c>
      <c r="AB2983" t="s">
        <v>2043</v>
      </c>
    </row>
    <row r="2984" spans="1:28" x14ac:dyDescent="0.35">
      <c r="A2984" t="s">
        <v>1716</v>
      </c>
      <c r="B2984" t="s">
        <v>314</v>
      </c>
      <c r="C2984">
        <v>82</v>
      </c>
      <c r="D2984" s="9">
        <v>44484.508321759262</v>
      </c>
      <c r="E2984" s="9">
        <v>44566.729224537034</v>
      </c>
      <c r="F2984" t="s">
        <v>874</v>
      </c>
      <c r="G2984" t="s">
        <v>874</v>
      </c>
      <c r="H2984">
        <v>3</v>
      </c>
      <c r="I2984">
        <v>1</v>
      </c>
      <c r="J2984">
        <v>1</v>
      </c>
      <c r="K2984" t="s">
        <v>875</v>
      </c>
      <c r="L2984">
        <v>1</v>
      </c>
      <c r="M2984">
        <v>1</v>
      </c>
      <c r="N2984">
        <v>2.5999999999999999E-2</v>
      </c>
      <c r="O2984" t="s">
        <v>877</v>
      </c>
      <c r="P2984" t="s">
        <v>877</v>
      </c>
      <c r="Q2984" t="s">
        <v>877</v>
      </c>
      <c r="R2984" t="s">
        <v>877</v>
      </c>
      <c r="S2984" t="s">
        <v>877</v>
      </c>
      <c r="T2984" t="s">
        <v>877</v>
      </c>
      <c r="U2984" t="s">
        <v>877</v>
      </c>
      <c r="V2984" t="s">
        <v>58</v>
      </c>
      <c r="W2984">
        <v>0.94499999999999995</v>
      </c>
      <c r="X2984" t="s">
        <v>877</v>
      </c>
      <c r="Y2984" t="s">
        <v>877</v>
      </c>
      <c r="Z2984" t="s">
        <v>877</v>
      </c>
      <c r="AA2984" s="19">
        <v>45734.009875868054</v>
      </c>
      <c r="AB2984" t="s">
        <v>2043</v>
      </c>
    </row>
    <row r="2985" spans="1:28" x14ac:dyDescent="0.35">
      <c r="A2985" t="s">
        <v>1717</v>
      </c>
      <c r="B2985" t="s">
        <v>313</v>
      </c>
      <c r="C2985">
        <v>5281</v>
      </c>
      <c r="D2985" s="9">
        <v>38877.364629629628</v>
      </c>
      <c r="E2985" s="9">
        <v>44159.346539351849</v>
      </c>
      <c r="F2985">
        <v>36</v>
      </c>
      <c r="G2985">
        <v>36</v>
      </c>
      <c r="H2985">
        <v>27</v>
      </c>
      <c r="I2985">
        <v>9</v>
      </c>
      <c r="J2985">
        <v>7</v>
      </c>
      <c r="K2985">
        <v>29</v>
      </c>
      <c r="L2985">
        <v>24</v>
      </c>
      <c r="M2985">
        <v>5</v>
      </c>
      <c r="N2985">
        <v>5.0000000000000001E-3</v>
      </c>
      <c r="O2985">
        <v>1E-3</v>
      </c>
      <c r="P2985">
        <v>3.0000000000000001E-3</v>
      </c>
      <c r="Q2985">
        <v>5.0000000000000001E-3</v>
      </c>
      <c r="R2985">
        <v>1.667</v>
      </c>
      <c r="S2985">
        <v>0.83299999999999996</v>
      </c>
      <c r="T2985">
        <v>0.5</v>
      </c>
      <c r="U2985">
        <v>1000</v>
      </c>
      <c r="V2985" t="s">
        <v>64</v>
      </c>
      <c r="W2985">
        <v>0.88600000000000001</v>
      </c>
      <c r="X2985">
        <v>0.85199999999999998</v>
      </c>
      <c r="Y2985">
        <v>0.93400000000000005</v>
      </c>
      <c r="Z2985">
        <v>0.78700000000000003</v>
      </c>
      <c r="AA2985" s="19">
        <v>45734.009962465279</v>
      </c>
      <c r="AB2985" t="s">
        <v>2043</v>
      </c>
    </row>
    <row r="2986" spans="1:28" x14ac:dyDescent="0.35">
      <c r="A2986" t="s">
        <v>1717</v>
      </c>
      <c r="B2986" t="s">
        <v>314</v>
      </c>
      <c r="C2986">
        <v>0</v>
      </c>
      <c r="D2986" s="9">
        <v>44159.346539351849</v>
      </c>
      <c r="E2986" s="9">
        <v>44159.346539351849</v>
      </c>
      <c r="F2986" t="s">
        <v>874</v>
      </c>
      <c r="G2986" t="s">
        <v>874</v>
      </c>
      <c r="H2986">
        <v>1</v>
      </c>
      <c r="I2986">
        <v>1</v>
      </c>
      <c r="J2986">
        <v>1</v>
      </c>
      <c r="K2986" t="s">
        <v>875</v>
      </c>
      <c r="L2986">
        <v>1</v>
      </c>
      <c r="M2986">
        <v>0</v>
      </c>
      <c r="N2986" t="s">
        <v>877</v>
      </c>
      <c r="O2986" t="s">
        <v>877</v>
      </c>
      <c r="P2986" t="s">
        <v>877</v>
      </c>
      <c r="Q2986" t="s">
        <v>877</v>
      </c>
      <c r="R2986" t="s">
        <v>877</v>
      </c>
      <c r="S2986" t="s">
        <v>877</v>
      </c>
      <c r="T2986" t="s">
        <v>877</v>
      </c>
      <c r="U2986" t="s">
        <v>877</v>
      </c>
      <c r="V2986" t="s">
        <v>64</v>
      </c>
      <c r="W2986" t="s">
        <v>877</v>
      </c>
      <c r="X2986" t="s">
        <v>877</v>
      </c>
      <c r="Y2986" t="s">
        <v>877</v>
      </c>
      <c r="Z2986" t="s">
        <v>877</v>
      </c>
      <c r="AA2986" s="19">
        <v>45734.009962523145</v>
      </c>
      <c r="AB2986" t="s">
        <v>2043</v>
      </c>
    </row>
    <row r="2987" spans="1:28" x14ac:dyDescent="0.35">
      <c r="A2987" t="s">
        <v>1718</v>
      </c>
      <c r="B2987" t="s">
        <v>313</v>
      </c>
      <c r="C2987">
        <v>2635</v>
      </c>
      <c r="D2987" s="9">
        <v>38303.94599537037</v>
      </c>
      <c r="E2987" s="9">
        <v>40939.693854166668</v>
      </c>
      <c r="F2987">
        <v>310</v>
      </c>
      <c r="G2987">
        <v>310</v>
      </c>
      <c r="H2987">
        <v>139</v>
      </c>
      <c r="I2987">
        <v>171</v>
      </c>
      <c r="J2987">
        <v>27</v>
      </c>
      <c r="K2987">
        <v>283</v>
      </c>
      <c r="L2987">
        <v>221</v>
      </c>
      <c r="M2987">
        <v>62</v>
      </c>
      <c r="N2987">
        <v>0.13500000000000001</v>
      </c>
      <c r="O2987">
        <v>0.10299999999999999</v>
      </c>
      <c r="P2987">
        <v>1.4E-2</v>
      </c>
      <c r="Q2987">
        <v>0.16800000000000001</v>
      </c>
      <c r="R2987">
        <v>0.75</v>
      </c>
      <c r="S2987">
        <v>0.56699999999999995</v>
      </c>
      <c r="T2987">
        <v>0.94099999999999995</v>
      </c>
      <c r="U2987">
        <v>369.048</v>
      </c>
      <c r="V2987" t="s">
        <v>58</v>
      </c>
      <c r="W2987">
        <v>0.67200000000000004</v>
      </c>
      <c r="X2987">
        <v>0.67400000000000004</v>
      </c>
      <c r="Y2987">
        <v>0.56399999999999995</v>
      </c>
      <c r="Z2987">
        <v>0.62</v>
      </c>
      <c r="AA2987" s="19">
        <v>45734.010055162034</v>
      </c>
      <c r="AB2987" t="s">
        <v>2043</v>
      </c>
    </row>
    <row r="2988" spans="1:28" x14ac:dyDescent="0.35">
      <c r="A2988" t="s">
        <v>1718</v>
      </c>
      <c r="B2988" t="s">
        <v>314</v>
      </c>
      <c r="C2988">
        <v>5</v>
      </c>
      <c r="D2988" s="9">
        <v>40934.673206018517</v>
      </c>
      <c r="E2988" s="9">
        <v>40939.693854166668</v>
      </c>
      <c r="F2988" t="s">
        <v>874</v>
      </c>
      <c r="G2988" t="s">
        <v>874</v>
      </c>
      <c r="H2988">
        <v>1</v>
      </c>
      <c r="I2988">
        <v>1</v>
      </c>
      <c r="J2988">
        <v>1</v>
      </c>
      <c r="K2988" t="s">
        <v>875</v>
      </c>
      <c r="L2988">
        <v>1</v>
      </c>
      <c r="M2988">
        <v>-1</v>
      </c>
      <c r="N2988" t="s">
        <v>877</v>
      </c>
      <c r="O2988" t="s">
        <v>877</v>
      </c>
      <c r="P2988" t="s">
        <v>877</v>
      </c>
      <c r="Q2988" t="s">
        <v>877</v>
      </c>
      <c r="R2988" t="s">
        <v>877</v>
      </c>
      <c r="S2988" t="s">
        <v>877</v>
      </c>
      <c r="T2988" t="s">
        <v>877</v>
      </c>
      <c r="U2988" t="s">
        <v>877</v>
      </c>
      <c r="V2988" t="s">
        <v>58</v>
      </c>
      <c r="W2988" t="s">
        <v>877</v>
      </c>
      <c r="X2988" t="s">
        <v>877</v>
      </c>
      <c r="Y2988" t="s">
        <v>877</v>
      </c>
      <c r="Z2988" t="s">
        <v>877</v>
      </c>
      <c r="AA2988" s="19">
        <v>45734.010055243052</v>
      </c>
      <c r="AB2988" t="s">
        <v>2043</v>
      </c>
    </row>
    <row r="2989" spans="1:28" x14ac:dyDescent="0.35">
      <c r="A2989" t="s">
        <v>1719</v>
      </c>
      <c r="B2989" t="s">
        <v>313</v>
      </c>
      <c r="C2989">
        <v>4403</v>
      </c>
      <c r="D2989" s="9">
        <v>40115.339097222219</v>
      </c>
      <c r="E2989" s="9">
        <v>44518.670358796298</v>
      </c>
      <c r="F2989">
        <v>34</v>
      </c>
      <c r="G2989">
        <v>34</v>
      </c>
      <c r="H2989">
        <v>20</v>
      </c>
      <c r="I2989">
        <v>14</v>
      </c>
      <c r="J2989">
        <v>7</v>
      </c>
      <c r="K2989">
        <v>27</v>
      </c>
      <c r="L2989">
        <v>20</v>
      </c>
      <c r="M2989">
        <v>7</v>
      </c>
      <c r="N2989">
        <v>6.0000000000000001E-3</v>
      </c>
      <c r="O2989">
        <v>3.0000000000000001E-3</v>
      </c>
      <c r="P2989">
        <v>2E-3</v>
      </c>
      <c r="Q2989">
        <v>7.0000000000000001E-3</v>
      </c>
      <c r="R2989">
        <v>1</v>
      </c>
      <c r="S2989">
        <v>0.66700000000000004</v>
      </c>
      <c r="T2989">
        <v>0.77800000000000002</v>
      </c>
      <c r="U2989">
        <v>1000</v>
      </c>
      <c r="V2989" t="s">
        <v>64</v>
      </c>
      <c r="W2989">
        <v>0.93600000000000005</v>
      </c>
      <c r="X2989">
        <v>0.91600000000000004</v>
      </c>
      <c r="Y2989">
        <v>0.86299999999999999</v>
      </c>
      <c r="Z2989">
        <v>0.89</v>
      </c>
      <c r="AA2989" s="19">
        <v>45734.010140451392</v>
      </c>
      <c r="AB2989" t="s">
        <v>2043</v>
      </c>
    </row>
    <row r="2990" spans="1:28" x14ac:dyDescent="0.35">
      <c r="A2990" t="s">
        <v>1719</v>
      </c>
      <c r="B2990" t="s">
        <v>314</v>
      </c>
      <c r="C2990">
        <v>69</v>
      </c>
      <c r="D2990" s="9">
        <v>44449.192939814813</v>
      </c>
      <c r="E2990" s="9">
        <v>44518.670358796298</v>
      </c>
      <c r="F2990" t="s">
        <v>874</v>
      </c>
      <c r="G2990" t="s">
        <v>874</v>
      </c>
      <c r="H2990">
        <v>1</v>
      </c>
      <c r="I2990">
        <v>2</v>
      </c>
      <c r="J2990">
        <v>1</v>
      </c>
      <c r="K2990" t="s">
        <v>875</v>
      </c>
      <c r="L2990">
        <v>1</v>
      </c>
      <c r="M2990">
        <v>1</v>
      </c>
      <c r="N2990" t="s">
        <v>877</v>
      </c>
      <c r="O2990">
        <v>1.4E-2</v>
      </c>
      <c r="P2990" t="s">
        <v>877</v>
      </c>
      <c r="Q2990" t="s">
        <v>877</v>
      </c>
      <c r="R2990" t="s">
        <v>877</v>
      </c>
      <c r="S2990" t="s">
        <v>877</v>
      </c>
      <c r="T2990" t="s">
        <v>877</v>
      </c>
      <c r="U2990" t="s">
        <v>877</v>
      </c>
      <c r="V2990" t="s">
        <v>64</v>
      </c>
      <c r="W2990" t="s">
        <v>877</v>
      </c>
      <c r="X2990">
        <v>1</v>
      </c>
      <c r="Y2990" t="s">
        <v>877</v>
      </c>
      <c r="Z2990" t="s">
        <v>877</v>
      </c>
      <c r="AA2990" s="19">
        <v>45734.010140509257</v>
      </c>
      <c r="AB2990" t="s">
        <v>2043</v>
      </c>
    </row>
    <row r="2991" spans="1:28" x14ac:dyDescent="0.35">
      <c r="A2991" t="s">
        <v>1720</v>
      </c>
      <c r="B2991" t="s">
        <v>313</v>
      </c>
      <c r="C2991">
        <v>5416</v>
      </c>
      <c r="D2991" s="9">
        <v>39045.316504629627</v>
      </c>
      <c r="E2991" s="9">
        <v>44461.602546296293</v>
      </c>
      <c r="F2991">
        <v>316</v>
      </c>
      <c r="G2991">
        <v>316</v>
      </c>
      <c r="H2991">
        <v>124</v>
      </c>
      <c r="I2991">
        <v>192</v>
      </c>
      <c r="J2991">
        <v>79</v>
      </c>
      <c r="K2991">
        <v>237</v>
      </c>
      <c r="L2991">
        <v>171</v>
      </c>
      <c r="M2991">
        <v>66</v>
      </c>
      <c r="N2991">
        <v>0.04</v>
      </c>
      <c r="O2991">
        <v>5.8999999999999997E-2</v>
      </c>
      <c r="P2991">
        <v>0.02</v>
      </c>
      <c r="Q2991">
        <v>9.7000000000000003E-2</v>
      </c>
      <c r="R2991">
        <v>1.228</v>
      </c>
      <c r="S2991">
        <v>0.40400000000000003</v>
      </c>
      <c r="T2991">
        <v>0.79800000000000004</v>
      </c>
      <c r="U2991">
        <v>680.41200000000003</v>
      </c>
      <c r="V2991" t="s">
        <v>64</v>
      </c>
      <c r="W2991">
        <v>0.89700000000000002</v>
      </c>
      <c r="X2991">
        <v>0.83599999999999997</v>
      </c>
      <c r="Y2991">
        <v>0.64500000000000002</v>
      </c>
      <c r="Z2991">
        <v>0.72699999999999998</v>
      </c>
      <c r="AA2991" s="19">
        <v>45734.010233726854</v>
      </c>
      <c r="AB2991" t="s">
        <v>2043</v>
      </c>
    </row>
    <row r="2992" spans="1:28" x14ac:dyDescent="0.35">
      <c r="A2992" t="s">
        <v>1720</v>
      </c>
      <c r="B2992" t="s">
        <v>314</v>
      </c>
      <c r="C2992">
        <v>0</v>
      </c>
      <c r="D2992" s="9">
        <v>44461.30840277778</v>
      </c>
      <c r="E2992" s="9">
        <v>44461.602546296293</v>
      </c>
      <c r="F2992" t="s">
        <v>874</v>
      </c>
      <c r="G2992" t="s">
        <v>874</v>
      </c>
      <c r="H2992">
        <v>1</v>
      </c>
      <c r="I2992">
        <v>1</v>
      </c>
      <c r="J2992">
        <v>1</v>
      </c>
      <c r="K2992" t="s">
        <v>875</v>
      </c>
      <c r="L2992">
        <v>1</v>
      </c>
      <c r="M2992">
        <v>-1</v>
      </c>
      <c r="N2992" t="s">
        <v>877</v>
      </c>
      <c r="O2992" t="s">
        <v>877</v>
      </c>
      <c r="P2992" t="s">
        <v>877</v>
      </c>
      <c r="Q2992" t="s">
        <v>877</v>
      </c>
      <c r="R2992" t="s">
        <v>877</v>
      </c>
      <c r="S2992" t="s">
        <v>877</v>
      </c>
      <c r="T2992" t="s">
        <v>877</v>
      </c>
      <c r="U2992" t="s">
        <v>877</v>
      </c>
      <c r="V2992" t="s">
        <v>64</v>
      </c>
      <c r="W2992" t="s">
        <v>877</v>
      </c>
      <c r="X2992" t="s">
        <v>877</v>
      </c>
      <c r="Y2992" t="s">
        <v>877</v>
      </c>
      <c r="Z2992" t="s">
        <v>877</v>
      </c>
      <c r="AA2992" s="19">
        <v>45734.010233773151</v>
      </c>
      <c r="AB2992" t="s">
        <v>2043</v>
      </c>
    </row>
    <row r="2993" spans="1:28" x14ac:dyDescent="0.35">
      <c r="A2993" t="s">
        <v>1721</v>
      </c>
      <c r="B2993" t="s">
        <v>313</v>
      </c>
      <c r="C2993">
        <v>5739</v>
      </c>
      <c r="D2993" s="9">
        <v>38690.601782407408</v>
      </c>
      <c r="E2993" s="9">
        <v>44429.708391203705</v>
      </c>
      <c r="F2993">
        <v>122</v>
      </c>
      <c r="G2993">
        <v>122</v>
      </c>
      <c r="H2993">
        <v>71</v>
      </c>
      <c r="I2993">
        <v>51</v>
      </c>
      <c r="J2993">
        <v>28</v>
      </c>
      <c r="K2993">
        <v>94</v>
      </c>
      <c r="L2993">
        <v>88</v>
      </c>
      <c r="M2993">
        <v>6</v>
      </c>
      <c r="N2993">
        <v>1.2999999999999999E-2</v>
      </c>
      <c r="O2993">
        <v>8.0000000000000002E-3</v>
      </c>
      <c r="P2993">
        <v>6.0000000000000001E-3</v>
      </c>
      <c r="Q2993">
        <v>1.7000000000000001E-2</v>
      </c>
      <c r="R2993">
        <v>1.133</v>
      </c>
      <c r="S2993">
        <v>0.61899999999999999</v>
      </c>
      <c r="T2993">
        <v>0.71399999999999997</v>
      </c>
      <c r="U2993">
        <v>352.94099999999997</v>
      </c>
      <c r="V2993" t="s">
        <v>64</v>
      </c>
      <c r="W2993">
        <v>0.94499999999999995</v>
      </c>
      <c r="X2993">
        <v>0.92</v>
      </c>
      <c r="Y2993">
        <v>0.93</v>
      </c>
      <c r="Z2993">
        <v>0.96499999999999997</v>
      </c>
      <c r="AA2993" s="19">
        <v>45734.010322569447</v>
      </c>
      <c r="AB2993" t="s">
        <v>2043</v>
      </c>
    </row>
    <row r="2994" spans="1:28" x14ac:dyDescent="0.35">
      <c r="A2994" t="s">
        <v>1721</v>
      </c>
      <c r="B2994" t="s">
        <v>314</v>
      </c>
      <c r="C2994">
        <v>0</v>
      </c>
      <c r="D2994" s="9">
        <v>44429.708391203705</v>
      </c>
      <c r="E2994" s="9">
        <v>44429.708391203705</v>
      </c>
      <c r="F2994" t="s">
        <v>874</v>
      </c>
      <c r="G2994" t="s">
        <v>874</v>
      </c>
      <c r="H2994">
        <v>1</v>
      </c>
      <c r="I2994">
        <v>1</v>
      </c>
      <c r="J2994">
        <v>1</v>
      </c>
      <c r="K2994" t="s">
        <v>875</v>
      </c>
      <c r="L2994">
        <v>1</v>
      </c>
      <c r="M2994">
        <v>0</v>
      </c>
      <c r="N2994" t="s">
        <v>877</v>
      </c>
      <c r="O2994" t="s">
        <v>877</v>
      </c>
      <c r="P2994" t="s">
        <v>877</v>
      </c>
      <c r="Q2994" t="s">
        <v>877</v>
      </c>
      <c r="R2994" t="s">
        <v>877</v>
      </c>
      <c r="S2994" t="s">
        <v>877</v>
      </c>
      <c r="T2994" t="s">
        <v>877</v>
      </c>
      <c r="U2994" t="s">
        <v>877</v>
      </c>
      <c r="V2994" t="s">
        <v>64</v>
      </c>
      <c r="W2994" t="s">
        <v>877</v>
      </c>
      <c r="X2994" t="s">
        <v>877</v>
      </c>
      <c r="Y2994" t="s">
        <v>877</v>
      </c>
      <c r="Z2994" t="s">
        <v>877</v>
      </c>
      <c r="AA2994" s="19">
        <v>45734.010322662034</v>
      </c>
      <c r="AB2994" t="s">
        <v>2043</v>
      </c>
    </row>
    <row r="2995" spans="1:28" x14ac:dyDescent="0.35">
      <c r="A2995" t="s">
        <v>1722</v>
      </c>
      <c r="B2995" t="s">
        <v>313</v>
      </c>
      <c r="C2995">
        <v>5474</v>
      </c>
      <c r="D2995" s="9">
        <v>39090.752002314817</v>
      </c>
      <c r="E2995" s="9">
        <v>44565.437395833331</v>
      </c>
      <c r="F2995">
        <v>158</v>
      </c>
      <c r="G2995">
        <v>158</v>
      </c>
      <c r="H2995">
        <v>100</v>
      </c>
      <c r="I2995">
        <v>58</v>
      </c>
      <c r="J2995">
        <v>20</v>
      </c>
      <c r="K2995">
        <v>138</v>
      </c>
      <c r="L2995">
        <v>125</v>
      </c>
      <c r="M2995">
        <v>13</v>
      </c>
      <c r="N2995">
        <v>2.4E-2</v>
      </c>
      <c r="O2995">
        <v>1.2999999999999999E-2</v>
      </c>
      <c r="P2995">
        <v>7.0000000000000001E-3</v>
      </c>
      <c r="Q2995">
        <v>2.9000000000000001E-2</v>
      </c>
      <c r="R2995">
        <v>0.96699999999999997</v>
      </c>
      <c r="S2995">
        <v>0.64900000000000002</v>
      </c>
      <c r="T2995">
        <v>0.81100000000000005</v>
      </c>
      <c r="U2995">
        <v>448.27600000000001</v>
      </c>
      <c r="V2995" t="s">
        <v>58</v>
      </c>
      <c r="W2995">
        <v>0.94499999999999995</v>
      </c>
      <c r="X2995">
        <v>0.75</v>
      </c>
      <c r="Y2995">
        <v>0.82</v>
      </c>
      <c r="Z2995">
        <v>0.90700000000000003</v>
      </c>
      <c r="AA2995" s="19">
        <v>45734.010409189817</v>
      </c>
      <c r="AB2995" t="s">
        <v>2043</v>
      </c>
    </row>
    <row r="2996" spans="1:28" x14ac:dyDescent="0.35">
      <c r="A2996" t="s">
        <v>1722</v>
      </c>
      <c r="B2996" t="s">
        <v>314</v>
      </c>
      <c r="C2996">
        <v>58</v>
      </c>
      <c r="D2996" s="9">
        <v>44506.774502314816</v>
      </c>
      <c r="E2996" s="9">
        <v>44565.437395833331</v>
      </c>
      <c r="F2996" t="s">
        <v>874</v>
      </c>
      <c r="G2996" t="s">
        <v>874</v>
      </c>
      <c r="H2996">
        <v>1</v>
      </c>
      <c r="I2996">
        <v>1</v>
      </c>
      <c r="J2996">
        <v>1</v>
      </c>
      <c r="K2996" t="s">
        <v>875</v>
      </c>
      <c r="L2996">
        <v>1</v>
      </c>
      <c r="M2996">
        <v>1</v>
      </c>
      <c r="N2996" t="s">
        <v>877</v>
      </c>
      <c r="O2996" t="s">
        <v>877</v>
      </c>
      <c r="P2996" t="s">
        <v>877</v>
      </c>
      <c r="Q2996" t="s">
        <v>877</v>
      </c>
      <c r="R2996" t="s">
        <v>877</v>
      </c>
      <c r="S2996" t="s">
        <v>877</v>
      </c>
      <c r="T2996" t="s">
        <v>877</v>
      </c>
      <c r="U2996" t="s">
        <v>877</v>
      </c>
      <c r="V2996" t="s">
        <v>58</v>
      </c>
      <c r="W2996" t="s">
        <v>877</v>
      </c>
      <c r="X2996" t="s">
        <v>877</v>
      </c>
      <c r="Y2996" t="s">
        <v>877</v>
      </c>
      <c r="Z2996" t="s">
        <v>877</v>
      </c>
      <c r="AA2996" s="19">
        <v>45734.010409259259</v>
      </c>
      <c r="AB2996" t="s">
        <v>2043</v>
      </c>
    </row>
    <row r="2997" spans="1:28" x14ac:dyDescent="0.35">
      <c r="A2997" t="s">
        <v>1723</v>
      </c>
      <c r="B2997" t="s">
        <v>313</v>
      </c>
      <c r="C2997">
        <v>6361</v>
      </c>
      <c r="D2997" s="9">
        <v>38190.512361111112</v>
      </c>
      <c r="E2997" s="9">
        <v>44552.387627314813</v>
      </c>
      <c r="F2997">
        <v>776</v>
      </c>
      <c r="G2997">
        <v>776</v>
      </c>
      <c r="H2997">
        <v>259</v>
      </c>
      <c r="I2997">
        <v>517</v>
      </c>
      <c r="J2997">
        <v>295</v>
      </c>
      <c r="K2997">
        <v>481</v>
      </c>
      <c r="L2997">
        <v>443</v>
      </c>
      <c r="M2997">
        <v>38</v>
      </c>
      <c r="N2997">
        <v>4.2999999999999997E-2</v>
      </c>
      <c r="O2997">
        <v>0.10100000000000001</v>
      </c>
      <c r="P2997">
        <v>5.8999999999999997E-2</v>
      </c>
      <c r="Q2997">
        <v>0.08</v>
      </c>
      <c r="R2997">
        <v>0.94099999999999995</v>
      </c>
      <c r="S2997">
        <v>0.29899999999999999</v>
      </c>
      <c r="T2997">
        <v>0.59</v>
      </c>
      <c r="U2997">
        <v>475</v>
      </c>
      <c r="V2997" t="s">
        <v>58</v>
      </c>
      <c r="W2997">
        <v>0.95399999999999996</v>
      </c>
      <c r="X2997">
        <v>0.89800000000000002</v>
      </c>
      <c r="Y2997">
        <v>0.96</v>
      </c>
      <c r="Z2997">
        <v>0.94299999999999995</v>
      </c>
      <c r="AA2997" s="19">
        <v>45734.010503391204</v>
      </c>
      <c r="AB2997" t="s">
        <v>2043</v>
      </c>
    </row>
    <row r="2998" spans="1:28" x14ac:dyDescent="0.35">
      <c r="A2998" t="s">
        <v>1723</v>
      </c>
      <c r="B2998" t="s">
        <v>314</v>
      </c>
      <c r="C2998">
        <v>32</v>
      </c>
      <c r="D2998" s="9">
        <v>44519.658391203702</v>
      </c>
      <c r="E2998" s="9">
        <v>44552.387627314813</v>
      </c>
      <c r="F2998" t="s">
        <v>874</v>
      </c>
      <c r="G2998" t="s">
        <v>874</v>
      </c>
      <c r="H2998">
        <v>2</v>
      </c>
      <c r="I2998">
        <v>1</v>
      </c>
      <c r="J2998">
        <v>1</v>
      </c>
      <c r="K2998" t="s">
        <v>875</v>
      </c>
      <c r="L2998">
        <v>2</v>
      </c>
      <c r="M2998">
        <v>0</v>
      </c>
      <c r="N2998">
        <v>3.6999999999999998E-2</v>
      </c>
      <c r="O2998" t="s">
        <v>877</v>
      </c>
      <c r="P2998" t="s">
        <v>877</v>
      </c>
      <c r="Q2998">
        <v>0.111</v>
      </c>
      <c r="R2998" t="s">
        <v>877</v>
      </c>
      <c r="S2998" t="s">
        <v>877</v>
      </c>
      <c r="T2998" t="s">
        <v>877</v>
      </c>
      <c r="U2998" t="s">
        <v>877</v>
      </c>
      <c r="V2998" t="s">
        <v>58</v>
      </c>
      <c r="W2998">
        <v>1</v>
      </c>
      <c r="X2998" t="s">
        <v>877</v>
      </c>
      <c r="Y2998" t="s">
        <v>877</v>
      </c>
      <c r="Z2998">
        <v>1</v>
      </c>
      <c r="AA2998" s="19">
        <v>45734.010503495374</v>
      </c>
      <c r="AB2998" t="s">
        <v>2043</v>
      </c>
    </row>
    <row r="2999" spans="1:28" x14ac:dyDescent="0.35">
      <c r="A2999" t="s">
        <v>1724</v>
      </c>
      <c r="B2999" t="s">
        <v>313</v>
      </c>
      <c r="C2999">
        <v>5982</v>
      </c>
      <c r="D2999" s="9">
        <v>38583.000810185185</v>
      </c>
      <c r="E2999" s="9">
        <v>44565.655532407407</v>
      </c>
      <c r="F2999">
        <v>990</v>
      </c>
      <c r="G2999">
        <v>990</v>
      </c>
      <c r="H2999">
        <v>673</v>
      </c>
      <c r="I2999">
        <v>317</v>
      </c>
      <c r="J2999">
        <v>128</v>
      </c>
      <c r="K2999">
        <v>862</v>
      </c>
      <c r="L2999">
        <v>804</v>
      </c>
      <c r="M2999">
        <v>58</v>
      </c>
      <c r="N2999">
        <v>0.14299999999999999</v>
      </c>
      <c r="O2999">
        <v>5.8000000000000003E-2</v>
      </c>
      <c r="P2999">
        <v>2.7E-2</v>
      </c>
      <c r="Q2999">
        <v>0.16600000000000001</v>
      </c>
      <c r="R2999">
        <v>0.95399999999999996</v>
      </c>
      <c r="S2999">
        <v>0.71099999999999997</v>
      </c>
      <c r="T2999">
        <v>0.86599999999999999</v>
      </c>
      <c r="U2999">
        <v>349.39800000000002</v>
      </c>
      <c r="V2999" t="s">
        <v>58</v>
      </c>
      <c r="W2999">
        <v>0.92600000000000005</v>
      </c>
      <c r="X2999">
        <v>0.997</v>
      </c>
      <c r="Y2999">
        <v>0.90800000000000003</v>
      </c>
      <c r="Z2999">
        <v>0.95199999999999996</v>
      </c>
      <c r="AA2999" s="19">
        <v>45734.010599456022</v>
      </c>
      <c r="AB2999" t="s">
        <v>2043</v>
      </c>
    </row>
    <row r="3000" spans="1:28" x14ac:dyDescent="0.35">
      <c r="A3000" t="s">
        <v>1724</v>
      </c>
      <c r="B3000" t="s">
        <v>314</v>
      </c>
      <c r="C3000">
        <v>97</v>
      </c>
      <c r="D3000" s="9">
        <v>44468.413819444446</v>
      </c>
      <c r="E3000" s="9">
        <v>44565.655532407407</v>
      </c>
      <c r="F3000" t="s">
        <v>874</v>
      </c>
      <c r="G3000" t="s">
        <v>874</v>
      </c>
      <c r="H3000">
        <v>15</v>
      </c>
      <c r="I3000">
        <v>6</v>
      </c>
      <c r="J3000">
        <v>4</v>
      </c>
      <c r="K3000" t="s">
        <v>875</v>
      </c>
      <c r="L3000">
        <v>18</v>
      </c>
      <c r="M3000">
        <v>0</v>
      </c>
      <c r="N3000">
        <v>0.14499999999999999</v>
      </c>
      <c r="O3000">
        <v>3.7999999999999999E-2</v>
      </c>
      <c r="P3000">
        <v>2</v>
      </c>
      <c r="Q3000">
        <v>0.189</v>
      </c>
      <c r="R3000">
        <v>-0.104</v>
      </c>
      <c r="S3000">
        <v>0.79200000000000004</v>
      </c>
      <c r="T3000">
        <v>-9.9290000000000003</v>
      </c>
      <c r="U3000">
        <v>306.87799999999999</v>
      </c>
      <c r="V3000" t="s">
        <v>58</v>
      </c>
      <c r="W3000">
        <v>0.72599999999999998</v>
      </c>
      <c r="X3000">
        <v>0.83799999999999997</v>
      </c>
      <c r="Y3000">
        <v>0.8</v>
      </c>
      <c r="Z3000">
        <v>0.61299999999999999</v>
      </c>
      <c r="AA3000" s="19">
        <v>45734.010613321756</v>
      </c>
      <c r="AB3000" t="s">
        <v>2043</v>
      </c>
    </row>
    <row r="3001" spans="1:28" x14ac:dyDescent="0.35">
      <c r="A3001" t="s">
        <v>1725</v>
      </c>
      <c r="B3001" t="s">
        <v>313</v>
      </c>
      <c r="C3001">
        <v>5356</v>
      </c>
      <c r="D3001" s="9">
        <v>39197.282395833332</v>
      </c>
      <c r="E3001" s="9">
        <v>44553.596307870372</v>
      </c>
      <c r="F3001">
        <v>406</v>
      </c>
      <c r="G3001">
        <v>406</v>
      </c>
      <c r="H3001">
        <v>171</v>
      </c>
      <c r="I3001">
        <v>235</v>
      </c>
      <c r="J3001">
        <v>101</v>
      </c>
      <c r="K3001">
        <v>305</v>
      </c>
      <c r="L3001">
        <v>218</v>
      </c>
      <c r="M3001">
        <v>87</v>
      </c>
      <c r="N3001">
        <v>3.2000000000000001E-2</v>
      </c>
      <c r="O3001">
        <v>4.3999999999999997E-2</v>
      </c>
      <c r="P3001">
        <v>2.1999999999999999E-2</v>
      </c>
      <c r="Q3001">
        <v>3.7999999999999999E-2</v>
      </c>
      <c r="R3001">
        <v>0.70399999999999996</v>
      </c>
      <c r="S3001">
        <v>0.42099999999999999</v>
      </c>
      <c r="T3001">
        <v>0.71099999999999997</v>
      </c>
      <c r="U3001">
        <v>2289.4740000000002</v>
      </c>
      <c r="V3001" t="s">
        <v>58</v>
      </c>
      <c r="W3001">
        <v>0.94799999999999995</v>
      </c>
      <c r="X3001">
        <v>0.999</v>
      </c>
      <c r="Y3001">
        <v>0.94199999999999995</v>
      </c>
      <c r="Z3001">
        <v>0.98599999999999999</v>
      </c>
      <c r="AA3001" s="19">
        <v>45734.010705682871</v>
      </c>
      <c r="AB3001" t="s">
        <v>2043</v>
      </c>
    </row>
    <row r="3002" spans="1:28" x14ac:dyDescent="0.35">
      <c r="A3002" t="s">
        <v>1725</v>
      </c>
      <c r="B3002" t="s">
        <v>314</v>
      </c>
      <c r="C3002">
        <v>98</v>
      </c>
      <c r="D3002" s="9">
        <v>44454.62054398148</v>
      </c>
      <c r="E3002" s="9">
        <v>44553.596307870372</v>
      </c>
      <c r="F3002" t="s">
        <v>874</v>
      </c>
      <c r="G3002" t="s">
        <v>874</v>
      </c>
      <c r="H3002">
        <v>2</v>
      </c>
      <c r="I3002">
        <v>2</v>
      </c>
      <c r="J3002">
        <v>1</v>
      </c>
      <c r="K3002" t="s">
        <v>875</v>
      </c>
      <c r="L3002">
        <v>2</v>
      </c>
      <c r="M3002">
        <v>0</v>
      </c>
      <c r="N3002">
        <v>2.4E-2</v>
      </c>
      <c r="O3002">
        <v>1.6E-2</v>
      </c>
      <c r="P3002" t="s">
        <v>877</v>
      </c>
      <c r="Q3002">
        <v>1.6E-2</v>
      </c>
      <c r="R3002" t="s">
        <v>877</v>
      </c>
      <c r="S3002" t="s">
        <v>877</v>
      </c>
      <c r="T3002" t="s">
        <v>877</v>
      </c>
      <c r="U3002" t="s">
        <v>877</v>
      </c>
      <c r="V3002" t="s">
        <v>58</v>
      </c>
      <c r="W3002">
        <v>1</v>
      </c>
      <c r="X3002">
        <v>1</v>
      </c>
      <c r="Y3002" t="s">
        <v>877</v>
      </c>
      <c r="Z3002">
        <v>1</v>
      </c>
      <c r="AA3002" s="19">
        <v>45734.010705752313</v>
      </c>
      <c r="AB3002" t="s">
        <v>2043</v>
      </c>
    </row>
    <row r="3003" spans="1:28" x14ac:dyDescent="0.35">
      <c r="A3003" t="s">
        <v>1726</v>
      </c>
      <c r="B3003" t="s">
        <v>313</v>
      </c>
      <c r="C3003">
        <v>2996</v>
      </c>
      <c r="D3003" s="9">
        <v>41190.73982638889</v>
      </c>
      <c r="E3003" s="9">
        <v>44187.57980324074</v>
      </c>
      <c r="F3003">
        <v>45</v>
      </c>
      <c r="G3003">
        <v>45</v>
      </c>
      <c r="H3003">
        <v>33</v>
      </c>
      <c r="I3003">
        <v>12</v>
      </c>
      <c r="J3003">
        <v>8</v>
      </c>
      <c r="K3003">
        <v>37</v>
      </c>
      <c r="L3003">
        <v>37</v>
      </c>
      <c r="M3003">
        <v>0</v>
      </c>
      <c r="N3003">
        <v>1.0999999999999999E-2</v>
      </c>
      <c r="O3003">
        <v>4.0000000000000001E-3</v>
      </c>
      <c r="P3003">
        <v>2E-3</v>
      </c>
      <c r="Q3003">
        <v>1.2E-2</v>
      </c>
      <c r="R3003">
        <v>0.92300000000000004</v>
      </c>
      <c r="S3003">
        <v>0.73299999999999998</v>
      </c>
      <c r="T3003">
        <v>0.86699999999999999</v>
      </c>
      <c r="U3003">
        <v>0</v>
      </c>
      <c r="V3003" t="s">
        <v>82</v>
      </c>
      <c r="W3003">
        <v>0.97699999999999998</v>
      </c>
      <c r="X3003">
        <v>0.93500000000000005</v>
      </c>
      <c r="Y3003">
        <v>0.88100000000000001</v>
      </c>
      <c r="Z3003">
        <v>0.97199999999999998</v>
      </c>
      <c r="AA3003" s="19">
        <v>45734.010796898147</v>
      </c>
      <c r="AB3003" t="s">
        <v>2043</v>
      </c>
    </row>
    <row r="3004" spans="1:28" x14ac:dyDescent="0.35">
      <c r="A3004" t="s">
        <v>1726</v>
      </c>
      <c r="B3004" t="s">
        <v>314</v>
      </c>
      <c r="C3004">
        <v>45</v>
      </c>
      <c r="D3004" s="9">
        <v>44142.337384259263</v>
      </c>
      <c r="E3004" s="9">
        <v>44187.57980324074</v>
      </c>
      <c r="F3004" t="s">
        <v>874</v>
      </c>
      <c r="G3004" t="s">
        <v>874</v>
      </c>
      <c r="H3004">
        <v>1</v>
      </c>
      <c r="I3004">
        <v>1</v>
      </c>
      <c r="J3004">
        <v>2</v>
      </c>
      <c r="K3004" t="s">
        <v>875</v>
      </c>
      <c r="L3004">
        <v>1</v>
      </c>
      <c r="M3004">
        <v>-3</v>
      </c>
      <c r="N3004" t="s">
        <v>877</v>
      </c>
      <c r="O3004" t="s">
        <v>877</v>
      </c>
      <c r="P3004" t="s">
        <v>877</v>
      </c>
      <c r="Q3004" t="s">
        <v>877</v>
      </c>
      <c r="R3004" t="s">
        <v>877</v>
      </c>
      <c r="S3004" t="s">
        <v>877</v>
      </c>
      <c r="T3004" t="s">
        <v>877</v>
      </c>
      <c r="U3004" t="s">
        <v>877</v>
      </c>
      <c r="V3004" t="s">
        <v>82</v>
      </c>
      <c r="W3004" t="s">
        <v>877</v>
      </c>
      <c r="X3004" t="s">
        <v>877</v>
      </c>
      <c r="Y3004" t="s">
        <v>877</v>
      </c>
      <c r="Z3004" t="s">
        <v>877</v>
      </c>
      <c r="AA3004" s="19">
        <v>45734.010796956019</v>
      </c>
      <c r="AB3004" t="s">
        <v>2043</v>
      </c>
    </row>
    <row r="3005" spans="1:28" x14ac:dyDescent="0.35">
      <c r="A3005" t="s">
        <v>1727</v>
      </c>
      <c r="B3005" t="s">
        <v>313</v>
      </c>
      <c r="C3005">
        <v>1807</v>
      </c>
      <c r="D3005" s="9">
        <v>40630.102048611108</v>
      </c>
      <c r="E3005" s="9">
        <v>42437.27857638889</v>
      </c>
      <c r="F3005">
        <v>207</v>
      </c>
      <c r="G3005">
        <v>207</v>
      </c>
      <c r="H3005">
        <v>129</v>
      </c>
      <c r="I3005">
        <v>78</v>
      </c>
      <c r="J3005">
        <v>20</v>
      </c>
      <c r="K3005">
        <v>187</v>
      </c>
      <c r="L3005">
        <v>155</v>
      </c>
      <c r="M3005">
        <v>32</v>
      </c>
      <c r="N3005">
        <v>0.113</v>
      </c>
      <c r="O3005">
        <v>5.3999999999999999E-2</v>
      </c>
      <c r="P3005">
        <v>1.2999999999999999E-2</v>
      </c>
      <c r="Q3005">
        <v>0.13300000000000001</v>
      </c>
      <c r="R3005">
        <v>0.86399999999999999</v>
      </c>
      <c r="S3005">
        <v>0.67700000000000005</v>
      </c>
      <c r="T3005">
        <v>0.92200000000000004</v>
      </c>
      <c r="U3005">
        <v>240.602</v>
      </c>
      <c r="V3005" t="s">
        <v>58</v>
      </c>
      <c r="W3005">
        <v>0.78900000000000003</v>
      </c>
      <c r="X3005">
        <v>0.93500000000000005</v>
      </c>
      <c r="Y3005">
        <v>0.497</v>
      </c>
      <c r="Z3005">
        <v>0.876</v>
      </c>
      <c r="AA3005" s="19">
        <v>45734.010889814817</v>
      </c>
      <c r="AB3005" t="s">
        <v>2043</v>
      </c>
    </row>
    <row r="3006" spans="1:28" x14ac:dyDescent="0.35">
      <c r="A3006" t="s">
        <v>1727</v>
      </c>
      <c r="B3006" t="s">
        <v>314</v>
      </c>
      <c r="C3006">
        <v>0</v>
      </c>
      <c r="D3006" s="9">
        <v>42437.27715277778</v>
      </c>
      <c r="E3006" s="9">
        <v>42437.27857638889</v>
      </c>
      <c r="F3006" t="s">
        <v>874</v>
      </c>
      <c r="G3006" t="s">
        <v>874</v>
      </c>
      <c r="H3006">
        <v>1</v>
      </c>
      <c r="I3006">
        <v>1</v>
      </c>
      <c r="J3006">
        <v>1</v>
      </c>
      <c r="K3006" t="s">
        <v>875</v>
      </c>
      <c r="L3006">
        <v>1</v>
      </c>
      <c r="M3006">
        <v>-1</v>
      </c>
      <c r="N3006" t="s">
        <v>877</v>
      </c>
      <c r="O3006" t="s">
        <v>877</v>
      </c>
      <c r="P3006" t="s">
        <v>877</v>
      </c>
      <c r="Q3006" t="s">
        <v>877</v>
      </c>
      <c r="R3006" t="s">
        <v>877</v>
      </c>
      <c r="S3006" t="s">
        <v>877</v>
      </c>
      <c r="T3006" t="s">
        <v>877</v>
      </c>
      <c r="U3006" t="s">
        <v>877</v>
      </c>
      <c r="V3006" t="s">
        <v>58</v>
      </c>
      <c r="W3006" t="s">
        <v>877</v>
      </c>
      <c r="X3006" t="s">
        <v>877</v>
      </c>
      <c r="Y3006" t="s">
        <v>877</v>
      </c>
      <c r="Z3006" t="s">
        <v>877</v>
      </c>
      <c r="AA3006" s="19">
        <v>45734.010889872683</v>
      </c>
      <c r="AB3006" t="s">
        <v>2043</v>
      </c>
    </row>
    <row r="3007" spans="1:28" x14ac:dyDescent="0.35">
      <c r="A3007" t="s">
        <v>1728</v>
      </c>
      <c r="B3007" t="s">
        <v>313</v>
      </c>
      <c r="C3007">
        <v>5419</v>
      </c>
      <c r="D3007" s="9">
        <v>39065.410000000003</v>
      </c>
      <c r="E3007" s="9">
        <v>44484.458055555559</v>
      </c>
      <c r="F3007">
        <v>117</v>
      </c>
      <c r="G3007">
        <v>117</v>
      </c>
      <c r="H3007">
        <v>62</v>
      </c>
      <c r="I3007">
        <v>55</v>
      </c>
      <c r="J3007">
        <v>13</v>
      </c>
      <c r="K3007">
        <v>104</v>
      </c>
      <c r="L3007">
        <v>95</v>
      </c>
      <c r="M3007">
        <v>9</v>
      </c>
      <c r="N3007">
        <v>1.0999999999999999E-2</v>
      </c>
      <c r="O3007">
        <v>1.2E-2</v>
      </c>
      <c r="P3007">
        <v>2E-3</v>
      </c>
      <c r="Q3007">
        <v>1.7999999999999999E-2</v>
      </c>
      <c r="R3007">
        <v>0.85699999999999998</v>
      </c>
      <c r="S3007">
        <v>0.47799999999999998</v>
      </c>
      <c r="T3007">
        <v>0.91300000000000003</v>
      </c>
      <c r="U3007">
        <v>500</v>
      </c>
      <c r="V3007" t="s">
        <v>58</v>
      </c>
      <c r="W3007">
        <v>0.98</v>
      </c>
      <c r="X3007">
        <v>0.95199999999999996</v>
      </c>
      <c r="Y3007">
        <v>0.97399999999999998</v>
      </c>
      <c r="Z3007">
        <v>0.96399999999999997</v>
      </c>
      <c r="AA3007" s="19">
        <v>45734.010980879626</v>
      </c>
      <c r="AB3007" t="s">
        <v>2043</v>
      </c>
    </row>
    <row r="3008" spans="1:28" x14ac:dyDescent="0.35">
      <c r="A3008" t="s">
        <v>1728</v>
      </c>
      <c r="B3008" t="s">
        <v>314</v>
      </c>
      <c r="C3008">
        <v>8</v>
      </c>
      <c r="D3008" s="9">
        <v>44475.822442129633</v>
      </c>
      <c r="E3008" s="9">
        <v>44484.458055555559</v>
      </c>
      <c r="F3008" t="s">
        <v>874</v>
      </c>
      <c r="G3008" t="s">
        <v>874</v>
      </c>
      <c r="H3008">
        <v>2</v>
      </c>
      <c r="I3008">
        <v>1</v>
      </c>
      <c r="J3008">
        <v>1</v>
      </c>
      <c r="K3008" t="s">
        <v>875</v>
      </c>
      <c r="L3008">
        <v>1</v>
      </c>
      <c r="M3008">
        <v>-1</v>
      </c>
      <c r="N3008">
        <v>0.111</v>
      </c>
      <c r="O3008" t="s">
        <v>877</v>
      </c>
      <c r="P3008" t="s">
        <v>877</v>
      </c>
      <c r="Q3008" t="s">
        <v>877</v>
      </c>
      <c r="R3008" t="s">
        <v>877</v>
      </c>
      <c r="S3008" t="s">
        <v>877</v>
      </c>
      <c r="T3008" t="s">
        <v>877</v>
      </c>
      <c r="U3008" t="s">
        <v>877</v>
      </c>
      <c r="V3008" t="s">
        <v>58</v>
      </c>
      <c r="W3008">
        <v>1</v>
      </c>
      <c r="X3008" t="s">
        <v>877</v>
      </c>
      <c r="Y3008" t="s">
        <v>877</v>
      </c>
      <c r="Z3008" t="s">
        <v>877</v>
      </c>
      <c r="AA3008" s="19">
        <v>45734.010980937499</v>
      </c>
      <c r="AB3008" t="s">
        <v>2043</v>
      </c>
    </row>
    <row r="3009" spans="1:28" x14ac:dyDescent="0.35">
      <c r="A3009" t="s">
        <v>1729</v>
      </c>
      <c r="B3009" t="s">
        <v>313</v>
      </c>
      <c r="C3009">
        <v>1630</v>
      </c>
      <c r="D3009" s="9">
        <v>41367.163240740738</v>
      </c>
      <c r="E3009" s="9">
        <v>42997.937615740739</v>
      </c>
      <c r="F3009">
        <v>95</v>
      </c>
      <c r="G3009">
        <v>95</v>
      </c>
      <c r="H3009">
        <v>56</v>
      </c>
      <c r="I3009">
        <v>39</v>
      </c>
      <c r="J3009">
        <v>6</v>
      </c>
      <c r="K3009">
        <v>89</v>
      </c>
      <c r="L3009">
        <v>89</v>
      </c>
      <c r="M3009">
        <v>0</v>
      </c>
      <c r="N3009">
        <v>4.1000000000000002E-2</v>
      </c>
      <c r="O3009">
        <v>2.9000000000000001E-2</v>
      </c>
      <c r="P3009">
        <v>2E-3</v>
      </c>
      <c r="Q3009">
        <v>6.5000000000000002E-2</v>
      </c>
      <c r="R3009">
        <v>0.95599999999999996</v>
      </c>
      <c r="S3009">
        <v>0.58599999999999997</v>
      </c>
      <c r="T3009">
        <v>0.97099999999999997</v>
      </c>
      <c r="U3009">
        <v>0</v>
      </c>
      <c r="V3009" t="s">
        <v>82</v>
      </c>
      <c r="W3009">
        <v>0.98699999999999999</v>
      </c>
      <c r="X3009">
        <v>0.94</v>
      </c>
      <c r="Y3009">
        <v>0.42899999999999999</v>
      </c>
      <c r="Z3009">
        <v>0.97299999999999998</v>
      </c>
      <c r="AA3009" s="19">
        <v>45734.011068148146</v>
      </c>
      <c r="AB3009" t="s">
        <v>2043</v>
      </c>
    </row>
    <row r="3010" spans="1:28" x14ac:dyDescent="0.35">
      <c r="A3010" t="s">
        <v>1729</v>
      </c>
      <c r="B3010" t="s">
        <v>314</v>
      </c>
      <c r="C3010">
        <v>0</v>
      </c>
      <c r="D3010" s="9">
        <v>42997.937592592592</v>
      </c>
      <c r="E3010" s="9">
        <v>42997.937615740739</v>
      </c>
      <c r="F3010" t="s">
        <v>874</v>
      </c>
      <c r="G3010" t="s">
        <v>874</v>
      </c>
      <c r="H3010">
        <v>1</v>
      </c>
      <c r="I3010">
        <v>1</v>
      </c>
      <c r="J3010">
        <v>5</v>
      </c>
      <c r="K3010" t="s">
        <v>875</v>
      </c>
      <c r="L3010">
        <v>1</v>
      </c>
      <c r="M3010">
        <v>-4</v>
      </c>
      <c r="N3010" t="s">
        <v>877</v>
      </c>
      <c r="O3010" t="s">
        <v>877</v>
      </c>
      <c r="P3010">
        <v>2.5</v>
      </c>
      <c r="Q3010" t="s">
        <v>877</v>
      </c>
      <c r="R3010" t="s">
        <v>877</v>
      </c>
      <c r="S3010" t="s">
        <v>877</v>
      </c>
      <c r="T3010" t="s">
        <v>877</v>
      </c>
      <c r="U3010" t="s">
        <v>877</v>
      </c>
      <c r="V3010" t="s">
        <v>82</v>
      </c>
      <c r="W3010" t="s">
        <v>877</v>
      </c>
      <c r="X3010" t="s">
        <v>877</v>
      </c>
      <c r="Y3010">
        <v>0.75</v>
      </c>
      <c r="Z3010" t="s">
        <v>877</v>
      </c>
      <c r="AA3010" s="19">
        <v>45734.011068206019</v>
      </c>
      <c r="AB3010" t="s">
        <v>2043</v>
      </c>
    </row>
    <row r="3011" spans="1:28" x14ac:dyDescent="0.35">
      <c r="A3011" t="s">
        <v>1730</v>
      </c>
      <c r="B3011" t="s">
        <v>313</v>
      </c>
      <c r="C3011">
        <v>6375</v>
      </c>
      <c r="D3011" s="9">
        <v>38190.508645833332</v>
      </c>
      <c r="E3011" s="9">
        <v>44565.751550925925</v>
      </c>
      <c r="F3011">
        <v>1922</v>
      </c>
      <c r="G3011">
        <v>1922</v>
      </c>
      <c r="H3011">
        <v>741</v>
      </c>
      <c r="I3011">
        <v>1181</v>
      </c>
      <c r="J3011">
        <v>454</v>
      </c>
      <c r="K3011">
        <v>1468</v>
      </c>
      <c r="L3011">
        <v>1266</v>
      </c>
      <c r="M3011">
        <v>202</v>
      </c>
      <c r="N3011">
        <v>0.16900000000000001</v>
      </c>
      <c r="O3011">
        <v>0.26200000000000001</v>
      </c>
      <c r="P3011">
        <v>8.7999999999999995E-2</v>
      </c>
      <c r="Q3011">
        <v>0.28499999999999998</v>
      </c>
      <c r="R3011">
        <v>0.83099999999999996</v>
      </c>
      <c r="S3011">
        <v>0.39200000000000002</v>
      </c>
      <c r="T3011">
        <v>0.79600000000000004</v>
      </c>
      <c r="U3011">
        <v>708.77200000000005</v>
      </c>
      <c r="V3011" t="s">
        <v>58</v>
      </c>
      <c r="W3011">
        <v>0.85</v>
      </c>
      <c r="X3011">
        <v>0.80900000000000005</v>
      </c>
      <c r="Y3011">
        <v>0.93700000000000006</v>
      </c>
      <c r="Z3011">
        <v>0.86899999999999999</v>
      </c>
      <c r="AA3011" s="19">
        <v>45734.011166273151</v>
      </c>
      <c r="AB3011" t="s">
        <v>2043</v>
      </c>
    </row>
    <row r="3012" spans="1:28" x14ac:dyDescent="0.35">
      <c r="A3012" t="s">
        <v>1730</v>
      </c>
      <c r="B3012" t="s">
        <v>314</v>
      </c>
      <c r="C3012">
        <v>69</v>
      </c>
      <c r="D3012" s="9">
        <v>44496.48537037037</v>
      </c>
      <c r="E3012" s="9">
        <v>44565.751550925925</v>
      </c>
      <c r="F3012" t="s">
        <v>874</v>
      </c>
      <c r="G3012" t="s">
        <v>874</v>
      </c>
      <c r="H3012">
        <v>5</v>
      </c>
      <c r="I3012">
        <v>2</v>
      </c>
      <c r="J3012">
        <v>1</v>
      </c>
      <c r="K3012" t="s">
        <v>875</v>
      </c>
      <c r="L3012">
        <v>7</v>
      </c>
      <c r="M3012">
        <v>-2</v>
      </c>
      <c r="N3012">
        <v>0.625</v>
      </c>
      <c r="O3012">
        <v>1.4E-2</v>
      </c>
      <c r="P3012" t="s">
        <v>877</v>
      </c>
      <c r="Q3012">
        <v>1.8149999999999999</v>
      </c>
      <c r="R3012" t="s">
        <v>877</v>
      </c>
      <c r="S3012" t="s">
        <v>877</v>
      </c>
      <c r="T3012" t="s">
        <v>877</v>
      </c>
      <c r="U3012" t="s">
        <v>877</v>
      </c>
      <c r="V3012" t="s">
        <v>58</v>
      </c>
      <c r="W3012">
        <v>0.81200000000000006</v>
      </c>
      <c r="X3012">
        <v>1</v>
      </c>
      <c r="Y3012" t="s">
        <v>877</v>
      </c>
      <c r="Z3012">
        <v>0.90700000000000003</v>
      </c>
      <c r="AA3012" s="19">
        <v>45734.011166388889</v>
      </c>
      <c r="AB3012" t="s">
        <v>2043</v>
      </c>
    </row>
    <row r="3013" spans="1:28" x14ac:dyDescent="0.35">
      <c r="A3013" t="s">
        <v>1731</v>
      </c>
      <c r="B3013" t="s">
        <v>313</v>
      </c>
      <c r="C3013">
        <v>5967</v>
      </c>
      <c r="D3013" s="9">
        <v>38590.070370370369</v>
      </c>
      <c r="E3013" s="9">
        <v>44557.571168981478</v>
      </c>
      <c r="F3013">
        <v>255</v>
      </c>
      <c r="G3013">
        <v>255</v>
      </c>
      <c r="H3013">
        <v>117</v>
      </c>
      <c r="I3013">
        <v>138</v>
      </c>
      <c r="J3013">
        <v>108</v>
      </c>
      <c r="K3013">
        <v>147</v>
      </c>
      <c r="L3013">
        <v>138</v>
      </c>
      <c r="M3013">
        <v>9</v>
      </c>
      <c r="N3013">
        <v>1.9E-2</v>
      </c>
      <c r="O3013">
        <v>2.5000000000000001E-2</v>
      </c>
      <c r="P3013">
        <v>2.1999999999999999E-2</v>
      </c>
      <c r="Q3013">
        <v>2.1999999999999999E-2</v>
      </c>
      <c r="R3013">
        <v>1</v>
      </c>
      <c r="S3013">
        <v>0.432</v>
      </c>
      <c r="T3013">
        <v>0.5</v>
      </c>
      <c r="U3013">
        <v>409.09100000000001</v>
      </c>
      <c r="V3013" t="s">
        <v>64</v>
      </c>
      <c r="W3013">
        <v>0.99</v>
      </c>
      <c r="X3013">
        <v>0.91600000000000004</v>
      </c>
      <c r="Y3013">
        <v>0.96599999999999997</v>
      </c>
      <c r="Z3013">
        <v>0.98299999999999998</v>
      </c>
      <c r="AA3013" s="19">
        <v>45734.011258599538</v>
      </c>
      <c r="AB3013" t="s">
        <v>2043</v>
      </c>
    </row>
    <row r="3014" spans="1:28" x14ac:dyDescent="0.35">
      <c r="A3014" t="s">
        <v>1731</v>
      </c>
      <c r="B3014" t="s">
        <v>314</v>
      </c>
      <c r="C3014">
        <v>73</v>
      </c>
      <c r="D3014" s="9">
        <v>44484.511006944442</v>
      </c>
      <c r="E3014" s="9">
        <v>44557.571168981478</v>
      </c>
      <c r="F3014" t="s">
        <v>874</v>
      </c>
      <c r="G3014" t="s">
        <v>874</v>
      </c>
      <c r="H3014">
        <v>1</v>
      </c>
      <c r="I3014">
        <v>2</v>
      </c>
      <c r="J3014">
        <v>1</v>
      </c>
      <c r="K3014" t="s">
        <v>875</v>
      </c>
      <c r="L3014">
        <v>7</v>
      </c>
      <c r="M3014">
        <v>-6</v>
      </c>
      <c r="N3014" t="s">
        <v>877</v>
      </c>
      <c r="O3014">
        <v>8.3000000000000004E-2</v>
      </c>
      <c r="P3014" t="s">
        <v>877</v>
      </c>
      <c r="Q3014" t="s">
        <v>877</v>
      </c>
      <c r="R3014" t="s">
        <v>877</v>
      </c>
      <c r="S3014" t="s">
        <v>877</v>
      </c>
      <c r="T3014" t="s">
        <v>877</v>
      </c>
      <c r="U3014" t="s">
        <v>877</v>
      </c>
      <c r="V3014" t="s">
        <v>64</v>
      </c>
      <c r="W3014" t="s">
        <v>877</v>
      </c>
      <c r="X3014">
        <v>1</v>
      </c>
      <c r="Y3014" t="s">
        <v>877</v>
      </c>
      <c r="Z3014" t="s">
        <v>877</v>
      </c>
      <c r="AA3014" s="19">
        <v>45734.011258680555</v>
      </c>
      <c r="AB3014" t="s">
        <v>2043</v>
      </c>
    </row>
    <row r="3015" spans="1:28" x14ac:dyDescent="0.35">
      <c r="A3015" t="s">
        <v>1732</v>
      </c>
      <c r="B3015" t="s">
        <v>313</v>
      </c>
      <c r="C3015">
        <v>2244</v>
      </c>
      <c r="D3015" s="9">
        <v>42315.731122685182</v>
      </c>
      <c r="E3015" s="9">
        <v>44560.594039351854</v>
      </c>
      <c r="F3015">
        <v>218</v>
      </c>
      <c r="G3015">
        <v>218</v>
      </c>
      <c r="H3015">
        <v>173</v>
      </c>
      <c r="I3015">
        <v>45</v>
      </c>
      <c r="J3015">
        <v>24</v>
      </c>
      <c r="K3015">
        <v>194</v>
      </c>
      <c r="L3015">
        <v>163</v>
      </c>
      <c r="M3015">
        <v>31</v>
      </c>
      <c r="N3015">
        <v>8.4000000000000005E-2</v>
      </c>
      <c r="O3015">
        <v>2.3E-2</v>
      </c>
      <c r="P3015">
        <v>1.4E-2</v>
      </c>
      <c r="Q3015">
        <v>8.7999999999999995E-2</v>
      </c>
      <c r="R3015">
        <v>0.94599999999999995</v>
      </c>
      <c r="S3015">
        <v>0.78500000000000003</v>
      </c>
      <c r="T3015">
        <v>0.86899999999999999</v>
      </c>
      <c r="U3015">
        <v>352.27300000000002</v>
      </c>
      <c r="V3015" t="s">
        <v>58</v>
      </c>
      <c r="W3015">
        <v>0.92300000000000004</v>
      </c>
      <c r="X3015">
        <v>0.98399999999999999</v>
      </c>
      <c r="Y3015">
        <v>0.95199999999999996</v>
      </c>
      <c r="Z3015">
        <v>0.94399999999999995</v>
      </c>
      <c r="AA3015" s="19">
        <v>45734.011349444445</v>
      </c>
      <c r="AB3015" t="s">
        <v>2043</v>
      </c>
    </row>
    <row r="3016" spans="1:28" x14ac:dyDescent="0.35">
      <c r="A3016" t="s">
        <v>1732</v>
      </c>
      <c r="B3016" t="s">
        <v>314</v>
      </c>
      <c r="C3016">
        <v>88</v>
      </c>
      <c r="D3016" s="9">
        <v>44472.31653935185</v>
      </c>
      <c r="E3016" s="9">
        <v>44560.594039351854</v>
      </c>
      <c r="F3016" t="s">
        <v>874</v>
      </c>
      <c r="G3016" t="s">
        <v>874</v>
      </c>
      <c r="H3016">
        <v>21</v>
      </c>
      <c r="I3016">
        <v>2</v>
      </c>
      <c r="J3016">
        <v>1</v>
      </c>
      <c r="K3016" t="s">
        <v>875</v>
      </c>
      <c r="L3016">
        <v>17</v>
      </c>
      <c r="M3016">
        <v>4</v>
      </c>
      <c r="N3016">
        <v>0.20499999999999999</v>
      </c>
      <c r="O3016">
        <v>2.3E-2</v>
      </c>
      <c r="P3016" t="s">
        <v>877</v>
      </c>
      <c r="Q3016">
        <v>0.191</v>
      </c>
      <c r="R3016" t="s">
        <v>877</v>
      </c>
      <c r="S3016" t="s">
        <v>877</v>
      </c>
      <c r="T3016" t="s">
        <v>877</v>
      </c>
      <c r="U3016" t="s">
        <v>877</v>
      </c>
      <c r="V3016" t="s">
        <v>58</v>
      </c>
      <c r="W3016">
        <v>0.95699999999999996</v>
      </c>
      <c r="X3016">
        <v>1</v>
      </c>
      <c r="Y3016" t="s">
        <v>877</v>
      </c>
      <c r="Z3016">
        <v>0.79400000000000004</v>
      </c>
      <c r="AA3016" s="19">
        <v>45734.011349502318</v>
      </c>
      <c r="AB3016" t="s">
        <v>2043</v>
      </c>
    </row>
    <row r="3017" spans="1:28" x14ac:dyDescent="0.35">
      <c r="A3017" t="s">
        <v>1733</v>
      </c>
      <c r="B3017" t="s">
        <v>313</v>
      </c>
      <c r="C3017">
        <v>4850</v>
      </c>
      <c r="D3017" s="9">
        <v>38743.969814814816</v>
      </c>
      <c r="E3017" s="9">
        <v>43594.713541666664</v>
      </c>
      <c r="F3017">
        <v>39</v>
      </c>
      <c r="G3017">
        <v>39</v>
      </c>
      <c r="H3017">
        <v>25</v>
      </c>
      <c r="I3017">
        <v>14</v>
      </c>
      <c r="J3017">
        <v>8</v>
      </c>
      <c r="K3017">
        <v>31</v>
      </c>
      <c r="L3017">
        <v>31</v>
      </c>
      <c r="M3017">
        <v>0</v>
      </c>
      <c r="N3017">
        <v>5.0000000000000001E-3</v>
      </c>
      <c r="O3017">
        <v>5.0000000000000001E-3</v>
      </c>
      <c r="P3017">
        <v>2E-3</v>
      </c>
      <c r="Q3017">
        <v>6.0000000000000001E-3</v>
      </c>
      <c r="R3017">
        <v>0.75</v>
      </c>
      <c r="S3017">
        <v>0.5</v>
      </c>
      <c r="T3017">
        <v>0.8</v>
      </c>
      <c r="U3017">
        <v>0</v>
      </c>
      <c r="V3017" t="s">
        <v>82</v>
      </c>
      <c r="W3017">
        <v>0.86499999999999999</v>
      </c>
      <c r="X3017">
        <v>0.86399999999999999</v>
      </c>
      <c r="Y3017">
        <v>0.88500000000000001</v>
      </c>
      <c r="Z3017">
        <v>0.95399999999999996</v>
      </c>
      <c r="AA3017" s="19">
        <v>45734.011440046299</v>
      </c>
      <c r="AB3017" t="s">
        <v>2043</v>
      </c>
    </row>
    <row r="3018" spans="1:28" x14ac:dyDescent="0.35">
      <c r="A3018" t="s">
        <v>1733</v>
      </c>
      <c r="B3018" t="s">
        <v>314</v>
      </c>
      <c r="C3018">
        <v>8</v>
      </c>
      <c r="D3018" s="9">
        <v>43585.745694444442</v>
      </c>
      <c r="E3018" s="9">
        <v>43594.713541666664</v>
      </c>
      <c r="F3018" t="s">
        <v>874</v>
      </c>
      <c r="G3018" t="s">
        <v>874</v>
      </c>
      <c r="H3018">
        <v>1</v>
      </c>
      <c r="I3018">
        <v>1</v>
      </c>
      <c r="J3018">
        <v>1</v>
      </c>
      <c r="K3018" t="s">
        <v>875</v>
      </c>
      <c r="L3018">
        <v>1</v>
      </c>
      <c r="M3018">
        <v>-1</v>
      </c>
      <c r="N3018" t="s">
        <v>877</v>
      </c>
      <c r="O3018" t="s">
        <v>877</v>
      </c>
      <c r="P3018" t="s">
        <v>877</v>
      </c>
      <c r="Q3018" t="s">
        <v>877</v>
      </c>
      <c r="R3018" t="s">
        <v>877</v>
      </c>
      <c r="S3018" t="s">
        <v>877</v>
      </c>
      <c r="T3018" t="s">
        <v>877</v>
      </c>
      <c r="U3018" t="s">
        <v>877</v>
      </c>
      <c r="V3018" t="s">
        <v>82</v>
      </c>
      <c r="W3018" t="s">
        <v>877</v>
      </c>
      <c r="X3018" t="s">
        <v>877</v>
      </c>
      <c r="Y3018" t="s">
        <v>877</v>
      </c>
      <c r="Z3018" t="s">
        <v>877</v>
      </c>
      <c r="AA3018" s="19">
        <v>45734.011440115741</v>
      </c>
      <c r="AB3018" t="s">
        <v>2043</v>
      </c>
    </row>
    <row r="3019" spans="1:28" x14ac:dyDescent="0.35">
      <c r="A3019" t="s">
        <v>1734</v>
      </c>
      <c r="B3019" t="s">
        <v>313</v>
      </c>
      <c r="C3019">
        <v>5960</v>
      </c>
      <c r="D3019" s="9">
        <v>38602.36409722222</v>
      </c>
      <c r="E3019" s="9">
        <v>44562.708854166667</v>
      </c>
      <c r="F3019">
        <v>1043</v>
      </c>
      <c r="G3019">
        <v>1043</v>
      </c>
      <c r="H3019">
        <v>308</v>
      </c>
      <c r="I3019">
        <v>735</v>
      </c>
      <c r="J3019">
        <v>532</v>
      </c>
      <c r="K3019">
        <v>511</v>
      </c>
      <c r="L3019">
        <v>414</v>
      </c>
      <c r="M3019">
        <v>97</v>
      </c>
      <c r="N3019">
        <v>5.5E-2</v>
      </c>
      <c r="O3019">
        <v>0.14799999999999999</v>
      </c>
      <c r="P3019">
        <v>0.113</v>
      </c>
      <c r="Q3019">
        <v>6.8000000000000005E-2</v>
      </c>
      <c r="R3019">
        <v>0.75600000000000001</v>
      </c>
      <c r="S3019">
        <v>0.27100000000000002</v>
      </c>
      <c r="T3019">
        <v>0.443</v>
      </c>
      <c r="U3019">
        <v>1426.471</v>
      </c>
      <c r="V3019" t="s">
        <v>58</v>
      </c>
      <c r="W3019">
        <v>0.93500000000000005</v>
      </c>
      <c r="X3019">
        <v>0.91600000000000004</v>
      </c>
      <c r="Y3019">
        <v>0.95899999999999996</v>
      </c>
      <c r="Z3019">
        <v>0.93500000000000005</v>
      </c>
      <c r="AA3019" s="19">
        <v>45734.011533726851</v>
      </c>
      <c r="AB3019" t="s">
        <v>2043</v>
      </c>
    </row>
    <row r="3020" spans="1:28" x14ac:dyDescent="0.35">
      <c r="A3020" t="s">
        <v>1734</v>
      </c>
      <c r="B3020" t="s">
        <v>314</v>
      </c>
      <c r="C3020">
        <v>56</v>
      </c>
      <c r="D3020" s="9">
        <v>44506.34715277778</v>
      </c>
      <c r="E3020" s="9">
        <v>44562.708854166667</v>
      </c>
      <c r="F3020" t="s">
        <v>874</v>
      </c>
      <c r="G3020" t="s">
        <v>874</v>
      </c>
      <c r="H3020">
        <v>4</v>
      </c>
      <c r="I3020">
        <v>1</v>
      </c>
      <c r="J3020">
        <v>1</v>
      </c>
      <c r="K3020" t="s">
        <v>875</v>
      </c>
      <c r="L3020">
        <v>7</v>
      </c>
      <c r="M3020">
        <v>-3</v>
      </c>
      <c r="N3020">
        <v>6.5000000000000002E-2</v>
      </c>
      <c r="O3020" t="s">
        <v>877</v>
      </c>
      <c r="P3020" t="s">
        <v>877</v>
      </c>
      <c r="Q3020">
        <v>0.154</v>
      </c>
      <c r="R3020" t="s">
        <v>877</v>
      </c>
      <c r="S3020" t="s">
        <v>877</v>
      </c>
      <c r="T3020" t="s">
        <v>877</v>
      </c>
      <c r="U3020" t="s">
        <v>877</v>
      </c>
      <c r="V3020" t="s">
        <v>58</v>
      </c>
      <c r="W3020">
        <v>0.625</v>
      </c>
      <c r="X3020" t="s">
        <v>877</v>
      </c>
      <c r="Y3020" t="s">
        <v>877</v>
      </c>
      <c r="Z3020">
        <v>0.65500000000000003</v>
      </c>
      <c r="AA3020" s="19">
        <v>45734.0115337963</v>
      </c>
      <c r="AB3020" t="s">
        <v>2043</v>
      </c>
    </row>
    <row r="3021" spans="1:28" x14ac:dyDescent="0.35">
      <c r="A3021" t="s">
        <v>1735</v>
      </c>
      <c r="B3021" t="s">
        <v>313</v>
      </c>
      <c r="C3021">
        <v>5803</v>
      </c>
      <c r="D3021" s="9">
        <v>38680.990543981483</v>
      </c>
      <c r="E3021" s="9">
        <v>44484.460277777776</v>
      </c>
      <c r="F3021">
        <v>82</v>
      </c>
      <c r="G3021">
        <v>82</v>
      </c>
      <c r="H3021">
        <v>65</v>
      </c>
      <c r="I3021">
        <v>17</v>
      </c>
      <c r="J3021">
        <v>15</v>
      </c>
      <c r="K3021">
        <v>67</v>
      </c>
      <c r="L3021">
        <v>65</v>
      </c>
      <c r="M3021">
        <v>2</v>
      </c>
      <c r="N3021">
        <v>1.2E-2</v>
      </c>
      <c r="O3021">
        <v>2E-3</v>
      </c>
      <c r="P3021">
        <v>2E-3</v>
      </c>
      <c r="Q3021">
        <v>1.2E-2</v>
      </c>
      <c r="R3021">
        <v>1</v>
      </c>
      <c r="S3021">
        <v>0.85699999999999998</v>
      </c>
      <c r="T3021">
        <v>0.85699999999999998</v>
      </c>
      <c r="U3021">
        <v>166.667</v>
      </c>
      <c r="V3021" t="s">
        <v>64</v>
      </c>
      <c r="W3021">
        <v>0.872</v>
      </c>
      <c r="X3021">
        <v>0.80600000000000005</v>
      </c>
      <c r="Y3021">
        <v>0.91</v>
      </c>
      <c r="Z3021">
        <v>0.81200000000000006</v>
      </c>
      <c r="AA3021" s="19">
        <v>45734.011619895835</v>
      </c>
      <c r="AB3021" t="s">
        <v>2043</v>
      </c>
    </row>
    <row r="3022" spans="1:28" x14ac:dyDescent="0.35">
      <c r="A3022" t="s">
        <v>1735</v>
      </c>
      <c r="B3022" t="s">
        <v>314</v>
      </c>
      <c r="C3022">
        <v>0</v>
      </c>
      <c r="D3022" s="9">
        <v>44484.460277777776</v>
      </c>
      <c r="E3022" s="9">
        <v>44484.460277777776</v>
      </c>
      <c r="F3022" t="s">
        <v>874</v>
      </c>
      <c r="G3022" t="s">
        <v>874</v>
      </c>
      <c r="H3022">
        <v>1</v>
      </c>
      <c r="I3022">
        <v>1</v>
      </c>
      <c r="J3022">
        <v>1</v>
      </c>
      <c r="K3022" t="s">
        <v>875</v>
      </c>
      <c r="L3022">
        <v>1</v>
      </c>
      <c r="M3022">
        <v>0</v>
      </c>
      <c r="N3022" t="s">
        <v>877</v>
      </c>
      <c r="O3022" t="s">
        <v>877</v>
      </c>
      <c r="P3022" t="s">
        <v>877</v>
      </c>
      <c r="Q3022" t="s">
        <v>877</v>
      </c>
      <c r="R3022" t="s">
        <v>877</v>
      </c>
      <c r="S3022" t="s">
        <v>877</v>
      </c>
      <c r="T3022" t="s">
        <v>877</v>
      </c>
      <c r="U3022" t="s">
        <v>877</v>
      </c>
      <c r="V3022" t="s">
        <v>64</v>
      </c>
      <c r="W3022" t="s">
        <v>877</v>
      </c>
      <c r="X3022" t="s">
        <v>877</v>
      </c>
      <c r="Y3022" t="s">
        <v>877</v>
      </c>
      <c r="Z3022" t="s">
        <v>877</v>
      </c>
      <c r="AA3022" s="19">
        <v>45734.011619953701</v>
      </c>
      <c r="AB3022" t="s">
        <v>2043</v>
      </c>
    </row>
    <row r="3023" spans="1:28" x14ac:dyDescent="0.35">
      <c r="A3023" t="s">
        <v>1736</v>
      </c>
      <c r="B3023" t="s">
        <v>313</v>
      </c>
      <c r="C3023">
        <v>4650</v>
      </c>
      <c r="D3023" s="9">
        <v>39794.543402777781</v>
      </c>
      <c r="E3023" s="9">
        <v>44444.550451388888</v>
      </c>
      <c r="F3023">
        <v>44</v>
      </c>
      <c r="G3023">
        <v>44</v>
      </c>
      <c r="H3023">
        <v>30</v>
      </c>
      <c r="I3023">
        <v>14</v>
      </c>
      <c r="J3023">
        <v>3</v>
      </c>
      <c r="K3023">
        <v>41</v>
      </c>
      <c r="L3023">
        <v>36</v>
      </c>
      <c r="M3023">
        <v>5</v>
      </c>
      <c r="N3023">
        <v>8.9999999999999993E-3</v>
      </c>
      <c r="O3023">
        <v>8.0000000000000002E-3</v>
      </c>
      <c r="P3023">
        <v>2E-3</v>
      </c>
      <c r="Q3023">
        <v>1.0999999999999999E-2</v>
      </c>
      <c r="R3023">
        <v>0.73299999999999998</v>
      </c>
      <c r="S3023">
        <v>0.52900000000000003</v>
      </c>
      <c r="T3023">
        <v>0.88200000000000001</v>
      </c>
      <c r="U3023">
        <v>454.54500000000002</v>
      </c>
      <c r="V3023" t="s">
        <v>58</v>
      </c>
      <c r="W3023">
        <v>0.82899999999999996</v>
      </c>
      <c r="X3023">
        <v>0.59499999999999997</v>
      </c>
      <c r="Y3023">
        <v>0.98499999999999999</v>
      </c>
      <c r="Z3023">
        <v>0.72099999999999997</v>
      </c>
      <c r="AA3023" s="19">
        <v>45734.011706018522</v>
      </c>
      <c r="AB3023" t="s">
        <v>2043</v>
      </c>
    </row>
    <row r="3024" spans="1:28" x14ac:dyDescent="0.35">
      <c r="A3024" t="s">
        <v>1736</v>
      </c>
      <c r="B3024" t="s">
        <v>314</v>
      </c>
      <c r="C3024">
        <v>0</v>
      </c>
      <c r="D3024" s="9">
        <v>44444.550451388888</v>
      </c>
      <c r="E3024" s="9">
        <v>44444.550451388888</v>
      </c>
      <c r="F3024" t="s">
        <v>874</v>
      </c>
      <c r="G3024" t="s">
        <v>874</v>
      </c>
      <c r="H3024">
        <v>1</v>
      </c>
      <c r="I3024">
        <v>1</v>
      </c>
      <c r="J3024">
        <v>1</v>
      </c>
      <c r="K3024" t="s">
        <v>875</v>
      </c>
      <c r="L3024">
        <v>1</v>
      </c>
      <c r="M3024">
        <v>0</v>
      </c>
      <c r="N3024" t="s">
        <v>877</v>
      </c>
      <c r="O3024" t="s">
        <v>877</v>
      </c>
      <c r="P3024" t="s">
        <v>877</v>
      </c>
      <c r="Q3024" t="s">
        <v>877</v>
      </c>
      <c r="R3024" t="s">
        <v>877</v>
      </c>
      <c r="S3024" t="s">
        <v>877</v>
      </c>
      <c r="T3024" t="s">
        <v>877</v>
      </c>
      <c r="U3024" t="s">
        <v>877</v>
      </c>
      <c r="V3024" t="s">
        <v>58</v>
      </c>
      <c r="W3024" t="s">
        <v>877</v>
      </c>
      <c r="X3024" t="s">
        <v>877</v>
      </c>
      <c r="Y3024" t="s">
        <v>877</v>
      </c>
      <c r="Z3024" t="s">
        <v>877</v>
      </c>
      <c r="AA3024" s="19">
        <v>45734.011706064812</v>
      </c>
      <c r="AB3024" t="s">
        <v>2043</v>
      </c>
    </row>
    <row r="3025" spans="1:28" x14ac:dyDescent="0.35">
      <c r="A3025" t="s">
        <v>1737</v>
      </c>
      <c r="B3025" t="s">
        <v>313</v>
      </c>
      <c r="C3025">
        <v>3985</v>
      </c>
      <c r="D3025" s="9">
        <v>40571.668611111112</v>
      </c>
      <c r="E3025" s="9">
        <v>44556.911226851851</v>
      </c>
      <c r="F3025">
        <v>269</v>
      </c>
      <c r="G3025">
        <v>269</v>
      </c>
      <c r="H3025">
        <v>217</v>
      </c>
      <c r="I3025">
        <v>52</v>
      </c>
      <c r="J3025">
        <v>29</v>
      </c>
      <c r="K3025">
        <v>240</v>
      </c>
      <c r="L3025">
        <v>232</v>
      </c>
      <c r="M3025">
        <v>8</v>
      </c>
      <c r="N3025">
        <v>6.2E-2</v>
      </c>
      <c r="O3025">
        <v>1.2E-2</v>
      </c>
      <c r="P3025">
        <v>8.0000000000000002E-3</v>
      </c>
      <c r="Q3025">
        <v>6.3E-2</v>
      </c>
      <c r="R3025">
        <v>0.95499999999999996</v>
      </c>
      <c r="S3025">
        <v>0.83799999999999997</v>
      </c>
      <c r="T3025">
        <v>0.89200000000000002</v>
      </c>
      <c r="U3025">
        <v>126.98399999999999</v>
      </c>
      <c r="V3025" t="s">
        <v>58</v>
      </c>
      <c r="W3025">
        <v>0.94399999999999995</v>
      </c>
      <c r="X3025">
        <v>0.97799999999999998</v>
      </c>
      <c r="Y3025">
        <v>0.94099999999999995</v>
      </c>
      <c r="Z3025">
        <v>0.96399999999999997</v>
      </c>
      <c r="AA3025" s="19">
        <v>45734.011798043983</v>
      </c>
      <c r="AB3025" t="s">
        <v>2043</v>
      </c>
    </row>
    <row r="3026" spans="1:28" x14ac:dyDescent="0.35">
      <c r="A3026" t="s">
        <v>1737</v>
      </c>
      <c r="B3026" t="s">
        <v>314</v>
      </c>
      <c r="C3026">
        <v>90</v>
      </c>
      <c r="D3026" s="9">
        <v>44465.936354166668</v>
      </c>
      <c r="E3026" s="9">
        <v>44556.911226851851</v>
      </c>
      <c r="F3026" t="s">
        <v>874</v>
      </c>
      <c r="G3026" t="s">
        <v>874</v>
      </c>
      <c r="H3026">
        <v>12</v>
      </c>
      <c r="I3026">
        <v>1</v>
      </c>
      <c r="J3026">
        <v>2</v>
      </c>
      <c r="K3026" t="s">
        <v>875</v>
      </c>
      <c r="L3026">
        <v>13</v>
      </c>
      <c r="M3026">
        <v>-1</v>
      </c>
      <c r="N3026">
        <v>0.13100000000000001</v>
      </c>
      <c r="O3026" t="s">
        <v>877</v>
      </c>
      <c r="P3026">
        <v>0.111</v>
      </c>
      <c r="Q3026">
        <v>0.121</v>
      </c>
      <c r="R3026" t="s">
        <v>877</v>
      </c>
      <c r="S3026" t="s">
        <v>877</v>
      </c>
      <c r="T3026" t="s">
        <v>877</v>
      </c>
      <c r="U3026" t="s">
        <v>877</v>
      </c>
      <c r="V3026" t="s">
        <v>58</v>
      </c>
      <c r="W3026">
        <v>0.94799999999999995</v>
      </c>
      <c r="X3026" t="s">
        <v>877</v>
      </c>
      <c r="Y3026">
        <v>1</v>
      </c>
      <c r="Z3026">
        <v>0.88800000000000001</v>
      </c>
      <c r="AA3026" s="19">
        <v>45734.011798113424</v>
      </c>
      <c r="AB3026" t="s">
        <v>2043</v>
      </c>
    </row>
    <row r="3027" spans="1:28" x14ac:dyDescent="0.35">
      <c r="A3027" t="s">
        <v>1738</v>
      </c>
      <c r="B3027" t="s">
        <v>313</v>
      </c>
      <c r="C3027">
        <v>5901</v>
      </c>
      <c r="D3027" s="9">
        <v>38623.853680555556</v>
      </c>
      <c r="E3027" s="9">
        <v>44525.599444444444</v>
      </c>
      <c r="F3027">
        <v>324</v>
      </c>
      <c r="G3027">
        <v>324</v>
      </c>
      <c r="H3027">
        <v>175</v>
      </c>
      <c r="I3027">
        <v>149</v>
      </c>
      <c r="J3027">
        <v>66</v>
      </c>
      <c r="K3027">
        <v>258</v>
      </c>
      <c r="L3027">
        <v>243</v>
      </c>
      <c r="M3027">
        <v>15</v>
      </c>
      <c r="N3027">
        <v>2.7E-2</v>
      </c>
      <c r="O3027">
        <v>2.5000000000000001E-2</v>
      </c>
      <c r="P3027">
        <v>1.2999999999999999E-2</v>
      </c>
      <c r="Q3027">
        <v>3.7999999999999999E-2</v>
      </c>
      <c r="R3027">
        <v>0.97399999999999998</v>
      </c>
      <c r="S3027">
        <v>0.51900000000000002</v>
      </c>
      <c r="T3027">
        <v>0.75</v>
      </c>
      <c r="U3027">
        <v>394.73700000000002</v>
      </c>
      <c r="V3027" t="s">
        <v>58</v>
      </c>
      <c r="W3027">
        <v>0.98899999999999999</v>
      </c>
      <c r="X3027">
        <v>0.99399999999999999</v>
      </c>
      <c r="Y3027">
        <v>0.97699999999999998</v>
      </c>
      <c r="Z3027">
        <v>0.995</v>
      </c>
      <c r="AA3027" s="19">
        <v>45734.011890312497</v>
      </c>
      <c r="AB3027" t="s">
        <v>2043</v>
      </c>
    </row>
    <row r="3028" spans="1:28" x14ac:dyDescent="0.35">
      <c r="A3028" t="s">
        <v>1738</v>
      </c>
      <c r="B3028" t="s">
        <v>314</v>
      </c>
      <c r="C3028">
        <v>85</v>
      </c>
      <c r="D3028" s="9">
        <v>44439.727777777778</v>
      </c>
      <c r="E3028" s="9">
        <v>44525.599444444444</v>
      </c>
      <c r="F3028" t="s">
        <v>874</v>
      </c>
      <c r="G3028" t="s">
        <v>874</v>
      </c>
      <c r="H3028">
        <v>5</v>
      </c>
      <c r="I3028">
        <v>4</v>
      </c>
      <c r="J3028">
        <v>1</v>
      </c>
      <c r="K3028" t="s">
        <v>875</v>
      </c>
      <c r="L3028">
        <v>10</v>
      </c>
      <c r="M3028">
        <v>-2</v>
      </c>
      <c r="N3028">
        <v>4.1000000000000002E-2</v>
      </c>
      <c r="O3028">
        <v>0.18099999999999999</v>
      </c>
      <c r="P3028" t="s">
        <v>877</v>
      </c>
      <c r="Q3028">
        <v>9.2999999999999999E-2</v>
      </c>
      <c r="R3028" t="s">
        <v>877</v>
      </c>
      <c r="S3028" t="s">
        <v>877</v>
      </c>
      <c r="T3028" t="s">
        <v>877</v>
      </c>
      <c r="U3028" t="s">
        <v>877</v>
      </c>
      <c r="V3028" t="s">
        <v>58</v>
      </c>
      <c r="W3028">
        <v>0.80900000000000005</v>
      </c>
      <c r="X3028">
        <v>0.95699999999999996</v>
      </c>
      <c r="Y3028" t="s">
        <v>877</v>
      </c>
      <c r="Z3028">
        <v>0.67100000000000004</v>
      </c>
      <c r="AA3028" s="19">
        <v>45734.011890381946</v>
      </c>
      <c r="AB3028" t="s">
        <v>2043</v>
      </c>
    </row>
    <row r="3029" spans="1:28" x14ac:dyDescent="0.35">
      <c r="A3029" t="s">
        <v>1739</v>
      </c>
      <c r="B3029" t="s">
        <v>313</v>
      </c>
      <c r="C3029">
        <v>5174</v>
      </c>
      <c r="D3029" s="9">
        <v>39223.404594907406</v>
      </c>
      <c r="E3029" s="9">
        <v>44397.745706018519</v>
      </c>
      <c r="F3029">
        <v>66</v>
      </c>
      <c r="G3029">
        <v>66</v>
      </c>
      <c r="H3029">
        <v>33</v>
      </c>
      <c r="I3029">
        <v>33</v>
      </c>
      <c r="J3029">
        <v>16</v>
      </c>
      <c r="K3029">
        <v>50</v>
      </c>
      <c r="L3029">
        <v>44</v>
      </c>
      <c r="M3029">
        <v>6</v>
      </c>
      <c r="N3029">
        <v>7.0000000000000001E-3</v>
      </c>
      <c r="O3029">
        <v>7.0000000000000001E-3</v>
      </c>
      <c r="P3029">
        <v>4.0000000000000001E-3</v>
      </c>
      <c r="Q3029">
        <v>8.9999999999999993E-3</v>
      </c>
      <c r="R3029">
        <v>0.9</v>
      </c>
      <c r="S3029">
        <v>0.5</v>
      </c>
      <c r="T3029">
        <v>0.71399999999999997</v>
      </c>
      <c r="U3029">
        <v>666.66700000000003</v>
      </c>
      <c r="V3029" t="s">
        <v>58</v>
      </c>
      <c r="W3029">
        <v>0.97099999999999997</v>
      </c>
      <c r="X3029">
        <v>0.96099999999999997</v>
      </c>
      <c r="Y3029">
        <v>0.97499999999999998</v>
      </c>
      <c r="Z3029">
        <v>0.95499999999999996</v>
      </c>
      <c r="AA3029" s="19">
        <v>45734.011977013892</v>
      </c>
      <c r="AB3029" t="s">
        <v>2043</v>
      </c>
    </row>
    <row r="3030" spans="1:28" x14ac:dyDescent="0.35">
      <c r="A3030" t="s">
        <v>1739</v>
      </c>
      <c r="B3030" t="s">
        <v>314</v>
      </c>
      <c r="C3030">
        <v>2</v>
      </c>
      <c r="D3030" s="9">
        <v>44394.927523148152</v>
      </c>
      <c r="E3030" s="9">
        <v>44397.745706018519</v>
      </c>
      <c r="F3030" t="s">
        <v>874</v>
      </c>
      <c r="G3030" t="s">
        <v>874</v>
      </c>
      <c r="H3030">
        <v>1</v>
      </c>
      <c r="I3030">
        <v>1</v>
      </c>
      <c r="J3030">
        <v>2</v>
      </c>
      <c r="K3030" t="s">
        <v>875</v>
      </c>
      <c r="L3030">
        <v>1</v>
      </c>
      <c r="M3030">
        <v>-2</v>
      </c>
      <c r="N3030" t="s">
        <v>877</v>
      </c>
      <c r="O3030" t="s">
        <v>877</v>
      </c>
      <c r="P3030">
        <v>0.33300000000000002</v>
      </c>
      <c r="Q3030" t="s">
        <v>877</v>
      </c>
      <c r="R3030" t="s">
        <v>877</v>
      </c>
      <c r="S3030" t="s">
        <v>877</v>
      </c>
      <c r="T3030" t="s">
        <v>877</v>
      </c>
      <c r="U3030" t="s">
        <v>877</v>
      </c>
      <c r="V3030" t="s">
        <v>58</v>
      </c>
      <c r="W3030" t="s">
        <v>877</v>
      </c>
      <c r="X3030" t="s">
        <v>877</v>
      </c>
      <c r="Y3030">
        <v>1</v>
      </c>
      <c r="Z3030" t="s">
        <v>877</v>
      </c>
      <c r="AA3030" s="19">
        <v>45734.01197709491</v>
      </c>
      <c r="AB3030" t="s">
        <v>2043</v>
      </c>
    </row>
    <row r="3031" spans="1:28" x14ac:dyDescent="0.35">
      <c r="A3031" t="s">
        <v>1740</v>
      </c>
      <c r="B3031" t="s">
        <v>313</v>
      </c>
      <c r="C3031">
        <v>6155</v>
      </c>
      <c r="D3031" s="9">
        <v>38409.997986111113</v>
      </c>
      <c r="E3031" s="9">
        <v>44565.339097222219</v>
      </c>
      <c r="F3031">
        <v>367</v>
      </c>
      <c r="G3031">
        <v>367</v>
      </c>
      <c r="H3031">
        <v>181</v>
      </c>
      <c r="I3031">
        <v>186</v>
      </c>
      <c r="J3031">
        <v>79</v>
      </c>
      <c r="K3031">
        <v>288</v>
      </c>
      <c r="L3031">
        <v>274</v>
      </c>
      <c r="M3031">
        <v>14</v>
      </c>
      <c r="N3031">
        <v>2.9000000000000001E-2</v>
      </c>
      <c r="O3031">
        <v>3.4000000000000002E-2</v>
      </c>
      <c r="P3031">
        <v>1.4E-2</v>
      </c>
      <c r="Q3031">
        <v>4.7E-2</v>
      </c>
      <c r="R3031">
        <v>0.95899999999999996</v>
      </c>
      <c r="S3031">
        <v>0.46</v>
      </c>
      <c r="T3031">
        <v>0.77800000000000002</v>
      </c>
      <c r="U3031">
        <v>297.87200000000001</v>
      </c>
      <c r="V3031" t="s">
        <v>58</v>
      </c>
      <c r="W3031">
        <v>0.97699999999999998</v>
      </c>
      <c r="X3031">
        <v>0.95599999999999996</v>
      </c>
      <c r="Y3031">
        <v>0.98</v>
      </c>
      <c r="Z3031">
        <v>0.94</v>
      </c>
      <c r="AA3031" s="19">
        <v>45734.012070474535</v>
      </c>
      <c r="AB3031" t="s">
        <v>2043</v>
      </c>
    </row>
    <row r="3032" spans="1:28" x14ac:dyDescent="0.35">
      <c r="A3032" t="s">
        <v>1740</v>
      </c>
      <c r="B3032" t="s">
        <v>314</v>
      </c>
      <c r="C3032">
        <v>99</v>
      </c>
      <c r="D3032" s="9">
        <v>44465.952569444446</v>
      </c>
      <c r="E3032" s="9">
        <v>44565.339097222219</v>
      </c>
      <c r="F3032" t="s">
        <v>874</v>
      </c>
      <c r="G3032" t="s">
        <v>874</v>
      </c>
      <c r="H3032">
        <v>9</v>
      </c>
      <c r="I3032">
        <v>4</v>
      </c>
      <c r="J3032">
        <v>1</v>
      </c>
      <c r="K3032" t="s">
        <v>875</v>
      </c>
      <c r="L3032">
        <v>13</v>
      </c>
      <c r="M3032">
        <v>0</v>
      </c>
      <c r="N3032">
        <v>0.09</v>
      </c>
      <c r="O3032">
        <v>0.19</v>
      </c>
      <c r="P3032" t="s">
        <v>877</v>
      </c>
      <c r="Q3032">
        <v>0.13700000000000001</v>
      </c>
      <c r="R3032" t="s">
        <v>877</v>
      </c>
      <c r="S3032" t="s">
        <v>877</v>
      </c>
      <c r="T3032" t="s">
        <v>877</v>
      </c>
      <c r="U3032" t="s">
        <v>877</v>
      </c>
      <c r="V3032" t="s">
        <v>58</v>
      </c>
      <c r="W3032">
        <v>0.94099999999999995</v>
      </c>
      <c r="X3032">
        <v>0.93200000000000005</v>
      </c>
      <c r="Y3032" t="s">
        <v>877</v>
      </c>
      <c r="Z3032">
        <v>0.88300000000000001</v>
      </c>
      <c r="AA3032" s="19">
        <v>45734.012070543984</v>
      </c>
      <c r="AB3032" t="s">
        <v>2043</v>
      </c>
    </row>
    <row r="3033" spans="1:28" x14ac:dyDescent="0.35">
      <c r="A3033" t="s">
        <v>1741</v>
      </c>
      <c r="B3033" t="s">
        <v>313</v>
      </c>
      <c r="C3033">
        <v>5826</v>
      </c>
      <c r="D3033" s="9">
        <v>38590.677719907406</v>
      </c>
      <c r="E3033" s="9">
        <v>44416.824212962965</v>
      </c>
      <c r="F3033">
        <v>381</v>
      </c>
      <c r="G3033">
        <v>381</v>
      </c>
      <c r="H3033">
        <v>178</v>
      </c>
      <c r="I3033">
        <v>203</v>
      </c>
      <c r="J3033">
        <v>100</v>
      </c>
      <c r="K3033">
        <v>281</v>
      </c>
      <c r="L3033">
        <v>274</v>
      </c>
      <c r="M3033">
        <v>7</v>
      </c>
      <c r="N3033">
        <v>3.1E-2</v>
      </c>
      <c r="O3033">
        <v>3.9E-2</v>
      </c>
      <c r="P3033">
        <v>1.9E-2</v>
      </c>
      <c r="Q3033">
        <v>0.05</v>
      </c>
      <c r="R3033">
        <v>0.98</v>
      </c>
      <c r="S3033">
        <v>0.443</v>
      </c>
      <c r="T3033">
        <v>0.72899999999999998</v>
      </c>
      <c r="U3033">
        <v>140</v>
      </c>
      <c r="V3033" t="s">
        <v>58</v>
      </c>
      <c r="W3033">
        <v>0.97</v>
      </c>
      <c r="X3033">
        <v>0.93700000000000006</v>
      </c>
      <c r="Y3033">
        <v>0.97899999999999998</v>
      </c>
      <c r="Z3033">
        <v>0.97399999999999998</v>
      </c>
      <c r="AA3033" s="19">
        <v>45734.012157847224</v>
      </c>
      <c r="AB3033" t="s">
        <v>2043</v>
      </c>
    </row>
    <row r="3034" spans="1:28" x14ac:dyDescent="0.35">
      <c r="A3034" t="s">
        <v>1741</v>
      </c>
      <c r="B3034" t="s">
        <v>314</v>
      </c>
      <c r="C3034">
        <v>90</v>
      </c>
      <c r="D3034" s="9">
        <v>44326.706770833334</v>
      </c>
      <c r="E3034" s="9">
        <v>44416.824212962965</v>
      </c>
      <c r="F3034" t="s">
        <v>874</v>
      </c>
      <c r="G3034" t="s">
        <v>874</v>
      </c>
      <c r="H3034">
        <v>1</v>
      </c>
      <c r="I3034">
        <v>2</v>
      </c>
      <c r="J3034">
        <v>1</v>
      </c>
      <c r="K3034" t="s">
        <v>875</v>
      </c>
      <c r="L3034">
        <v>1</v>
      </c>
      <c r="M3034">
        <v>1</v>
      </c>
      <c r="N3034" t="s">
        <v>877</v>
      </c>
      <c r="O3034">
        <v>1.0999999999999999E-2</v>
      </c>
      <c r="P3034" t="s">
        <v>877</v>
      </c>
      <c r="Q3034" t="s">
        <v>877</v>
      </c>
      <c r="R3034" t="s">
        <v>877</v>
      </c>
      <c r="S3034" t="s">
        <v>877</v>
      </c>
      <c r="T3034" t="s">
        <v>877</v>
      </c>
      <c r="U3034" t="s">
        <v>877</v>
      </c>
      <c r="V3034" t="s">
        <v>58</v>
      </c>
      <c r="W3034" t="s">
        <v>877</v>
      </c>
      <c r="X3034">
        <v>1</v>
      </c>
      <c r="Y3034" t="s">
        <v>877</v>
      </c>
      <c r="Z3034" t="s">
        <v>877</v>
      </c>
      <c r="AA3034" s="19">
        <v>45734.01215790509</v>
      </c>
      <c r="AB3034" t="s">
        <v>2043</v>
      </c>
    </row>
    <row r="3035" spans="1:28" x14ac:dyDescent="0.35">
      <c r="A3035" t="s">
        <v>1742</v>
      </c>
      <c r="B3035" t="s">
        <v>313</v>
      </c>
      <c r="C3035">
        <v>5916</v>
      </c>
      <c r="D3035" s="9">
        <v>38567.607951388891</v>
      </c>
      <c r="E3035" s="9">
        <v>44484.511284722219</v>
      </c>
      <c r="F3035">
        <v>169</v>
      </c>
      <c r="G3035">
        <v>169</v>
      </c>
      <c r="H3035">
        <v>105</v>
      </c>
      <c r="I3035">
        <v>64</v>
      </c>
      <c r="J3035">
        <v>46</v>
      </c>
      <c r="K3035">
        <v>123</v>
      </c>
      <c r="L3035">
        <v>116</v>
      </c>
      <c r="M3035">
        <v>7</v>
      </c>
      <c r="N3035">
        <v>1.4999999999999999E-2</v>
      </c>
      <c r="O3035">
        <v>0.01</v>
      </c>
      <c r="P3035">
        <v>7.0000000000000001E-3</v>
      </c>
      <c r="Q3035">
        <v>1.7999999999999999E-2</v>
      </c>
      <c r="R3035">
        <v>1</v>
      </c>
      <c r="S3035">
        <v>0.6</v>
      </c>
      <c r="T3035">
        <v>0.72</v>
      </c>
      <c r="U3035">
        <v>388.88900000000001</v>
      </c>
      <c r="V3035" t="s">
        <v>64</v>
      </c>
      <c r="W3035">
        <v>0.94699999999999995</v>
      </c>
      <c r="X3035">
        <v>0.98299999999999998</v>
      </c>
      <c r="Y3035">
        <v>0.96899999999999997</v>
      </c>
      <c r="Z3035">
        <v>0.93200000000000005</v>
      </c>
      <c r="AA3035" s="19">
        <v>45734.012248865743</v>
      </c>
      <c r="AB3035" t="s">
        <v>2043</v>
      </c>
    </row>
    <row r="3036" spans="1:28" x14ac:dyDescent="0.35">
      <c r="A3036" t="s">
        <v>1742</v>
      </c>
      <c r="B3036" t="s">
        <v>314</v>
      </c>
      <c r="C3036">
        <v>64</v>
      </c>
      <c r="D3036" s="9">
        <v>44419.676678240743</v>
      </c>
      <c r="E3036" s="9">
        <v>44484.511284722219</v>
      </c>
      <c r="F3036" t="s">
        <v>874</v>
      </c>
      <c r="G3036" t="s">
        <v>874</v>
      </c>
      <c r="H3036">
        <v>5</v>
      </c>
      <c r="I3036">
        <v>2</v>
      </c>
      <c r="J3036">
        <v>4</v>
      </c>
      <c r="K3036" t="s">
        <v>875</v>
      </c>
      <c r="L3036">
        <v>1</v>
      </c>
      <c r="M3036">
        <v>1</v>
      </c>
      <c r="N3036">
        <v>5.7000000000000002E-2</v>
      </c>
      <c r="O3036">
        <v>7.0999999999999994E-2</v>
      </c>
      <c r="P3036">
        <v>2</v>
      </c>
      <c r="Q3036" t="s">
        <v>877</v>
      </c>
      <c r="R3036" t="s">
        <v>877</v>
      </c>
      <c r="S3036" t="s">
        <v>877</v>
      </c>
      <c r="T3036" t="s">
        <v>877</v>
      </c>
      <c r="U3036" t="s">
        <v>877</v>
      </c>
      <c r="V3036" t="s">
        <v>64</v>
      </c>
      <c r="W3036">
        <v>0.74299999999999999</v>
      </c>
      <c r="X3036">
        <v>1</v>
      </c>
      <c r="Y3036">
        <v>0.6</v>
      </c>
      <c r="Z3036" t="s">
        <v>877</v>
      </c>
      <c r="AA3036" s="19">
        <v>45734.012248946761</v>
      </c>
      <c r="AB3036" t="s">
        <v>2043</v>
      </c>
    </row>
    <row r="3037" spans="1:28" x14ac:dyDescent="0.35">
      <c r="A3037" t="s">
        <v>1743</v>
      </c>
      <c r="B3037" t="s">
        <v>313</v>
      </c>
      <c r="C3037">
        <v>4657</v>
      </c>
      <c r="D3037" s="9">
        <v>39871.672662037039</v>
      </c>
      <c r="E3037" s="9">
        <v>44528.861273148148</v>
      </c>
      <c r="F3037">
        <v>92</v>
      </c>
      <c r="G3037">
        <v>92</v>
      </c>
      <c r="H3037">
        <v>58</v>
      </c>
      <c r="I3037">
        <v>34</v>
      </c>
      <c r="J3037">
        <v>17</v>
      </c>
      <c r="K3037">
        <v>75</v>
      </c>
      <c r="L3037">
        <v>69</v>
      </c>
      <c r="M3037">
        <v>6</v>
      </c>
      <c r="N3037">
        <v>1.0999999999999999E-2</v>
      </c>
      <c r="O3037">
        <v>1.2999999999999999E-2</v>
      </c>
      <c r="P3037">
        <v>5.0000000000000001E-3</v>
      </c>
      <c r="Q3037">
        <v>1.2999999999999999E-2</v>
      </c>
      <c r="R3037">
        <v>0.68400000000000005</v>
      </c>
      <c r="S3037">
        <v>0.45800000000000002</v>
      </c>
      <c r="T3037">
        <v>0.79200000000000004</v>
      </c>
      <c r="U3037">
        <v>461.53800000000001</v>
      </c>
      <c r="V3037" t="s">
        <v>58</v>
      </c>
      <c r="W3037">
        <v>0.96399999999999997</v>
      </c>
      <c r="X3037">
        <v>0.91400000000000003</v>
      </c>
      <c r="Y3037">
        <v>0.94499999999999995</v>
      </c>
      <c r="Z3037">
        <v>0.94799999999999995</v>
      </c>
      <c r="AA3037" s="19">
        <v>45734.012340092595</v>
      </c>
      <c r="AB3037" t="s">
        <v>2043</v>
      </c>
    </row>
    <row r="3038" spans="1:28" x14ac:dyDescent="0.35">
      <c r="A3038" t="s">
        <v>1743</v>
      </c>
      <c r="B3038" t="s">
        <v>314</v>
      </c>
      <c r="C3038">
        <v>98</v>
      </c>
      <c r="D3038" s="9">
        <v>44430.431759259256</v>
      </c>
      <c r="E3038" s="9">
        <v>44528.861273148148</v>
      </c>
      <c r="F3038" t="s">
        <v>874</v>
      </c>
      <c r="G3038" t="s">
        <v>874</v>
      </c>
      <c r="H3038">
        <v>2</v>
      </c>
      <c r="I3038">
        <v>1</v>
      </c>
      <c r="J3038">
        <v>1</v>
      </c>
      <c r="K3038" t="s">
        <v>875</v>
      </c>
      <c r="L3038">
        <v>4</v>
      </c>
      <c r="M3038">
        <v>-3</v>
      </c>
      <c r="N3038">
        <v>0.01</v>
      </c>
      <c r="O3038" t="s">
        <v>877</v>
      </c>
      <c r="P3038" t="s">
        <v>877</v>
      </c>
      <c r="Q3038">
        <v>2.1000000000000001E-2</v>
      </c>
      <c r="R3038" t="s">
        <v>877</v>
      </c>
      <c r="S3038" t="s">
        <v>877</v>
      </c>
      <c r="T3038" t="s">
        <v>877</v>
      </c>
      <c r="U3038" t="s">
        <v>877</v>
      </c>
      <c r="V3038" t="s">
        <v>58</v>
      </c>
      <c r="W3038">
        <v>1</v>
      </c>
      <c r="X3038" t="s">
        <v>877</v>
      </c>
      <c r="Y3038" t="s">
        <v>877</v>
      </c>
      <c r="Z3038">
        <v>0.80400000000000005</v>
      </c>
      <c r="AA3038" s="19">
        <v>45734.012340185189</v>
      </c>
      <c r="AB3038" t="s">
        <v>2043</v>
      </c>
    </row>
    <row r="3039" spans="1:28" x14ac:dyDescent="0.35">
      <c r="A3039" t="s">
        <v>1744</v>
      </c>
      <c r="B3039" t="s">
        <v>313</v>
      </c>
      <c r="C3039">
        <v>1990</v>
      </c>
      <c r="D3039" s="9">
        <v>38335.286030092589</v>
      </c>
      <c r="E3039" s="9">
        <v>40325.932824074072</v>
      </c>
      <c r="F3039">
        <v>253</v>
      </c>
      <c r="G3039">
        <v>253</v>
      </c>
      <c r="H3039">
        <v>102</v>
      </c>
      <c r="I3039">
        <v>151</v>
      </c>
      <c r="J3039">
        <v>9</v>
      </c>
      <c r="K3039">
        <v>244</v>
      </c>
      <c r="L3039">
        <v>163</v>
      </c>
      <c r="M3039">
        <v>81</v>
      </c>
      <c r="N3039">
        <v>9.4E-2</v>
      </c>
      <c r="O3039">
        <v>0.105</v>
      </c>
      <c r="P3039">
        <v>1.4E-2</v>
      </c>
      <c r="Q3039">
        <v>0.22900000000000001</v>
      </c>
      <c r="R3039">
        <v>1.238</v>
      </c>
      <c r="S3039">
        <v>0.47199999999999998</v>
      </c>
      <c r="T3039">
        <v>0.93</v>
      </c>
      <c r="U3039">
        <v>353.71199999999999</v>
      </c>
      <c r="V3039" t="s">
        <v>64</v>
      </c>
      <c r="W3039">
        <v>0.94699999999999995</v>
      </c>
      <c r="X3039">
        <v>0.82699999999999996</v>
      </c>
      <c r="Y3039">
        <v>0.89200000000000002</v>
      </c>
      <c r="Z3039">
        <v>0.95699999999999996</v>
      </c>
      <c r="AA3039" s="19">
        <v>45734.012425729168</v>
      </c>
      <c r="AB3039" t="s">
        <v>2043</v>
      </c>
    </row>
    <row r="3040" spans="1:28" x14ac:dyDescent="0.35">
      <c r="A3040" t="s">
        <v>1744</v>
      </c>
      <c r="B3040" t="s">
        <v>314</v>
      </c>
      <c r="C3040">
        <v>86</v>
      </c>
      <c r="D3040" s="9">
        <v>40239.349768518521</v>
      </c>
      <c r="E3040" s="9">
        <v>40325.932824074072</v>
      </c>
      <c r="F3040" t="s">
        <v>874</v>
      </c>
      <c r="G3040" t="s">
        <v>874</v>
      </c>
      <c r="H3040">
        <v>1</v>
      </c>
      <c r="I3040">
        <v>2</v>
      </c>
      <c r="J3040">
        <v>1</v>
      </c>
      <c r="K3040" t="s">
        <v>875</v>
      </c>
      <c r="L3040">
        <v>1</v>
      </c>
      <c r="M3040">
        <v>1</v>
      </c>
      <c r="N3040" t="s">
        <v>877</v>
      </c>
      <c r="O3040">
        <v>1.0999999999999999E-2</v>
      </c>
      <c r="P3040" t="s">
        <v>877</v>
      </c>
      <c r="Q3040" t="s">
        <v>877</v>
      </c>
      <c r="R3040" t="s">
        <v>877</v>
      </c>
      <c r="S3040" t="s">
        <v>877</v>
      </c>
      <c r="T3040" t="s">
        <v>877</v>
      </c>
      <c r="U3040" t="s">
        <v>877</v>
      </c>
      <c r="V3040" t="s">
        <v>64</v>
      </c>
      <c r="W3040" t="s">
        <v>877</v>
      </c>
      <c r="X3040">
        <v>1</v>
      </c>
      <c r="Y3040" t="s">
        <v>877</v>
      </c>
      <c r="Z3040" t="s">
        <v>877</v>
      </c>
      <c r="AA3040" s="19">
        <v>45734.01242579861</v>
      </c>
      <c r="AB3040" t="s">
        <v>2043</v>
      </c>
    </row>
    <row r="3041" spans="1:28" x14ac:dyDescent="0.35">
      <c r="A3041" t="s">
        <v>1745</v>
      </c>
      <c r="B3041" t="s">
        <v>313</v>
      </c>
      <c r="C3041">
        <v>5279</v>
      </c>
      <c r="D3041" s="9">
        <v>37487.795949074076</v>
      </c>
      <c r="E3041" s="9">
        <v>42766.829143518517</v>
      </c>
      <c r="F3041">
        <v>32</v>
      </c>
      <c r="G3041">
        <v>32</v>
      </c>
      <c r="H3041">
        <v>4</v>
      </c>
      <c r="I3041">
        <v>28</v>
      </c>
      <c r="J3041">
        <v>4</v>
      </c>
      <c r="K3041">
        <v>28</v>
      </c>
      <c r="L3041">
        <v>20</v>
      </c>
      <c r="M3041">
        <v>8</v>
      </c>
      <c r="N3041">
        <v>1E-3</v>
      </c>
      <c r="O3041">
        <v>6.0000000000000001E-3</v>
      </c>
      <c r="P3041">
        <v>1E-3</v>
      </c>
      <c r="Q3041">
        <v>0.04</v>
      </c>
      <c r="R3041">
        <v>6.6669999999999998</v>
      </c>
      <c r="S3041">
        <v>0.14299999999999999</v>
      </c>
      <c r="T3041">
        <v>0.85699999999999998</v>
      </c>
      <c r="U3041">
        <v>200</v>
      </c>
      <c r="V3041" t="s">
        <v>64</v>
      </c>
      <c r="W3041">
        <v>0.94799999999999995</v>
      </c>
      <c r="X3041">
        <v>0.70799999999999996</v>
      </c>
      <c r="Y3041">
        <v>0.68700000000000006</v>
      </c>
      <c r="Z3041">
        <v>0.76300000000000001</v>
      </c>
      <c r="AA3041" s="19">
        <v>45734.012510439818</v>
      </c>
      <c r="AB3041" t="s">
        <v>2043</v>
      </c>
    </row>
    <row r="3042" spans="1:28" x14ac:dyDescent="0.35">
      <c r="A3042" t="s">
        <v>1745</v>
      </c>
      <c r="B3042" t="s">
        <v>314</v>
      </c>
      <c r="C3042">
        <v>0</v>
      </c>
      <c r="D3042" s="9">
        <v>42766.829143518517</v>
      </c>
      <c r="E3042" s="9">
        <v>42766.829143518517</v>
      </c>
      <c r="F3042" t="s">
        <v>874</v>
      </c>
      <c r="G3042" t="s">
        <v>874</v>
      </c>
      <c r="H3042">
        <v>1</v>
      </c>
      <c r="I3042">
        <v>1</v>
      </c>
      <c r="J3042">
        <v>1</v>
      </c>
      <c r="K3042" t="s">
        <v>875</v>
      </c>
      <c r="L3042">
        <v>1</v>
      </c>
      <c r="M3042">
        <v>0</v>
      </c>
      <c r="N3042" t="s">
        <v>877</v>
      </c>
      <c r="O3042" t="s">
        <v>877</v>
      </c>
      <c r="P3042" t="s">
        <v>877</v>
      </c>
      <c r="Q3042" t="s">
        <v>877</v>
      </c>
      <c r="R3042" t="s">
        <v>877</v>
      </c>
      <c r="S3042" t="s">
        <v>877</v>
      </c>
      <c r="T3042" t="s">
        <v>877</v>
      </c>
      <c r="U3042" t="s">
        <v>877</v>
      </c>
      <c r="V3042" t="s">
        <v>64</v>
      </c>
      <c r="W3042" t="s">
        <v>877</v>
      </c>
      <c r="X3042" t="s">
        <v>877</v>
      </c>
      <c r="Y3042" t="s">
        <v>877</v>
      </c>
      <c r="Z3042" t="s">
        <v>877</v>
      </c>
      <c r="AA3042" s="19">
        <v>45734.012510486114</v>
      </c>
      <c r="AB3042" t="s">
        <v>2043</v>
      </c>
    </row>
    <row r="3043" spans="1:28" x14ac:dyDescent="0.35">
      <c r="A3043" t="s">
        <v>1746</v>
      </c>
      <c r="B3043" t="s">
        <v>313</v>
      </c>
      <c r="C3043">
        <v>5990</v>
      </c>
      <c r="D3043" s="9">
        <v>38553.461898148147</v>
      </c>
      <c r="E3043" s="9">
        <v>44543.963750000003</v>
      </c>
      <c r="F3043">
        <v>411</v>
      </c>
      <c r="G3043">
        <v>411</v>
      </c>
      <c r="H3043">
        <v>168</v>
      </c>
      <c r="I3043">
        <v>243</v>
      </c>
      <c r="J3043">
        <v>111</v>
      </c>
      <c r="K3043">
        <v>300</v>
      </c>
      <c r="L3043">
        <v>257</v>
      </c>
      <c r="M3043">
        <v>43</v>
      </c>
      <c r="N3043">
        <v>2.5999999999999999E-2</v>
      </c>
      <c r="O3043">
        <v>4.3999999999999997E-2</v>
      </c>
      <c r="P3043">
        <v>2.3E-2</v>
      </c>
      <c r="Q3043">
        <v>4.7E-2</v>
      </c>
      <c r="R3043">
        <v>1</v>
      </c>
      <c r="S3043">
        <v>0.371</v>
      </c>
      <c r="T3043">
        <v>0.67100000000000004</v>
      </c>
      <c r="U3043">
        <v>914.89400000000001</v>
      </c>
      <c r="V3043" t="s">
        <v>64</v>
      </c>
      <c r="W3043">
        <v>0.98899999999999999</v>
      </c>
      <c r="X3043">
        <v>0.99199999999999999</v>
      </c>
      <c r="Y3043">
        <v>0.94499999999999995</v>
      </c>
      <c r="Z3043">
        <v>0.98799999999999999</v>
      </c>
      <c r="AA3043" s="19">
        <v>45734.012603483796</v>
      </c>
      <c r="AB3043" t="s">
        <v>2043</v>
      </c>
    </row>
    <row r="3044" spans="1:28" x14ac:dyDescent="0.35">
      <c r="A3044" t="s">
        <v>1746</v>
      </c>
      <c r="B3044" t="s">
        <v>314</v>
      </c>
      <c r="C3044">
        <v>96</v>
      </c>
      <c r="D3044" s="9">
        <v>44447.787465277775</v>
      </c>
      <c r="E3044" s="9">
        <v>44543.963750000003</v>
      </c>
      <c r="F3044" t="s">
        <v>874</v>
      </c>
      <c r="G3044" t="s">
        <v>874</v>
      </c>
      <c r="H3044">
        <v>4</v>
      </c>
      <c r="I3044">
        <v>8</v>
      </c>
      <c r="J3044">
        <v>3</v>
      </c>
      <c r="K3044" t="s">
        <v>875</v>
      </c>
      <c r="L3044">
        <v>5</v>
      </c>
      <c r="M3044">
        <v>3</v>
      </c>
      <c r="N3044">
        <v>3.6999999999999998E-2</v>
      </c>
      <c r="O3044">
        <v>6.0999999999999999E-2</v>
      </c>
      <c r="P3044">
        <v>2.1999999999999999E-2</v>
      </c>
      <c r="Q3044">
        <v>0.03</v>
      </c>
      <c r="R3044">
        <v>0.39500000000000002</v>
      </c>
      <c r="S3044">
        <v>0.378</v>
      </c>
      <c r="T3044">
        <v>0.77600000000000002</v>
      </c>
      <c r="U3044">
        <v>1433.3330000000001</v>
      </c>
      <c r="V3044" t="s">
        <v>58</v>
      </c>
      <c r="W3044">
        <v>0.76900000000000002</v>
      </c>
      <c r="X3044">
        <v>0.86</v>
      </c>
      <c r="Y3044">
        <v>0.82099999999999995</v>
      </c>
      <c r="Z3044">
        <v>0.77600000000000002</v>
      </c>
      <c r="AA3044" s="19">
        <v>45734.012617361113</v>
      </c>
      <c r="AB3044" t="s">
        <v>2043</v>
      </c>
    </row>
    <row r="3045" spans="1:28" x14ac:dyDescent="0.35">
      <c r="A3045" t="s">
        <v>1747</v>
      </c>
      <c r="B3045" t="s">
        <v>313</v>
      </c>
      <c r="C3045">
        <v>6983</v>
      </c>
      <c r="D3045" s="9">
        <v>37580.046319444446</v>
      </c>
      <c r="E3045" s="9">
        <v>44563.642812500002</v>
      </c>
      <c r="F3045">
        <v>5929</v>
      </c>
      <c r="G3045">
        <v>5929</v>
      </c>
      <c r="H3045">
        <v>2401</v>
      </c>
      <c r="I3045">
        <v>3528</v>
      </c>
      <c r="J3045">
        <v>2513</v>
      </c>
      <c r="K3045">
        <v>3416</v>
      </c>
      <c r="L3045">
        <v>2978</v>
      </c>
      <c r="M3045">
        <v>438</v>
      </c>
      <c r="N3045">
        <v>0.32200000000000001</v>
      </c>
      <c r="O3045">
        <v>0.55700000000000005</v>
      </c>
      <c r="P3045">
        <v>0.438</v>
      </c>
      <c r="Q3045">
        <v>0.43</v>
      </c>
      <c r="R3045">
        <v>0.97499999999999998</v>
      </c>
      <c r="S3045">
        <v>0.36599999999999999</v>
      </c>
      <c r="T3045">
        <v>0.502</v>
      </c>
      <c r="U3045">
        <v>1018.605</v>
      </c>
      <c r="V3045" t="s">
        <v>58</v>
      </c>
      <c r="W3045">
        <v>0.91800000000000004</v>
      </c>
      <c r="X3045">
        <v>0.90200000000000002</v>
      </c>
      <c r="Y3045">
        <v>0.96799999999999997</v>
      </c>
      <c r="Z3045">
        <v>0.88200000000000001</v>
      </c>
      <c r="AA3045" s="19">
        <v>45734.012725335648</v>
      </c>
      <c r="AB3045" t="s">
        <v>2043</v>
      </c>
    </row>
    <row r="3046" spans="1:28" x14ac:dyDescent="0.35">
      <c r="A3046" t="s">
        <v>1747</v>
      </c>
      <c r="B3046" t="s">
        <v>314</v>
      </c>
      <c r="C3046">
        <v>99</v>
      </c>
      <c r="D3046" s="9">
        <v>44463.789548611108</v>
      </c>
      <c r="E3046" s="9">
        <v>44563.642812500002</v>
      </c>
      <c r="F3046" t="s">
        <v>874</v>
      </c>
      <c r="G3046" t="s">
        <v>874</v>
      </c>
      <c r="H3046">
        <v>43</v>
      </c>
      <c r="I3046">
        <v>37</v>
      </c>
      <c r="J3046">
        <v>17</v>
      </c>
      <c r="K3046" t="s">
        <v>875</v>
      </c>
      <c r="L3046">
        <v>40</v>
      </c>
      <c r="M3046">
        <v>24</v>
      </c>
      <c r="N3046">
        <v>0.34699999999999998</v>
      </c>
      <c r="O3046">
        <v>0.38800000000000001</v>
      </c>
      <c r="P3046">
        <v>0.158</v>
      </c>
      <c r="Q3046">
        <v>0.312</v>
      </c>
      <c r="R3046">
        <v>0.54100000000000004</v>
      </c>
      <c r="S3046">
        <v>0.47199999999999998</v>
      </c>
      <c r="T3046">
        <v>0.78500000000000003</v>
      </c>
      <c r="U3046">
        <v>1403.846</v>
      </c>
      <c r="V3046" t="s">
        <v>58</v>
      </c>
      <c r="W3046">
        <v>0.94199999999999995</v>
      </c>
      <c r="X3046">
        <v>0.97099999999999997</v>
      </c>
      <c r="Y3046">
        <v>0.93500000000000005</v>
      </c>
      <c r="Z3046">
        <v>0.92100000000000004</v>
      </c>
      <c r="AA3046" s="19">
        <v>45734.012739641206</v>
      </c>
      <c r="AB3046" t="s">
        <v>2043</v>
      </c>
    </row>
    <row r="3047" spans="1:28" x14ac:dyDescent="0.35">
      <c r="A3047" t="s">
        <v>1748</v>
      </c>
      <c r="B3047" t="s">
        <v>313</v>
      </c>
      <c r="C3047">
        <v>2097</v>
      </c>
      <c r="D3047" s="9">
        <v>42442.271944444445</v>
      </c>
      <c r="E3047" s="9">
        <v>44540.26059027778</v>
      </c>
      <c r="F3047">
        <v>528</v>
      </c>
      <c r="G3047">
        <v>528</v>
      </c>
      <c r="H3047">
        <v>393</v>
      </c>
      <c r="I3047">
        <v>135</v>
      </c>
      <c r="J3047">
        <v>26</v>
      </c>
      <c r="K3047">
        <v>502</v>
      </c>
      <c r="L3047">
        <v>470</v>
      </c>
      <c r="M3047">
        <v>32</v>
      </c>
      <c r="N3047">
        <v>0.16900000000000001</v>
      </c>
      <c r="O3047">
        <v>5.0999999999999997E-2</v>
      </c>
      <c r="P3047">
        <v>1.0999999999999999E-2</v>
      </c>
      <c r="Q3047">
        <v>0.19</v>
      </c>
      <c r="R3047">
        <v>0.90900000000000003</v>
      </c>
      <c r="S3047">
        <v>0.76800000000000002</v>
      </c>
      <c r="T3047">
        <v>0.95</v>
      </c>
      <c r="U3047">
        <v>168.42099999999999</v>
      </c>
      <c r="V3047" t="s">
        <v>58</v>
      </c>
      <c r="W3047">
        <v>0.80300000000000005</v>
      </c>
      <c r="X3047">
        <v>0.78600000000000003</v>
      </c>
      <c r="Y3047">
        <v>0.85</v>
      </c>
      <c r="Z3047">
        <v>0.78200000000000003</v>
      </c>
      <c r="AA3047" s="19">
        <v>45734.012832997687</v>
      </c>
      <c r="AB3047" t="s">
        <v>2043</v>
      </c>
    </row>
    <row r="3048" spans="1:28" x14ac:dyDescent="0.35">
      <c r="A3048" t="s">
        <v>1748</v>
      </c>
      <c r="B3048" t="s">
        <v>314</v>
      </c>
      <c r="C3048">
        <v>99</v>
      </c>
      <c r="D3048" s="9">
        <v>44441.154131944444</v>
      </c>
      <c r="E3048" s="9">
        <v>44540.26059027778</v>
      </c>
      <c r="F3048" t="s">
        <v>874</v>
      </c>
      <c r="G3048" t="s">
        <v>874</v>
      </c>
      <c r="H3048">
        <v>13</v>
      </c>
      <c r="I3048">
        <v>2</v>
      </c>
      <c r="J3048">
        <v>3</v>
      </c>
      <c r="K3048" t="s">
        <v>875</v>
      </c>
      <c r="L3048">
        <v>20</v>
      </c>
      <c r="M3048">
        <v>-9</v>
      </c>
      <c r="N3048">
        <v>0.107</v>
      </c>
      <c r="O3048">
        <v>3.4000000000000002E-2</v>
      </c>
      <c r="P3048">
        <v>5.3999999999999999E-2</v>
      </c>
      <c r="Q3048">
        <v>0.27800000000000002</v>
      </c>
      <c r="R3048">
        <v>3.1949999999999998</v>
      </c>
      <c r="S3048">
        <v>0.75900000000000001</v>
      </c>
      <c r="T3048">
        <v>0.61699999999999999</v>
      </c>
      <c r="U3048">
        <v>115.108</v>
      </c>
      <c r="V3048" t="s">
        <v>64</v>
      </c>
      <c r="W3048">
        <v>0.86199999999999999</v>
      </c>
      <c r="X3048">
        <v>1</v>
      </c>
      <c r="Y3048">
        <v>0.75</v>
      </c>
      <c r="Z3048">
        <v>0.84199999999999997</v>
      </c>
      <c r="AA3048" s="19">
        <v>45734.012846886573</v>
      </c>
      <c r="AB3048" t="s">
        <v>2043</v>
      </c>
    </row>
    <row r="3049" spans="1:28" x14ac:dyDescent="0.35">
      <c r="A3049" t="s">
        <v>1749</v>
      </c>
      <c r="B3049" t="s">
        <v>313</v>
      </c>
      <c r="C3049">
        <v>3956</v>
      </c>
      <c r="D3049" s="9">
        <v>40395.197696759256</v>
      </c>
      <c r="E3049" s="9">
        <v>44351.924421296295</v>
      </c>
      <c r="F3049">
        <v>38</v>
      </c>
      <c r="G3049">
        <v>38</v>
      </c>
      <c r="H3049">
        <v>24</v>
      </c>
      <c r="I3049">
        <v>14</v>
      </c>
      <c r="J3049">
        <v>5</v>
      </c>
      <c r="K3049">
        <v>33</v>
      </c>
      <c r="L3049">
        <v>23</v>
      </c>
      <c r="M3049">
        <v>10</v>
      </c>
      <c r="N3049">
        <v>6.0000000000000001E-3</v>
      </c>
      <c r="O3049">
        <v>4.0000000000000001E-3</v>
      </c>
      <c r="P3049">
        <v>1E-3</v>
      </c>
      <c r="Q3049">
        <v>6.0000000000000001E-3</v>
      </c>
      <c r="R3049">
        <v>0.66700000000000004</v>
      </c>
      <c r="S3049">
        <v>0.6</v>
      </c>
      <c r="T3049">
        <v>0.9</v>
      </c>
      <c r="U3049">
        <v>1666.6669999999999</v>
      </c>
      <c r="V3049" t="s">
        <v>58</v>
      </c>
      <c r="W3049">
        <v>0.93400000000000005</v>
      </c>
      <c r="X3049">
        <v>0.85299999999999998</v>
      </c>
      <c r="Y3049">
        <v>0.95399999999999996</v>
      </c>
      <c r="Z3049">
        <v>0.92</v>
      </c>
      <c r="AA3049" s="19">
        <v>45734.012938113425</v>
      </c>
      <c r="AB3049" t="s">
        <v>2043</v>
      </c>
    </row>
    <row r="3050" spans="1:28" x14ac:dyDescent="0.35">
      <c r="A3050" t="s">
        <v>1749</v>
      </c>
      <c r="B3050" t="s">
        <v>314</v>
      </c>
      <c r="C3050">
        <v>1</v>
      </c>
      <c r="D3050" s="9">
        <v>44350.513784722221</v>
      </c>
      <c r="E3050" s="9">
        <v>44351.924421296295</v>
      </c>
      <c r="F3050" t="s">
        <v>874</v>
      </c>
      <c r="G3050" t="s">
        <v>874</v>
      </c>
      <c r="H3050">
        <v>1</v>
      </c>
      <c r="I3050">
        <v>1</v>
      </c>
      <c r="J3050">
        <v>1</v>
      </c>
      <c r="K3050" t="s">
        <v>875</v>
      </c>
      <c r="L3050">
        <v>1</v>
      </c>
      <c r="M3050">
        <v>-1</v>
      </c>
      <c r="N3050" t="s">
        <v>877</v>
      </c>
      <c r="O3050" t="s">
        <v>877</v>
      </c>
      <c r="P3050" t="s">
        <v>877</v>
      </c>
      <c r="Q3050" t="s">
        <v>877</v>
      </c>
      <c r="R3050" t="s">
        <v>877</v>
      </c>
      <c r="S3050" t="s">
        <v>877</v>
      </c>
      <c r="T3050" t="s">
        <v>877</v>
      </c>
      <c r="U3050" t="s">
        <v>877</v>
      </c>
      <c r="V3050" t="s">
        <v>58</v>
      </c>
      <c r="W3050" t="s">
        <v>877</v>
      </c>
      <c r="X3050" t="s">
        <v>877</v>
      </c>
      <c r="Y3050" t="s">
        <v>877</v>
      </c>
      <c r="Z3050" t="s">
        <v>877</v>
      </c>
      <c r="AA3050" s="19">
        <v>45734.012938182874</v>
      </c>
      <c r="AB3050" t="s">
        <v>2043</v>
      </c>
    </row>
    <row r="3051" spans="1:28" x14ac:dyDescent="0.35">
      <c r="A3051" t="s">
        <v>1750</v>
      </c>
      <c r="B3051" t="s">
        <v>313</v>
      </c>
      <c r="C3051">
        <v>1250</v>
      </c>
      <c r="D3051" s="9">
        <v>42984.820983796293</v>
      </c>
      <c r="E3051" s="9">
        <v>44235.475057870368</v>
      </c>
      <c r="F3051">
        <v>64</v>
      </c>
      <c r="G3051">
        <v>64</v>
      </c>
      <c r="H3051">
        <v>52</v>
      </c>
      <c r="I3051">
        <v>12</v>
      </c>
      <c r="J3051">
        <v>5</v>
      </c>
      <c r="K3051">
        <v>59</v>
      </c>
      <c r="L3051">
        <v>57</v>
      </c>
      <c r="M3051">
        <v>2</v>
      </c>
      <c r="N3051">
        <v>3.5999999999999997E-2</v>
      </c>
      <c r="O3051">
        <v>7.0000000000000001E-3</v>
      </c>
      <c r="P3051">
        <v>3.0000000000000001E-3</v>
      </c>
      <c r="Q3051">
        <v>3.6999999999999998E-2</v>
      </c>
      <c r="R3051">
        <v>0.92500000000000004</v>
      </c>
      <c r="S3051">
        <v>0.83699999999999997</v>
      </c>
      <c r="T3051">
        <v>0.93</v>
      </c>
      <c r="U3051">
        <v>54.054000000000002</v>
      </c>
      <c r="V3051" t="s">
        <v>58</v>
      </c>
      <c r="W3051">
        <v>0.95399999999999996</v>
      </c>
      <c r="X3051">
        <v>0.93200000000000005</v>
      </c>
      <c r="Y3051">
        <v>0.79300000000000004</v>
      </c>
      <c r="Z3051">
        <v>0.93</v>
      </c>
      <c r="AA3051" s="19">
        <v>45734.013030034723</v>
      </c>
      <c r="AB3051" t="s">
        <v>2043</v>
      </c>
    </row>
    <row r="3052" spans="1:28" x14ac:dyDescent="0.35">
      <c r="A3052" t="s">
        <v>1750</v>
      </c>
      <c r="B3052" t="s">
        <v>314</v>
      </c>
      <c r="C3052">
        <v>97</v>
      </c>
      <c r="D3052" s="9">
        <v>44137.688923611109</v>
      </c>
      <c r="E3052" s="9">
        <v>44235.475057870368</v>
      </c>
      <c r="F3052" t="s">
        <v>874</v>
      </c>
      <c r="G3052" t="s">
        <v>874</v>
      </c>
      <c r="H3052">
        <v>8</v>
      </c>
      <c r="I3052">
        <v>4</v>
      </c>
      <c r="J3052">
        <v>3</v>
      </c>
      <c r="K3052" t="s">
        <v>875</v>
      </c>
      <c r="L3052">
        <v>18</v>
      </c>
      <c r="M3052">
        <v>-10</v>
      </c>
      <c r="N3052">
        <v>9.2999999999999999E-2</v>
      </c>
      <c r="O3052">
        <v>2.9000000000000001E-2</v>
      </c>
      <c r="P3052">
        <v>6.8000000000000005E-2</v>
      </c>
      <c r="Q3052">
        <v>0.22700000000000001</v>
      </c>
      <c r="R3052">
        <v>4.2039999999999997</v>
      </c>
      <c r="S3052">
        <v>0.76200000000000001</v>
      </c>
      <c r="T3052">
        <v>0.443</v>
      </c>
      <c r="U3052">
        <v>8.8109999999999999</v>
      </c>
      <c r="V3052" t="s">
        <v>94</v>
      </c>
      <c r="W3052">
        <v>0.71099999999999997</v>
      </c>
      <c r="X3052">
        <v>0.89400000000000002</v>
      </c>
      <c r="Y3052">
        <v>0.98099999999999998</v>
      </c>
      <c r="Z3052">
        <v>0.90900000000000003</v>
      </c>
      <c r="AA3052" s="19">
        <v>45734.013043472223</v>
      </c>
      <c r="AB3052" t="s">
        <v>2043</v>
      </c>
    </row>
    <row r="3053" spans="1:28" x14ac:dyDescent="0.35">
      <c r="A3053" t="s">
        <v>1751</v>
      </c>
      <c r="B3053" t="s">
        <v>313</v>
      </c>
      <c r="C3053">
        <v>6136</v>
      </c>
      <c r="D3053" s="9">
        <v>38414.801608796297</v>
      </c>
      <c r="E3053" s="9">
        <v>44550.875104166669</v>
      </c>
      <c r="F3053">
        <v>686</v>
      </c>
      <c r="G3053">
        <v>686</v>
      </c>
      <c r="H3053">
        <v>206</v>
      </c>
      <c r="I3053">
        <v>480</v>
      </c>
      <c r="J3053">
        <v>231</v>
      </c>
      <c r="K3053">
        <v>455</v>
      </c>
      <c r="L3053">
        <v>422</v>
      </c>
      <c r="M3053">
        <v>33</v>
      </c>
      <c r="N3053">
        <v>3.3000000000000002E-2</v>
      </c>
      <c r="O3053">
        <v>7.0000000000000007E-2</v>
      </c>
      <c r="P3053">
        <v>3.5999999999999997E-2</v>
      </c>
      <c r="Q3053">
        <v>5.8999999999999997E-2</v>
      </c>
      <c r="R3053">
        <v>0.88100000000000001</v>
      </c>
      <c r="S3053">
        <v>0.32</v>
      </c>
      <c r="T3053">
        <v>0.65</v>
      </c>
      <c r="U3053">
        <v>559.322</v>
      </c>
      <c r="V3053" t="s">
        <v>58</v>
      </c>
      <c r="W3053">
        <v>0.99099999999999999</v>
      </c>
      <c r="X3053">
        <v>0.97799999999999998</v>
      </c>
      <c r="Y3053">
        <v>0.98199999999999998</v>
      </c>
      <c r="Z3053">
        <v>0.96599999999999997</v>
      </c>
      <c r="AA3053" s="19">
        <v>45734.013137303242</v>
      </c>
      <c r="AB3053" t="s">
        <v>2043</v>
      </c>
    </row>
    <row r="3054" spans="1:28" x14ac:dyDescent="0.35">
      <c r="A3054" t="s">
        <v>1751</v>
      </c>
      <c r="B3054" t="s">
        <v>314</v>
      </c>
      <c r="C3054">
        <v>92</v>
      </c>
      <c r="D3054" s="9">
        <v>44458.278680555559</v>
      </c>
      <c r="E3054" s="9">
        <v>44550.875104166669</v>
      </c>
      <c r="F3054" t="s">
        <v>874</v>
      </c>
      <c r="G3054" t="s">
        <v>874</v>
      </c>
      <c r="H3054">
        <v>2</v>
      </c>
      <c r="I3054">
        <v>10</v>
      </c>
      <c r="J3054">
        <v>1</v>
      </c>
      <c r="K3054" t="s">
        <v>875</v>
      </c>
      <c r="L3054">
        <v>2</v>
      </c>
      <c r="M3054">
        <v>9</v>
      </c>
      <c r="N3054">
        <v>4.4999999999999998E-2</v>
      </c>
      <c r="O3054">
        <v>9.5000000000000001E-2</v>
      </c>
      <c r="P3054" t="s">
        <v>877</v>
      </c>
      <c r="Q3054">
        <v>1.2E-2</v>
      </c>
      <c r="R3054" t="s">
        <v>877</v>
      </c>
      <c r="S3054" t="s">
        <v>877</v>
      </c>
      <c r="T3054" t="s">
        <v>877</v>
      </c>
      <c r="U3054" t="s">
        <v>877</v>
      </c>
      <c r="V3054" t="s">
        <v>58</v>
      </c>
      <c r="W3054">
        <v>1</v>
      </c>
      <c r="X3054">
        <v>0.97399999999999998</v>
      </c>
      <c r="Y3054" t="s">
        <v>877</v>
      </c>
      <c r="Z3054">
        <v>1</v>
      </c>
      <c r="AA3054" s="19">
        <v>45734.013137361108</v>
      </c>
      <c r="AB3054" t="s">
        <v>2043</v>
      </c>
    </row>
    <row r="3055" spans="1:28" x14ac:dyDescent="0.35">
      <c r="A3055" t="s">
        <v>1752</v>
      </c>
      <c r="B3055" t="s">
        <v>313</v>
      </c>
      <c r="C3055">
        <v>4775</v>
      </c>
      <c r="D3055" s="9">
        <v>39655.261446759258</v>
      </c>
      <c r="E3055" s="9">
        <v>44430.893148148149</v>
      </c>
      <c r="F3055">
        <v>59</v>
      </c>
      <c r="G3055">
        <v>59</v>
      </c>
      <c r="H3055">
        <v>41</v>
      </c>
      <c r="I3055">
        <v>18</v>
      </c>
      <c r="J3055">
        <v>12</v>
      </c>
      <c r="K3055">
        <v>47</v>
      </c>
      <c r="L3055">
        <v>39</v>
      </c>
      <c r="M3055">
        <v>8</v>
      </c>
      <c r="N3055">
        <v>0.01</v>
      </c>
      <c r="O3055">
        <v>5.0000000000000001E-3</v>
      </c>
      <c r="P3055">
        <v>3.0000000000000001E-3</v>
      </c>
      <c r="Q3055">
        <v>1.0999999999999999E-2</v>
      </c>
      <c r="R3055">
        <v>0.91700000000000004</v>
      </c>
      <c r="S3055">
        <v>0.66700000000000004</v>
      </c>
      <c r="T3055">
        <v>0.8</v>
      </c>
      <c r="U3055">
        <v>727.27300000000002</v>
      </c>
      <c r="V3055" t="s">
        <v>58</v>
      </c>
      <c r="W3055">
        <v>0.97299999999999998</v>
      </c>
      <c r="X3055">
        <v>0.89900000000000002</v>
      </c>
      <c r="Y3055">
        <v>0.91500000000000004</v>
      </c>
      <c r="Z3055">
        <v>0.85299999999999998</v>
      </c>
      <c r="AA3055" s="19">
        <v>45734.013229895834</v>
      </c>
      <c r="AB3055" t="s">
        <v>2043</v>
      </c>
    </row>
    <row r="3056" spans="1:28" x14ac:dyDescent="0.35">
      <c r="A3056" t="s">
        <v>1752</v>
      </c>
      <c r="B3056" t="s">
        <v>314</v>
      </c>
      <c r="C3056">
        <v>0</v>
      </c>
      <c r="D3056" s="9">
        <v>44430.886365740742</v>
      </c>
      <c r="E3056" s="9">
        <v>44430.893148148149</v>
      </c>
      <c r="F3056" t="s">
        <v>874</v>
      </c>
      <c r="G3056" t="s">
        <v>874</v>
      </c>
      <c r="H3056">
        <v>1</v>
      </c>
      <c r="I3056">
        <v>1</v>
      </c>
      <c r="J3056">
        <v>1</v>
      </c>
      <c r="K3056" t="s">
        <v>875</v>
      </c>
      <c r="L3056">
        <v>1</v>
      </c>
      <c r="M3056">
        <v>-1</v>
      </c>
      <c r="N3056" t="s">
        <v>877</v>
      </c>
      <c r="O3056" t="s">
        <v>877</v>
      </c>
      <c r="P3056" t="s">
        <v>877</v>
      </c>
      <c r="Q3056" t="s">
        <v>877</v>
      </c>
      <c r="R3056" t="s">
        <v>877</v>
      </c>
      <c r="S3056" t="s">
        <v>877</v>
      </c>
      <c r="T3056" t="s">
        <v>877</v>
      </c>
      <c r="U3056" t="s">
        <v>877</v>
      </c>
      <c r="V3056" t="s">
        <v>58</v>
      </c>
      <c r="W3056" t="s">
        <v>877</v>
      </c>
      <c r="X3056" t="s">
        <v>877</v>
      </c>
      <c r="Y3056" t="s">
        <v>877</v>
      </c>
      <c r="Z3056" t="s">
        <v>877</v>
      </c>
      <c r="AA3056" s="19">
        <v>45734.013229976852</v>
      </c>
      <c r="AB3056" t="s">
        <v>2043</v>
      </c>
    </row>
    <row r="3057" spans="1:28" x14ac:dyDescent="0.35">
      <c r="A3057" t="s">
        <v>1753</v>
      </c>
      <c r="B3057" t="s">
        <v>313</v>
      </c>
      <c r="C3057">
        <v>5938</v>
      </c>
      <c r="D3057" s="9">
        <v>38627.886180555557</v>
      </c>
      <c r="E3057" s="9">
        <v>44566.751643518517</v>
      </c>
      <c r="F3057">
        <v>261</v>
      </c>
      <c r="G3057">
        <v>261</v>
      </c>
      <c r="H3057">
        <v>130</v>
      </c>
      <c r="I3057">
        <v>131</v>
      </c>
      <c r="J3057">
        <v>102</v>
      </c>
      <c r="K3057">
        <v>159</v>
      </c>
      <c r="L3057">
        <v>148</v>
      </c>
      <c r="M3057">
        <v>11</v>
      </c>
      <c r="N3057">
        <v>2.1000000000000001E-2</v>
      </c>
      <c r="O3057">
        <v>2.1000000000000001E-2</v>
      </c>
      <c r="P3057">
        <v>1.7999999999999999E-2</v>
      </c>
      <c r="Q3057">
        <v>2.4E-2</v>
      </c>
      <c r="R3057">
        <v>1</v>
      </c>
      <c r="S3057">
        <v>0.5</v>
      </c>
      <c r="T3057">
        <v>0.57099999999999995</v>
      </c>
      <c r="U3057">
        <v>458.33300000000003</v>
      </c>
      <c r="V3057" t="s">
        <v>64</v>
      </c>
      <c r="W3057">
        <v>0.98</v>
      </c>
      <c r="X3057">
        <v>0.94299999999999995</v>
      </c>
      <c r="Y3057">
        <v>0.96299999999999997</v>
      </c>
      <c r="Z3057">
        <v>0.95799999999999996</v>
      </c>
      <c r="AA3057" s="19">
        <v>45734.013322858795</v>
      </c>
      <c r="AB3057" t="s">
        <v>2043</v>
      </c>
    </row>
    <row r="3058" spans="1:28" x14ac:dyDescent="0.35">
      <c r="A3058" t="s">
        <v>1753</v>
      </c>
      <c r="B3058" t="s">
        <v>314</v>
      </c>
      <c r="C3058">
        <v>82</v>
      </c>
      <c r="D3058" s="9">
        <v>44484.50980324074</v>
      </c>
      <c r="E3058" s="9">
        <v>44566.751643518517</v>
      </c>
      <c r="F3058" t="s">
        <v>874</v>
      </c>
      <c r="G3058" t="s">
        <v>874</v>
      </c>
      <c r="H3058">
        <v>3</v>
      </c>
      <c r="I3058">
        <v>2</v>
      </c>
      <c r="J3058">
        <v>1</v>
      </c>
      <c r="K3058" t="s">
        <v>875</v>
      </c>
      <c r="L3058">
        <v>6</v>
      </c>
      <c r="M3058">
        <v>-3</v>
      </c>
      <c r="N3058">
        <v>2.3E-2</v>
      </c>
      <c r="O3058">
        <v>1.7999999999999999E-2</v>
      </c>
      <c r="P3058" t="s">
        <v>877</v>
      </c>
      <c r="Q3058">
        <v>0.17599999999999999</v>
      </c>
      <c r="R3058" t="s">
        <v>877</v>
      </c>
      <c r="S3058" t="s">
        <v>877</v>
      </c>
      <c r="T3058" t="s">
        <v>877</v>
      </c>
      <c r="U3058" t="s">
        <v>877</v>
      </c>
      <c r="V3058" t="s">
        <v>64</v>
      </c>
      <c r="W3058">
        <v>0.94599999999999995</v>
      </c>
      <c r="X3058">
        <v>1</v>
      </c>
      <c r="Y3058" t="s">
        <v>877</v>
      </c>
      <c r="Z3058">
        <v>0.42899999999999999</v>
      </c>
      <c r="AA3058" s="19">
        <v>45734.013322916668</v>
      </c>
      <c r="AB3058" t="s">
        <v>2043</v>
      </c>
    </row>
    <row r="3059" spans="1:28" x14ac:dyDescent="0.35">
      <c r="A3059" t="s">
        <v>1754</v>
      </c>
      <c r="B3059" t="s">
        <v>313</v>
      </c>
      <c r="C3059">
        <v>5554</v>
      </c>
      <c r="D3059" s="9">
        <v>38993.41646990741</v>
      </c>
      <c r="E3059" s="9">
        <v>44547.860949074071</v>
      </c>
      <c r="F3059">
        <v>287</v>
      </c>
      <c r="G3059">
        <v>287</v>
      </c>
      <c r="H3059">
        <v>187</v>
      </c>
      <c r="I3059">
        <v>100</v>
      </c>
      <c r="J3059">
        <v>50</v>
      </c>
      <c r="K3059">
        <v>237</v>
      </c>
      <c r="L3059">
        <v>220</v>
      </c>
      <c r="M3059">
        <v>17</v>
      </c>
      <c r="N3059">
        <v>3.3000000000000002E-2</v>
      </c>
      <c r="O3059">
        <v>1.7000000000000001E-2</v>
      </c>
      <c r="P3059">
        <v>8.9999999999999993E-3</v>
      </c>
      <c r="Q3059">
        <v>3.5999999999999997E-2</v>
      </c>
      <c r="R3059">
        <v>0.878</v>
      </c>
      <c r="S3059">
        <v>0.66</v>
      </c>
      <c r="T3059">
        <v>0.82</v>
      </c>
      <c r="U3059">
        <v>472.22199999999998</v>
      </c>
      <c r="V3059" t="s">
        <v>58</v>
      </c>
      <c r="W3059">
        <v>0.97799999999999998</v>
      </c>
      <c r="X3059">
        <v>0.98</v>
      </c>
      <c r="Y3059">
        <v>0.98</v>
      </c>
      <c r="Z3059">
        <v>0.96599999999999997</v>
      </c>
      <c r="AA3059" s="19">
        <v>45734.013416250004</v>
      </c>
      <c r="AB3059" t="s">
        <v>2043</v>
      </c>
    </row>
    <row r="3060" spans="1:28" x14ac:dyDescent="0.35">
      <c r="A3060" t="s">
        <v>1754</v>
      </c>
      <c r="B3060" t="s">
        <v>314</v>
      </c>
      <c r="C3060">
        <v>92</v>
      </c>
      <c r="D3060" s="9">
        <v>44455.5387962963</v>
      </c>
      <c r="E3060" s="9">
        <v>44547.860949074071</v>
      </c>
      <c r="F3060" t="s">
        <v>874</v>
      </c>
      <c r="G3060" t="s">
        <v>874</v>
      </c>
      <c r="H3060">
        <v>6</v>
      </c>
      <c r="I3060">
        <v>5</v>
      </c>
      <c r="J3060">
        <v>4</v>
      </c>
      <c r="K3060" t="s">
        <v>875</v>
      </c>
      <c r="L3060">
        <v>7</v>
      </c>
      <c r="M3060">
        <v>-1</v>
      </c>
      <c r="N3060">
        <v>4.8000000000000001E-2</v>
      </c>
      <c r="O3060">
        <v>0.109</v>
      </c>
      <c r="P3060">
        <v>0.11799999999999999</v>
      </c>
      <c r="Q3060">
        <v>7.0000000000000007E-2</v>
      </c>
      <c r="R3060">
        <v>1.7949999999999999</v>
      </c>
      <c r="S3060">
        <v>0.30599999999999999</v>
      </c>
      <c r="T3060">
        <v>0.248</v>
      </c>
      <c r="U3060">
        <v>242.857</v>
      </c>
      <c r="V3060" t="s">
        <v>64</v>
      </c>
      <c r="W3060">
        <v>0.75</v>
      </c>
      <c r="X3060">
        <v>0.90300000000000002</v>
      </c>
      <c r="Y3060">
        <v>0.6</v>
      </c>
      <c r="Z3060">
        <v>0.77</v>
      </c>
      <c r="AA3060" s="19">
        <v>45734.013430162035</v>
      </c>
      <c r="AB3060" t="s">
        <v>2043</v>
      </c>
    </row>
    <row r="3061" spans="1:28" x14ac:dyDescent="0.35">
      <c r="A3061" t="s">
        <v>1755</v>
      </c>
      <c r="B3061" t="s">
        <v>313</v>
      </c>
      <c r="C3061">
        <v>5919</v>
      </c>
      <c r="D3061" s="9">
        <v>38631.401261574072</v>
      </c>
      <c r="E3061" s="9">
        <v>44550.706990740742</v>
      </c>
      <c r="F3061">
        <v>166</v>
      </c>
      <c r="G3061">
        <v>166</v>
      </c>
      <c r="H3061">
        <v>94</v>
      </c>
      <c r="I3061">
        <v>72</v>
      </c>
      <c r="J3061">
        <v>61</v>
      </c>
      <c r="K3061">
        <v>105</v>
      </c>
      <c r="L3061">
        <v>93</v>
      </c>
      <c r="M3061">
        <v>12</v>
      </c>
      <c r="N3061">
        <v>1.4999999999999999E-2</v>
      </c>
      <c r="O3061">
        <v>1.2E-2</v>
      </c>
      <c r="P3061">
        <v>0.01</v>
      </c>
      <c r="Q3061">
        <v>1.4999999999999999E-2</v>
      </c>
      <c r="R3061">
        <v>0.88200000000000001</v>
      </c>
      <c r="S3061">
        <v>0.55600000000000005</v>
      </c>
      <c r="T3061">
        <v>0.63</v>
      </c>
      <c r="U3061">
        <v>800</v>
      </c>
      <c r="V3061" t="s">
        <v>58</v>
      </c>
      <c r="W3061">
        <v>0.98699999999999999</v>
      </c>
      <c r="X3061">
        <v>0.95299999999999996</v>
      </c>
      <c r="Y3061">
        <v>0.99199999999999999</v>
      </c>
      <c r="Z3061">
        <v>0.98299999999999998</v>
      </c>
      <c r="AA3061" s="19">
        <v>45734.013521030094</v>
      </c>
      <c r="AB3061" t="s">
        <v>2043</v>
      </c>
    </row>
    <row r="3062" spans="1:28" x14ac:dyDescent="0.35">
      <c r="A3062" t="s">
        <v>1755</v>
      </c>
      <c r="B3062" t="s">
        <v>314</v>
      </c>
      <c r="C3062">
        <v>10</v>
      </c>
      <c r="D3062" s="9">
        <v>44539.764004629629</v>
      </c>
      <c r="E3062" s="9">
        <v>44550.706990740742</v>
      </c>
      <c r="F3062" t="s">
        <v>874</v>
      </c>
      <c r="G3062" t="s">
        <v>874</v>
      </c>
      <c r="H3062">
        <v>1</v>
      </c>
      <c r="I3062">
        <v>1</v>
      </c>
      <c r="J3062">
        <v>1</v>
      </c>
      <c r="K3062" t="s">
        <v>875</v>
      </c>
      <c r="L3062">
        <v>2</v>
      </c>
      <c r="M3062">
        <v>-2</v>
      </c>
      <c r="N3062" t="s">
        <v>877</v>
      </c>
      <c r="O3062" t="s">
        <v>877</v>
      </c>
      <c r="P3062" t="s">
        <v>877</v>
      </c>
      <c r="Q3062">
        <v>0.125</v>
      </c>
      <c r="R3062" t="s">
        <v>877</v>
      </c>
      <c r="S3062" t="s">
        <v>877</v>
      </c>
      <c r="T3062" t="s">
        <v>877</v>
      </c>
      <c r="U3062" t="s">
        <v>877</v>
      </c>
      <c r="V3062" t="s">
        <v>58</v>
      </c>
      <c r="W3062" t="s">
        <v>877</v>
      </c>
      <c r="X3062" t="s">
        <v>877</v>
      </c>
      <c r="Y3062" t="s">
        <v>877</v>
      </c>
      <c r="Z3062">
        <v>1</v>
      </c>
      <c r="AA3062" s="19">
        <v>45734.013521099536</v>
      </c>
      <c r="AB3062" t="s">
        <v>2043</v>
      </c>
    </row>
    <row r="3063" spans="1:28" x14ac:dyDescent="0.35">
      <c r="A3063" t="s">
        <v>1756</v>
      </c>
      <c r="B3063" t="s">
        <v>313</v>
      </c>
      <c r="C3063">
        <v>2107</v>
      </c>
      <c r="D3063" s="9">
        <v>42459.650717592594</v>
      </c>
      <c r="E3063" s="9">
        <v>44566.685960648145</v>
      </c>
      <c r="F3063">
        <v>1623</v>
      </c>
      <c r="G3063">
        <v>1623</v>
      </c>
      <c r="H3063">
        <v>1016</v>
      </c>
      <c r="I3063">
        <v>607</v>
      </c>
      <c r="J3063">
        <v>87</v>
      </c>
      <c r="K3063">
        <v>1536</v>
      </c>
      <c r="L3063">
        <v>1131</v>
      </c>
      <c r="M3063">
        <v>405</v>
      </c>
      <c r="N3063">
        <v>0.56999999999999995</v>
      </c>
      <c r="O3063">
        <v>0.32400000000000001</v>
      </c>
      <c r="P3063">
        <v>4.2000000000000003E-2</v>
      </c>
      <c r="Q3063">
        <v>0.60199999999999998</v>
      </c>
      <c r="R3063">
        <v>0.70699999999999996</v>
      </c>
      <c r="S3063">
        <v>0.63800000000000001</v>
      </c>
      <c r="T3063">
        <v>0.95299999999999996</v>
      </c>
      <c r="U3063">
        <v>672.75699999999995</v>
      </c>
      <c r="V3063" t="s">
        <v>58</v>
      </c>
      <c r="W3063">
        <v>0.98899999999999999</v>
      </c>
      <c r="X3063">
        <v>0.998</v>
      </c>
      <c r="Y3063">
        <v>0.99099999999999999</v>
      </c>
      <c r="Z3063">
        <v>0.997</v>
      </c>
      <c r="AA3063" s="19">
        <v>45734.01361707176</v>
      </c>
      <c r="AB3063" t="s">
        <v>2043</v>
      </c>
    </row>
    <row r="3064" spans="1:28" x14ac:dyDescent="0.35">
      <c r="A3064" t="s">
        <v>1756</v>
      </c>
      <c r="B3064" t="s">
        <v>314</v>
      </c>
      <c r="C3064">
        <v>99</v>
      </c>
      <c r="D3064" s="9">
        <v>44467.375833333332</v>
      </c>
      <c r="E3064" s="9">
        <v>44566.685960648145</v>
      </c>
      <c r="F3064" t="s">
        <v>874</v>
      </c>
      <c r="G3064" t="s">
        <v>874</v>
      </c>
      <c r="H3064">
        <v>36</v>
      </c>
      <c r="I3064">
        <v>26</v>
      </c>
      <c r="J3064">
        <v>5</v>
      </c>
      <c r="K3064" t="s">
        <v>875</v>
      </c>
      <c r="L3064">
        <v>52</v>
      </c>
      <c r="M3064">
        <v>6</v>
      </c>
      <c r="N3064">
        <v>0.32500000000000001</v>
      </c>
      <c r="O3064">
        <v>0.221</v>
      </c>
      <c r="P3064">
        <v>4.4999999999999998E-2</v>
      </c>
      <c r="Q3064">
        <v>0.51</v>
      </c>
      <c r="R3064">
        <v>1.018</v>
      </c>
      <c r="S3064">
        <v>0.59499999999999997</v>
      </c>
      <c r="T3064">
        <v>0.91800000000000004</v>
      </c>
      <c r="U3064">
        <v>794.11800000000005</v>
      </c>
      <c r="V3064" t="s">
        <v>64</v>
      </c>
      <c r="W3064">
        <v>0.98799999999999999</v>
      </c>
      <c r="X3064">
        <v>0.93600000000000005</v>
      </c>
      <c r="Y3064">
        <v>0.92600000000000005</v>
      </c>
      <c r="Z3064">
        <v>0.94199999999999995</v>
      </c>
      <c r="AA3064" s="19">
        <v>45734.013631655092</v>
      </c>
      <c r="AB3064" t="s">
        <v>2043</v>
      </c>
    </row>
    <row r="3065" spans="1:28" x14ac:dyDescent="0.35">
      <c r="A3065" t="s">
        <v>1757</v>
      </c>
      <c r="B3065" t="s">
        <v>313</v>
      </c>
      <c r="C3065">
        <v>1857</v>
      </c>
      <c r="D3065" s="9">
        <v>42458.640821759262</v>
      </c>
      <c r="E3065" s="9">
        <v>44315.683541666665</v>
      </c>
      <c r="F3065">
        <v>229</v>
      </c>
      <c r="G3065">
        <v>229</v>
      </c>
      <c r="H3065">
        <v>150</v>
      </c>
      <c r="I3065">
        <v>79</v>
      </c>
      <c r="J3065">
        <v>26</v>
      </c>
      <c r="K3065">
        <v>203</v>
      </c>
      <c r="L3065">
        <v>203</v>
      </c>
      <c r="M3065">
        <v>0</v>
      </c>
      <c r="N3065">
        <v>8.8999999999999996E-2</v>
      </c>
      <c r="O3065">
        <v>4.5999999999999999E-2</v>
      </c>
      <c r="P3065">
        <v>1.2E-2</v>
      </c>
      <c r="Q3065">
        <v>0.12</v>
      </c>
      <c r="R3065">
        <v>0.97599999999999998</v>
      </c>
      <c r="S3065">
        <v>0.65900000000000003</v>
      </c>
      <c r="T3065">
        <v>0.91100000000000003</v>
      </c>
      <c r="U3065">
        <v>0</v>
      </c>
      <c r="V3065" t="s">
        <v>82</v>
      </c>
      <c r="W3065">
        <v>0.94799999999999995</v>
      </c>
      <c r="X3065">
        <v>0.88400000000000001</v>
      </c>
      <c r="Y3065">
        <v>0.94799999999999995</v>
      </c>
      <c r="Z3065">
        <v>0.92900000000000005</v>
      </c>
      <c r="AA3065" s="19">
        <v>45734.013723275464</v>
      </c>
      <c r="AB3065" t="s">
        <v>2043</v>
      </c>
    </row>
    <row r="3066" spans="1:28" x14ac:dyDescent="0.35">
      <c r="A3066" t="s">
        <v>1757</v>
      </c>
      <c r="B3066" t="s">
        <v>314</v>
      </c>
      <c r="C3066">
        <v>73</v>
      </c>
      <c r="D3066" s="9">
        <v>44242.678460648145</v>
      </c>
      <c r="E3066" s="9">
        <v>44315.683541666665</v>
      </c>
      <c r="F3066" t="s">
        <v>874</v>
      </c>
      <c r="G3066" t="s">
        <v>874</v>
      </c>
      <c r="H3066">
        <v>1</v>
      </c>
      <c r="I3066">
        <v>3</v>
      </c>
      <c r="J3066">
        <v>3</v>
      </c>
      <c r="K3066" t="s">
        <v>875</v>
      </c>
      <c r="L3066">
        <v>5</v>
      </c>
      <c r="M3066">
        <v>-5</v>
      </c>
      <c r="N3066" t="s">
        <v>877</v>
      </c>
      <c r="O3066">
        <v>2.9000000000000001E-2</v>
      </c>
      <c r="P3066" t="s">
        <v>877</v>
      </c>
      <c r="Q3066">
        <v>2.5</v>
      </c>
      <c r="R3066" t="s">
        <v>877</v>
      </c>
      <c r="S3066" t="s">
        <v>877</v>
      </c>
      <c r="T3066" t="s">
        <v>877</v>
      </c>
      <c r="U3066" t="s">
        <v>877</v>
      </c>
      <c r="V3066" t="s">
        <v>82</v>
      </c>
      <c r="W3066" t="s">
        <v>877</v>
      </c>
      <c r="X3066">
        <v>0.75</v>
      </c>
      <c r="Y3066" t="s">
        <v>877</v>
      </c>
      <c r="Z3066">
        <v>0.5</v>
      </c>
      <c r="AA3066" s="19">
        <v>45734.013723344906</v>
      </c>
      <c r="AB3066" t="s">
        <v>2043</v>
      </c>
    </row>
    <row r="3067" spans="1:28" x14ac:dyDescent="0.35">
      <c r="A3067" t="s">
        <v>1758</v>
      </c>
      <c r="B3067" t="s">
        <v>313</v>
      </c>
      <c r="C3067">
        <v>4028</v>
      </c>
      <c r="D3067" s="9">
        <v>40515.703599537039</v>
      </c>
      <c r="E3067" s="9">
        <v>44543.960532407407</v>
      </c>
      <c r="F3067">
        <v>126</v>
      </c>
      <c r="G3067">
        <v>126</v>
      </c>
      <c r="H3067">
        <v>81</v>
      </c>
      <c r="I3067">
        <v>45</v>
      </c>
      <c r="J3067">
        <v>26</v>
      </c>
      <c r="K3067">
        <v>100</v>
      </c>
      <c r="L3067">
        <v>93</v>
      </c>
      <c r="M3067">
        <v>7</v>
      </c>
      <c r="N3067">
        <v>1.9E-2</v>
      </c>
      <c r="O3067">
        <v>1.0999999999999999E-2</v>
      </c>
      <c r="P3067">
        <v>8.0000000000000002E-3</v>
      </c>
      <c r="Q3067">
        <v>2.1999999999999999E-2</v>
      </c>
      <c r="R3067">
        <v>1</v>
      </c>
      <c r="S3067">
        <v>0.63300000000000001</v>
      </c>
      <c r="T3067">
        <v>0.73299999999999998</v>
      </c>
      <c r="U3067">
        <v>318.18200000000002</v>
      </c>
      <c r="V3067" t="s">
        <v>64</v>
      </c>
      <c r="W3067">
        <v>0.92100000000000004</v>
      </c>
      <c r="X3067">
        <v>0.71899999999999997</v>
      </c>
      <c r="Y3067">
        <v>0.86299999999999999</v>
      </c>
      <c r="Z3067">
        <v>0.91200000000000003</v>
      </c>
      <c r="AA3067" s="19">
        <v>45734.013815752318</v>
      </c>
      <c r="AB3067" t="s">
        <v>2043</v>
      </c>
    </row>
    <row r="3068" spans="1:28" x14ac:dyDescent="0.35">
      <c r="A3068" t="s">
        <v>1758</v>
      </c>
      <c r="B3068" t="s">
        <v>314</v>
      </c>
      <c r="C3068">
        <v>93</v>
      </c>
      <c r="D3068" s="9">
        <v>44450.431064814817</v>
      </c>
      <c r="E3068" s="9">
        <v>44543.960532407407</v>
      </c>
      <c r="F3068" t="s">
        <v>874</v>
      </c>
      <c r="G3068" t="s">
        <v>874</v>
      </c>
      <c r="H3068">
        <v>2</v>
      </c>
      <c r="I3068">
        <v>1</v>
      </c>
      <c r="J3068">
        <v>1</v>
      </c>
      <c r="K3068" t="s">
        <v>875</v>
      </c>
      <c r="L3068">
        <v>1</v>
      </c>
      <c r="M3068">
        <v>-1</v>
      </c>
      <c r="N3068">
        <v>1.6E-2</v>
      </c>
      <c r="O3068" t="s">
        <v>877</v>
      </c>
      <c r="P3068" t="s">
        <v>877</v>
      </c>
      <c r="Q3068" t="s">
        <v>877</v>
      </c>
      <c r="R3068" t="s">
        <v>877</v>
      </c>
      <c r="S3068" t="s">
        <v>877</v>
      </c>
      <c r="T3068" t="s">
        <v>877</v>
      </c>
      <c r="U3068" t="s">
        <v>877</v>
      </c>
      <c r="V3068" t="s">
        <v>64</v>
      </c>
      <c r="W3068">
        <v>1</v>
      </c>
      <c r="X3068" t="s">
        <v>877</v>
      </c>
      <c r="Y3068" t="s">
        <v>877</v>
      </c>
      <c r="Z3068" t="s">
        <v>877</v>
      </c>
      <c r="AA3068" s="19">
        <v>45734.013815810184</v>
      </c>
      <c r="AB3068" t="s">
        <v>2043</v>
      </c>
    </row>
    <row r="3069" spans="1:28" x14ac:dyDescent="0.35">
      <c r="A3069" t="s">
        <v>1759</v>
      </c>
      <c r="B3069" t="s">
        <v>313</v>
      </c>
      <c r="C3069">
        <v>5553</v>
      </c>
      <c r="D3069" s="9">
        <v>38978.425069444442</v>
      </c>
      <c r="E3069" s="9">
        <v>44532.100868055553</v>
      </c>
      <c r="F3069">
        <v>300</v>
      </c>
      <c r="G3069">
        <v>300</v>
      </c>
      <c r="H3069">
        <v>146</v>
      </c>
      <c r="I3069">
        <v>154</v>
      </c>
      <c r="J3069">
        <v>21</v>
      </c>
      <c r="K3069">
        <v>279</v>
      </c>
      <c r="L3069">
        <v>220</v>
      </c>
      <c r="M3069">
        <v>59</v>
      </c>
      <c r="N3069">
        <v>2.1999999999999999E-2</v>
      </c>
      <c r="O3069">
        <v>2.9000000000000001E-2</v>
      </c>
      <c r="P3069">
        <v>4.0000000000000001E-3</v>
      </c>
      <c r="Q3069">
        <v>3.3000000000000002E-2</v>
      </c>
      <c r="R3069">
        <v>0.70199999999999996</v>
      </c>
      <c r="S3069">
        <v>0.43099999999999999</v>
      </c>
      <c r="T3069">
        <v>0.92200000000000004</v>
      </c>
      <c r="U3069">
        <v>1787.8789999999999</v>
      </c>
      <c r="V3069" t="s">
        <v>58</v>
      </c>
      <c r="W3069">
        <v>0.77100000000000002</v>
      </c>
      <c r="X3069">
        <v>0.92200000000000004</v>
      </c>
      <c r="Y3069">
        <v>0.83</v>
      </c>
      <c r="Z3069">
        <v>0.74199999999999999</v>
      </c>
      <c r="AA3069" s="19">
        <v>45734.013908055553</v>
      </c>
      <c r="AB3069" t="s">
        <v>2043</v>
      </c>
    </row>
    <row r="3070" spans="1:28" x14ac:dyDescent="0.35">
      <c r="A3070" t="s">
        <v>1759</v>
      </c>
      <c r="B3070" t="s">
        <v>314</v>
      </c>
      <c r="C3070">
        <v>74</v>
      </c>
      <c r="D3070" s="9">
        <v>44457.318206018521</v>
      </c>
      <c r="E3070" s="9">
        <v>44532.100868055553</v>
      </c>
      <c r="F3070" t="s">
        <v>874</v>
      </c>
      <c r="G3070" t="s">
        <v>874</v>
      </c>
      <c r="H3070">
        <v>4</v>
      </c>
      <c r="I3070">
        <v>3</v>
      </c>
      <c r="J3070">
        <v>2</v>
      </c>
      <c r="K3070" t="s">
        <v>875</v>
      </c>
      <c r="L3070">
        <v>11</v>
      </c>
      <c r="M3070">
        <v>-5</v>
      </c>
      <c r="N3070">
        <v>4.2999999999999997E-2</v>
      </c>
      <c r="O3070">
        <v>3.7999999999999999E-2</v>
      </c>
      <c r="P3070">
        <v>1.2999999999999999E-2</v>
      </c>
      <c r="Q3070">
        <v>9.8000000000000004E-2</v>
      </c>
      <c r="R3070">
        <v>1.4410000000000001</v>
      </c>
      <c r="S3070">
        <v>0.53100000000000003</v>
      </c>
      <c r="T3070">
        <v>0.84</v>
      </c>
      <c r="U3070">
        <v>602.04100000000005</v>
      </c>
      <c r="V3070" t="s">
        <v>64</v>
      </c>
      <c r="W3070">
        <v>0.93100000000000005</v>
      </c>
      <c r="X3070">
        <v>0.99199999999999999</v>
      </c>
      <c r="Y3070">
        <v>1</v>
      </c>
      <c r="Z3070">
        <v>0.74399999999999999</v>
      </c>
      <c r="AA3070" s="19">
        <v>45734.013921423611</v>
      </c>
      <c r="AB3070" t="s">
        <v>2043</v>
      </c>
    </row>
    <row r="3071" spans="1:28" x14ac:dyDescent="0.35">
      <c r="A3071" t="s">
        <v>1760</v>
      </c>
      <c r="B3071" t="s">
        <v>313</v>
      </c>
      <c r="C3071">
        <v>1260</v>
      </c>
      <c r="D3071" s="9">
        <v>42429.569363425922</v>
      </c>
      <c r="E3071" s="9">
        <v>43690.371932870374</v>
      </c>
      <c r="F3071">
        <v>36</v>
      </c>
      <c r="G3071">
        <v>36</v>
      </c>
      <c r="H3071">
        <v>31</v>
      </c>
      <c r="I3071">
        <v>5</v>
      </c>
      <c r="J3071">
        <v>23</v>
      </c>
      <c r="K3071">
        <v>13</v>
      </c>
      <c r="L3071">
        <v>12</v>
      </c>
      <c r="M3071">
        <v>1</v>
      </c>
      <c r="N3071">
        <v>1.7000000000000001E-2</v>
      </c>
      <c r="O3071">
        <v>3.0000000000000001E-3</v>
      </c>
      <c r="P3071">
        <v>0.161</v>
      </c>
      <c r="Q3071">
        <v>6.0000000000000001E-3</v>
      </c>
      <c r="R3071">
        <v>-4.2999999999999997E-2</v>
      </c>
      <c r="S3071">
        <v>0.85</v>
      </c>
      <c r="T3071">
        <v>-7.05</v>
      </c>
      <c r="U3071">
        <v>166.667</v>
      </c>
      <c r="V3071" t="s">
        <v>58</v>
      </c>
      <c r="W3071">
        <v>0.85299999999999998</v>
      </c>
      <c r="X3071">
        <v>0.55200000000000005</v>
      </c>
      <c r="Y3071">
        <v>0.746</v>
      </c>
      <c r="Z3071">
        <v>0.31</v>
      </c>
      <c r="AA3071" s="19">
        <v>45734.014012777778</v>
      </c>
      <c r="AB3071" t="s">
        <v>2043</v>
      </c>
    </row>
    <row r="3072" spans="1:28" x14ac:dyDescent="0.35">
      <c r="A3072" t="s">
        <v>1760</v>
      </c>
      <c r="B3072" t="s">
        <v>314</v>
      </c>
      <c r="C3072">
        <v>73</v>
      </c>
      <c r="D3072" s="9">
        <v>43616.642083333332</v>
      </c>
      <c r="E3072" s="9">
        <v>43690.371932870374</v>
      </c>
      <c r="F3072" t="s">
        <v>874</v>
      </c>
      <c r="G3072" t="s">
        <v>874</v>
      </c>
      <c r="H3072">
        <v>10</v>
      </c>
      <c r="I3072">
        <v>1</v>
      </c>
      <c r="J3072">
        <v>23</v>
      </c>
      <c r="K3072" t="s">
        <v>875</v>
      </c>
      <c r="L3072">
        <v>11</v>
      </c>
      <c r="M3072">
        <v>-22</v>
      </c>
      <c r="N3072">
        <v>1.25</v>
      </c>
      <c r="O3072" t="s">
        <v>877</v>
      </c>
      <c r="P3072">
        <v>0.16</v>
      </c>
      <c r="Q3072">
        <v>7.5999999999999998E-2</v>
      </c>
      <c r="R3072" t="s">
        <v>877</v>
      </c>
      <c r="S3072" t="s">
        <v>877</v>
      </c>
      <c r="T3072" t="s">
        <v>877</v>
      </c>
      <c r="U3072" t="s">
        <v>877</v>
      </c>
      <c r="V3072" t="s">
        <v>58</v>
      </c>
      <c r="W3072">
        <v>0.27300000000000002</v>
      </c>
      <c r="X3072" t="s">
        <v>877</v>
      </c>
      <c r="Y3072">
        <v>0.748</v>
      </c>
      <c r="Z3072">
        <v>0.71099999999999997</v>
      </c>
      <c r="AA3072" s="19">
        <v>45734.014012847219</v>
      </c>
      <c r="AB3072" t="s">
        <v>2043</v>
      </c>
    </row>
    <row r="3073" spans="1:28" x14ac:dyDescent="0.35">
      <c r="A3073" t="s">
        <v>1761</v>
      </c>
      <c r="B3073" t="s">
        <v>313</v>
      </c>
      <c r="C3073">
        <v>5453</v>
      </c>
      <c r="D3073" s="9">
        <v>39091.921446759261</v>
      </c>
      <c r="E3073" s="9">
        <v>44545.729363425926</v>
      </c>
      <c r="F3073">
        <v>83</v>
      </c>
      <c r="G3073">
        <v>83</v>
      </c>
      <c r="H3073">
        <v>40</v>
      </c>
      <c r="I3073">
        <v>43</v>
      </c>
      <c r="J3073">
        <v>24</v>
      </c>
      <c r="K3073">
        <v>59</v>
      </c>
      <c r="L3073">
        <v>51</v>
      </c>
      <c r="M3073">
        <v>8</v>
      </c>
      <c r="N3073">
        <v>7.0000000000000001E-3</v>
      </c>
      <c r="O3073">
        <v>7.0000000000000001E-3</v>
      </c>
      <c r="P3073">
        <v>4.0000000000000001E-3</v>
      </c>
      <c r="Q3073">
        <v>8.0000000000000002E-3</v>
      </c>
      <c r="R3073">
        <v>0.8</v>
      </c>
      <c r="S3073">
        <v>0.5</v>
      </c>
      <c r="T3073">
        <v>0.71399999999999997</v>
      </c>
      <c r="U3073">
        <v>1000</v>
      </c>
      <c r="V3073" t="s">
        <v>58</v>
      </c>
      <c r="W3073">
        <v>0.96899999999999997</v>
      </c>
      <c r="X3073">
        <v>0.97699999999999998</v>
      </c>
      <c r="Y3073">
        <v>0.91600000000000004</v>
      </c>
      <c r="Z3073">
        <v>0.97</v>
      </c>
      <c r="AA3073" s="19">
        <v>45734.014103298614</v>
      </c>
      <c r="AB3073" t="s">
        <v>2043</v>
      </c>
    </row>
    <row r="3074" spans="1:28" x14ac:dyDescent="0.35">
      <c r="A3074" t="s">
        <v>1761</v>
      </c>
      <c r="B3074" t="s">
        <v>314</v>
      </c>
      <c r="C3074">
        <v>0</v>
      </c>
      <c r="D3074" s="9">
        <v>44545.36041666667</v>
      </c>
      <c r="E3074" s="9">
        <v>44545.729363425926</v>
      </c>
      <c r="F3074" t="s">
        <v>874</v>
      </c>
      <c r="G3074" t="s">
        <v>874</v>
      </c>
      <c r="H3074">
        <v>1</v>
      </c>
      <c r="I3074">
        <v>1</v>
      </c>
      <c r="J3074">
        <v>1</v>
      </c>
      <c r="K3074" t="s">
        <v>875</v>
      </c>
      <c r="L3074">
        <v>1</v>
      </c>
      <c r="M3074">
        <v>-1</v>
      </c>
      <c r="N3074" t="s">
        <v>877</v>
      </c>
      <c r="O3074" t="s">
        <v>877</v>
      </c>
      <c r="P3074" t="s">
        <v>877</v>
      </c>
      <c r="Q3074" t="s">
        <v>877</v>
      </c>
      <c r="R3074" t="s">
        <v>877</v>
      </c>
      <c r="S3074" t="s">
        <v>877</v>
      </c>
      <c r="T3074" t="s">
        <v>877</v>
      </c>
      <c r="U3074" t="s">
        <v>877</v>
      </c>
      <c r="V3074" t="s">
        <v>58</v>
      </c>
      <c r="W3074" t="s">
        <v>877</v>
      </c>
      <c r="X3074" t="s">
        <v>877</v>
      </c>
      <c r="Y3074" t="s">
        <v>877</v>
      </c>
      <c r="Z3074" t="s">
        <v>877</v>
      </c>
      <c r="AA3074" s="19">
        <v>45734.014103368056</v>
      </c>
      <c r="AB3074" t="s">
        <v>2043</v>
      </c>
    </row>
    <row r="3075" spans="1:28" x14ac:dyDescent="0.35">
      <c r="A3075" t="s">
        <v>1762</v>
      </c>
      <c r="B3075" t="s">
        <v>313</v>
      </c>
      <c r="C3075">
        <v>1397</v>
      </c>
      <c r="D3075" s="9">
        <v>39781.025335648148</v>
      </c>
      <c r="E3075" s="9">
        <v>41178.416898148149</v>
      </c>
      <c r="F3075">
        <v>45</v>
      </c>
      <c r="G3075">
        <v>45</v>
      </c>
      <c r="H3075">
        <v>23</v>
      </c>
      <c r="I3075">
        <v>22</v>
      </c>
      <c r="J3075">
        <v>1</v>
      </c>
      <c r="K3075">
        <v>44</v>
      </c>
      <c r="L3075">
        <v>35</v>
      </c>
      <c r="M3075">
        <v>9</v>
      </c>
      <c r="N3075">
        <v>0.02</v>
      </c>
      <c r="O3075">
        <v>1.4E-2</v>
      </c>
      <c r="P3075">
        <v>0</v>
      </c>
      <c r="Q3075">
        <v>0.03</v>
      </c>
      <c r="R3075">
        <v>0.88200000000000001</v>
      </c>
      <c r="S3075">
        <v>0.58799999999999997</v>
      </c>
      <c r="T3075">
        <v>1</v>
      </c>
      <c r="U3075">
        <v>300</v>
      </c>
      <c r="V3075" t="s">
        <v>58</v>
      </c>
      <c r="W3075">
        <v>0.79800000000000004</v>
      </c>
      <c r="X3075">
        <v>0.872</v>
      </c>
      <c r="Y3075">
        <v>0</v>
      </c>
      <c r="Z3075">
        <v>0.83199999999999996</v>
      </c>
      <c r="AA3075" s="19">
        <v>45734.014186527776</v>
      </c>
      <c r="AB3075" t="s">
        <v>2043</v>
      </c>
    </row>
    <row r="3076" spans="1:28" x14ac:dyDescent="0.35">
      <c r="A3076" t="s">
        <v>1762</v>
      </c>
      <c r="B3076" t="s">
        <v>314</v>
      </c>
      <c r="C3076">
        <v>0</v>
      </c>
      <c r="D3076" s="9">
        <v>41178.416898148149</v>
      </c>
      <c r="E3076" s="9">
        <v>41178.416898148149</v>
      </c>
      <c r="F3076" t="s">
        <v>874</v>
      </c>
      <c r="G3076" t="s">
        <v>874</v>
      </c>
      <c r="H3076">
        <v>1</v>
      </c>
      <c r="I3076">
        <v>1</v>
      </c>
      <c r="J3076">
        <v>1</v>
      </c>
      <c r="K3076" t="s">
        <v>875</v>
      </c>
      <c r="L3076">
        <v>1</v>
      </c>
      <c r="M3076">
        <v>0</v>
      </c>
      <c r="N3076" t="s">
        <v>877</v>
      </c>
      <c r="O3076" t="s">
        <v>877</v>
      </c>
      <c r="P3076" t="s">
        <v>877</v>
      </c>
      <c r="Q3076" t="s">
        <v>877</v>
      </c>
      <c r="R3076" t="s">
        <v>877</v>
      </c>
      <c r="S3076" t="s">
        <v>877</v>
      </c>
      <c r="T3076" t="s">
        <v>877</v>
      </c>
      <c r="U3076" t="s">
        <v>877</v>
      </c>
      <c r="V3076" t="s">
        <v>58</v>
      </c>
      <c r="W3076" t="s">
        <v>877</v>
      </c>
      <c r="X3076" t="s">
        <v>877</v>
      </c>
      <c r="Y3076" t="s">
        <v>877</v>
      </c>
      <c r="Z3076" t="s">
        <v>877</v>
      </c>
      <c r="AA3076" s="19">
        <v>45734.014186585649</v>
      </c>
      <c r="AB3076" t="s">
        <v>2043</v>
      </c>
    </row>
    <row r="3077" spans="1:28" x14ac:dyDescent="0.35">
      <c r="A3077" t="s">
        <v>1763</v>
      </c>
      <c r="B3077" t="s">
        <v>313</v>
      </c>
      <c r="C3077">
        <v>1855</v>
      </c>
      <c r="D3077" s="9">
        <v>42351.791828703703</v>
      </c>
      <c r="E3077" s="9">
        <v>44207.168877314813</v>
      </c>
      <c r="F3077">
        <v>2041</v>
      </c>
      <c r="G3077">
        <v>2041</v>
      </c>
      <c r="H3077">
        <v>1049</v>
      </c>
      <c r="I3077">
        <v>992</v>
      </c>
      <c r="J3077">
        <v>0</v>
      </c>
      <c r="K3077">
        <v>2041</v>
      </c>
      <c r="L3077">
        <v>1417</v>
      </c>
      <c r="M3077">
        <v>624</v>
      </c>
      <c r="N3077">
        <v>0.76500000000000001</v>
      </c>
      <c r="O3077">
        <v>0.72899999999999998</v>
      </c>
      <c r="P3077">
        <v>0</v>
      </c>
      <c r="Q3077">
        <v>1.048</v>
      </c>
      <c r="R3077">
        <v>0.70099999999999996</v>
      </c>
      <c r="S3077">
        <v>0.51200000000000001</v>
      </c>
      <c r="T3077">
        <v>1</v>
      </c>
      <c r="U3077">
        <v>595.41999999999996</v>
      </c>
      <c r="V3077" t="s">
        <v>58</v>
      </c>
      <c r="W3077">
        <v>0.97499999999999998</v>
      </c>
      <c r="X3077">
        <v>0.97799999999999998</v>
      </c>
      <c r="Y3077">
        <v>0</v>
      </c>
      <c r="Z3077">
        <v>0.98299999999999998</v>
      </c>
      <c r="AA3077" s="19">
        <v>45734.014278668983</v>
      </c>
      <c r="AB3077" t="s">
        <v>2043</v>
      </c>
    </row>
    <row r="3078" spans="1:28" x14ac:dyDescent="0.35">
      <c r="A3078" t="s">
        <v>1763</v>
      </c>
      <c r="B3078" t="s">
        <v>314</v>
      </c>
      <c r="C3078">
        <v>46</v>
      </c>
      <c r="D3078" s="9">
        <v>44160.496979166666</v>
      </c>
      <c r="E3078" s="9">
        <v>44207.168877314813</v>
      </c>
      <c r="F3078" t="s">
        <v>874</v>
      </c>
      <c r="G3078" t="s">
        <v>874</v>
      </c>
      <c r="H3078">
        <v>1</v>
      </c>
      <c r="I3078">
        <v>3</v>
      </c>
      <c r="J3078">
        <v>1</v>
      </c>
      <c r="K3078" t="s">
        <v>875</v>
      </c>
      <c r="L3078">
        <v>3</v>
      </c>
      <c r="M3078">
        <v>-1</v>
      </c>
      <c r="N3078" t="s">
        <v>877</v>
      </c>
      <c r="O3078">
        <v>3.6999999999999998E-2</v>
      </c>
      <c r="P3078">
        <v>0</v>
      </c>
      <c r="Q3078">
        <v>5.3999999999999999E-2</v>
      </c>
      <c r="R3078" t="s">
        <v>877</v>
      </c>
      <c r="S3078" t="s">
        <v>877</v>
      </c>
      <c r="T3078" t="s">
        <v>877</v>
      </c>
      <c r="U3078" t="s">
        <v>877</v>
      </c>
      <c r="V3078" t="s">
        <v>58</v>
      </c>
      <c r="W3078" t="s">
        <v>877</v>
      </c>
      <c r="X3078">
        <v>0.873</v>
      </c>
      <c r="Y3078">
        <v>0</v>
      </c>
      <c r="Z3078">
        <v>0.75</v>
      </c>
      <c r="AA3078" s="19">
        <v>45734.014278726849</v>
      </c>
      <c r="AB3078" t="s">
        <v>2043</v>
      </c>
    </row>
    <row r="3079" spans="1:28" x14ac:dyDescent="0.35">
      <c r="A3079" t="s">
        <v>1764</v>
      </c>
      <c r="B3079" t="s">
        <v>313</v>
      </c>
      <c r="C3079">
        <v>2842</v>
      </c>
      <c r="D3079" s="9">
        <v>41485.396793981483</v>
      </c>
      <c r="E3079" s="9">
        <v>44328.36855324074</v>
      </c>
      <c r="F3079">
        <v>399</v>
      </c>
      <c r="G3079">
        <v>399</v>
      </c>
      <c r="H3079">
        <v>200</v>
      </c>
      <c r="I3079">
        <v>199</v>
      </c>
      <c r="J3079">
        <v>26</v>
      </c>
      <c r="K3079">
        <v>373</v>
      </c>
      <c r="L3079">
        <v>233</v>
      </c>
      <c r="M3079">
        <v>140</v>
      </c>
      <c r="N3079">
        <v>8.8999999999999996E-2</v>
      </c>
      <c r="O3079">
        <v>8.3000000000000004E-2</v>
      </c>
      <c r="P3079">
        <v>1.0999999999999999E-2</v>
      </c>
      <c r="Q3079">
        <v>0.113</v>
      </c>
      <c r="R3079">
        <v>0.70199999999999996</v>
      </c>
      <c r="S3079">
        <v>0.51700000000000002</v>
      </c>
      <c r="T3079">
        <v>0.93600000000000005</v>
      </c>
      <c r="U3079">
        <v>1238.9380000000001</v>
      </c>
      <c r="V3079" t="s">
        <v>58</v>
      </c>
      <c r="W3079">
        <v>0.93799999999999994</v>
      </c>
      <c r="X3079">
        <v>0.88300000000000001</v>
      </c>
      <c r="Y3079">
        <v>0.84199999999999997</v>
      </c>
      <c r="Z3079">
        <v>0.94899999999999995</v>
      </c>
      <c r="AA3079" s="19">
        <v>45734.014364236114</v>
      </c>
      <c r="AB3079" t="s">
        <v>2043</v>
      </c>
    </row>
    <row r="3080" spans="1:28" x14ac:dyDescent="0.35">
      <c r="A3080" t="s">
        <v>1764</v>
      </c>
      <c r="B3080" t="s">
        <v>314</v>
      </c>
      <c r="C3080">
        <v>88</v>
      </c>
      <c r="D3080" s="9">
        <v>44239.610219907408</v>
      </c>
      <c r="E3080" s="9">
        <v>44328.36855324074</v>
      </c>
      <c r="F3080" t="s">
        <v>874</v>
      </c>
      <c r="G3080" t="s">
        <v>874</v>
      </c>
      <c r="H3080">
        <v>1</v>
      </c>
      <c r="I3080">
        <v>4</v>
      </c>
      <c r="J3080">
        <v>1</v>
      </c>
      <c r="K3080" t="s">
        <v>875</v>
      </c>
      <c r="L3080">
        <v>1</v>
      </c>
      <c r="M3080">
        <v>4</v>
      </c>
      <c r="N3080" t="s">
        <v>877</v>
      </c>
      <c r="O3080">
        <v>7.9000000000000001E-2</v>
      </c>
      <c r="P3080" t="s">
        <v>877</v>
      </c>
      <c r="Q3080" t="s">
        <v>877</v>
      </c>
      <c r="R3080" t="s">
        <v>877</v>
      </c>
      <c r="S3080" t="s">
        <v>877</v>
      </c>
      <c r="T3080" t="s">
        <v>877</v>
      </c>
      <c r="U3080" t="s">
        <v>877</v>
      </c>
      <c r="V3080" t="s">
        <v>58</v>
      </c>
      <c r="W3080" t="s">
        <v>877</v>
      </c>
      <c r="X3080">
        <v>0.86499999999999999</v>
      </c>
      <c r="Y3080" t="s">
        <v>877</v>
      </c>
      <c r="Z3080" t="s">
        <v>877</v>
      </c>
      <c r="AA3080" s="19">
        <v>45734.014364305556</v>
      </c>
      <c r="AB3080" t="s">
        <v>2043</v>
      </c>
    </row>
    <row r="3081" spans="1:28" x14ac:dyDescent="0.35">
      <c r="A3081" t="s">
        <v>1765</v>
      </c>
      <c r="B3081" t="s">
        <v>313</v>
      </c>
      <c r="C3081">
        <v>3962</v>
      </c>
      <c r="D3081" s="9">
        <v>40590.967129629629</v>
      </c>
      <c r="E3081" s="9">
        <v>44553.254606481481</v>
      </c>
      <c r="F3081">
        <v>9914</v>
      </c>
      <c r="G3081">
        <v>9914</v>
      </c>
      <c r="H3081">
        <v>4912</v>
      </c>
      <c r="I3081">
        <v>5002</v>
      </c>
      <c r="J3081">
        <v>1415</v>
      </c>
      <c r="K3081">
        <v>8499</v>
      </c>
      <c r="L3081">
        <v>5614</v>
      </c>
      <c r="M3081">
        <v>2885</v>
      </c>
      <c r="N3081">
        <v>2.2080000000000002</v>
      </c>
      <c r="O3081">
        <v>2.129</v>
      </c>
      <c r="P3081">
        <v>0.56599999999999995</v>
      </c>
      <c r="Q3081">
        <v>2.226</v>
      </c>
      <c r="R3081">
        <v>0.59</v>
      </c>
      <c r="S3081">
        <v>0.50900000000000001</v>
      </c>
      <c r="T3081">
        <v>0.86899999999999999</v>
      </c>
      <c r="U3081">
        <v>1296.047</v>
      </c>
      <c r="V3081" t="s">
        <v>58</v>
      </c>
      <c r="W3081">
        <v>0.93700000000000006</v>
      </c>
      <c r="X3081">
        <v>0.95799999999999996</v>
      </c>
      <c r="Y3081">
        <v>0.97399999999999998</v>
      </c>
      <c r="Z3081">
        <v>0.97199999999999998</v>
      </c>
      <c r="AA3081" s="19">
        <v>45734.014474780095</v>
      </c>
      <c r="AB3081" t="s">
        <v>2043</v>
      </c>
    </row>
    <row r="3082" spans="1:28" x14ac:dyDescent="0.35">
      <c r="A3082" t="s">
        <v>1765</v>
      </c>
      <c r="B3082" t="s">
        <v>314</v>
      </c>
      <c r="C3082">
        <v>97</v>
      </c>
      <c r="D3082" s="9">
        <v>44455.865810185183</v>
      </c>
      <c r="E3082" s="9">
        <v>44553.254606481481</v>
      </c>
      <c r="F3082" t="s">
        <v>874</v>
      </c>
      <c r="G3082" t="s">
        <v>874</v>
      </c>
      <c r="H3082">
        <v>1</v>
      </c>
      <c r="I3082">
        <v>4</v>
      </c>
      <c r="J3082">
        <v>5</v>
      </c>
      <c r="K3082" t="s">
        <v>875</v>
      </c>
      <c r="L3082">
        <v>5</v>
      </c>
      <c r="M3082">
        <v>-6</v>
      </c>
      <c r="N3082" t="s">
        <v>877</v>
      </c>
      <c r="O3082">
        <v>0.03</v>
      </c>
      <c r="P3082">
        <v>0.27800000000000002</v>
      </c>
      <c r="Q3082">
        <v>0.112</v>
      </c>
      <c r="R3082" t="s">
        <v>877</v>
      </c>
      <c r="S3082" t="s">
        <v>877</v>
      </c>
      <c r="T3082" t="s">
        <v>877</v>
      </c>
      <c r="U3082" t="s">
        <v>877</v>
      </c>
      <c r="V3082" t="s">
        <v>58</v>
      </c>
      <c r="W3082" t="s">
        <v>877</v>
      </c>
      <c r="X3082">
        <v>0.85399999999999998</v>
      </c>
      <c r="Y3082">
        <v>0.5</v>
      </c>
      <c r="Z3082">
        <v>0.88800000000000001</v>
      </c>
      <c r="AA3082" s="19">
        <v>45734.014474884258</v>
      </c>
      <c r="AB3082" t="s">
        <v>2043</v>
      </c>
    </row>
    <row r="3083" spans="1:28" x14ac:dyDescent="0.35">
      <c r="A3083" t="s">
        <v>1766</v>
      </c>
      <c r="B3083" t="s">
        <v>313</v>
      </c>
      <c r="C3083">
        <v>5770</v>
      </c>
      <c r="D3083" s="9">
        <v>38782.81082175926</v>
      </c>
      <c r="E3083" s="9">
        <v>44552.898657407408</v>
      </c>
      <c r="F3083">
        <v>402</v>
      </c>
      <c r="G3083">
        <v>402</v>
      </c>
      <c r="H3083">
        <v>216</v>
      </c>
      <c r="I3083">
        <v>186</v>
      </c>
      <c r="J3083">
        <v>130</v>
      </c>
      <c r="K3083">
        <v>272</v>
      </c>
      <c r="L3083">
        <v>246</v>
      </c>
      <c r="M3083">
        <v>26</v>
      </c>
      <c r="N3083">
        <v>3.9E-2</v>
      </c>
      <c r="O3083">
        <v>3.2000000000000001E-2</v>
      </c>
      <c r="P3083">
        <v>2.3E-2</v>
      </c>
      <c r="Q3083">
        <v>4.2999999999999997E-2</v>
      </c>
      <c r="R3083">
        <v>0.89600000000000002</v>
      </c>
      <c r="S3083">
        <v>0.54900000000000004</v>
      </c>
      <c r="T3083">
        <v>0.67600000000000005</v>
      </c>
      <c r="U3083">
        <v>604.65099999999995</v>
      </c>
      <c r="V3083" t="s">
        <v>58</v>
      </c>
      <c r="W3083">
        <v>0.98899999999999999</v>
      </c>
      <c r="X3083">
        <v>0.997</v>
      </c>
      <c r="Y3083">
        <v>0.96099999999999997</v>
      </c>
      <c r="Z3083">
        <v>0.98799999999999999</v>
      </c>
      <c r="AA3083" s="19">
        <v>45734.014566956015</v>
      </c>
      <c r="AB3083" t="s">
        <v>2043</v>
      </c>
    </row>
    <row r="3084" spans="1:28" x14ac:dyDescent="0.35">
      <c r="A3084" t="s">
        <v>1766</v>
      </c>
      <c r="B3084" t="s">
        <v>314</v>
      </c>
      <c r="C3084">
        <v>81</v>
      </c>
      <c r="D3084" s="9">
        <v>44471.593541666669</v>
      </c>
      <c r="E3084" s="9">
        <v>44552.898657407408</v>
      </c>
      <c r="F3084" t="s">
        <v>874</v>
      </c>
      <c r="G3084" t="s">
        <v>874</v>
      </c>
      <c r="H3084">
        <v>4</v>
      </c>
      <c r="I3084">
        <v>6</v>
      </c>
      <c r="J3084">
        <v>1</v>
      </c>
      <c r="K3084" t="s">
        <v>875</v>
      </c>
      <c r="L3084">
        <v>6</v>
      </c>
      <c r="M3084">
        <v>5</v>
      </c>
      <c r="N3084">
        <v>4.2000000000000003E-2</v>
      </c>
      <c r="O3084">
        <v>5.1999999999999998E-2</v>
      </c>
      <c r="P3084" t="s">
        <v>877</v>
      </c>
      <c r="Q3084">
        <v>7.4999999999999997E-2</v>
      </c>
      <c r="R3084" t="s">
        <v>877</v>
      </c>
      <c r="S3084" t="s">
        <v>877</v>
      </c>
      <c r="T3084" t="s">
        <v>877</v>
      </c>
      <c r="U3084" t="s">
        <v>877</v>
      </c>
      <c r="V3084" t="s">
        <v>58</v>
      </c>
      <c r="W3084">
        <v>0.97699999999999998</v>
      </c>
      <c r="X3084">
        <v>0.90900000000000003</v>
      </c>
      <c r="Y3084" t="s">
        <v>877</v>
      </c>
      <c r="Z3084">
        <v>0.55600000000000005</v>
      </c>
      <c r="AA3084" s="19">
        <v>45734.014567094906</v>
      </c>
      <c r="AB3084" t="s">
        <v>2043</v>
      </c>
    </row>
    <row r="3085" spans="1:28" x14ac:dyDescent="0.35">
      <c r="A3085" t="s">
        <v>1767</v>
      </c>
      <c r="B3085" t="s">
        <v>313</v>
      </c>
      <c r="C3085">
        <v>5913</v>
      </c>
      <c r="D3085" s="9">
        <v>38631.415173611109</v>
      </c>
      <c r="E3085" s="9">
        <v>44545.316284722219</v>
      </c>
      <c r="F3085">
        <v>122</v>
      </c>
      <c r="G3085">
        <v>122</v>
      </c>
      <c r="H3085">
        <v>86</v>
      </c>
      <c r="I3085">
        <v>36</v>
      </c>
      <c r="J3085">
        <v>22</v>
      </c>
      <c r="K3085">
        <v>100</v>
      </c>
      <c r="L3085">
        <v>96</v>
      </c>
      <c r="M3085">
        <v>4</v>
      </c>
      <c r="N3085">
        <v>1.4999999999999999E-2</v>
      </c>
      <c r="O3085">
        <v>6.0000000000000001E-3</v>
      </c>
      <c r="P3085">
        <v>4.0000000000000001E-3</v>
      </c>
      <c r="Q3085">
        <v>1.7000000000000001E-2</v>
      </c>
      <c r="R3085">
        <v>1</v>
      </c>
      <c r="S3085">
        <v>0.71399999999999997</v>
      </c>
      <c r="T3085">
        <v>0.81</v>
      </c>
      <c r="U3085">
        <v>235.29400000000001</v>
      </c>
      <c r="V3085" t="s">
        <v>64</v>
      </c>
      <c r="W3085">
        <v>0.88600000000000001</v>
      </c>
      <c r="X3085">
        <v>0.87</v>
      </c>
      <c r="Y3085">
        <v>0.875</v>
      </c>
      <c r="Z3085">
        <v>0.89200000000000002</v>
      </c>
      <c r="AA3085" s="19">
        <v>45734.014658703702</v>
      </c>
      <c r="AB3085" t="s">
        <v>2043</v>
      </c>
    </row>
    <row r="3086" spans="1:28" x14ac:dyDescent="0.35">
      <c r="A3086" t="s">
        <v>1767</v>
      </c>
      <c r="B3086" t="s">
        <v>314</v>
      </c>
      <c r="C3086">
        <v>60</v>
      </c>
      <c r="D3086" s="9">
        <v>44484.462210648147</v>
      </c>
      <c r="E3086" s="9">
        <v>44545.316284722219</v>
      </c>
      <c r="F3086" t="s">
        <v>874</v>
      </c>
      <c r="G3086" t="s">
        <v>874</v>
      </c>
      <c r="H3086">
        <v>1</v>
      </c>
      <c r="I3086">
        <v>1</v>
      </c>
      <c r="J3086">
        <v>1</v>
      </c>
      <c r="K3086" t="s">
        <v>875</v>
      </c>
      <c r="L3086">
        <v>1</v>
      </c>
      <c r="M3086">
        <v>0</v>
      </c>
      <c r="N3086" t="s">
        <v>877</v>
      </c>
      <c r="O3086" t="s">
        <v>877</v>
      </c>
      <c r="P3086" t="s">
        <v>877</v>
      </c>
      <c r="Q3086" t="s">
        <v>877</v>
      </c>
      <c r="R3086" t="s">
        <v>877</v>
      </c>
      <c r="S3086" t="s">
        <v>877</v>
      </c>
      <c r="T3086" t="s">
        <v>877</v>
      </c>
      <c r="U3086" t="s">
        <v>877</v>
      </c>
      <c r="V3086" t="s">
        <v>64</v>
      </c>
      <c r="W3086" t="s">
        <v>877</v>
      </c>
      <c r="X3086" t="s">
        <v>877</v>
      </c>
      <c r="Y3086" t="s">
        <v>877</v>
      </c>
      <c r="Z3086" t="s">
        <v>877</v>
      </c>
      <c r="AA3086" s="19">
        <v>45734.014658773151</v>
      </c>
      <c r="AB3086" t="s">
        <v>2043</v>
      </c>
    </row>
    <row r="3087" spans="1:28" x14ac:dyDescent="0.35">
      <c r="A3087" t="s">
        <v>1768</v>
      </c>
      <c r="B3087" t="s">
        <v>313</v>
      </c>
      <c r="C3087">
        <v>1804</v>
      </c>
      <c r="D3087" s="9">
        <v>42743.809803240743</v>
      </c>
      <c r="E3087" s="9">
        <v>44548.789537037039</v>
      </c>
      <c r="F3087">
        <v>306</v>
      </c>
      <c r="G3087">
        <v>306</v>
      </c>
      <c r="H3087">
        <v>222</v>
      </c>
      <c r="I3087">
        <v>84</v>
      </c>
      <c r="J3087">
        <v>6</v>
      </c>
      <c r="K3087">
        <v>300</v>
      </c>
      <c r="L3087">
        <v>297</v>
      </c>
      <c r="M3087">
        <v>3</v>
      </c>
      <c r="N3087">
        <v>0.123</v>
      </c>
      <c r="O3087">
        <v>5.8999999999999997E-2</v>
      </c>
      <c r="P3087">
        <v>3.0000000000000001E-3</v>
      </c>
      <c r="Q3087">
        <v>0.16900000000000001</v>
      </c>
      <c r="R3087">
        <v>0.94399999999999995</v>
      </c>
      <c r="S3087">
        <v>0.67600000000000005</v>
      </c>
      <c r="T3087">
        <v>0.98399999999999999</v>
      </c>
      <c r="U3087">
        <v>17.751000000000001</v>
      </c>
      <c r="V3087" t="s">
        <v>82</v>
      </c>
      <c r="W3087">
        <v>0.99299999999999999</v>
      </c>
      <c r="X3087">
        <v>0.877</v>
      </c>
      <c r="Y3087">
        <v>0.91800000000000004</v>
      </c>
      <c r="Z3087">
        <v>0.97799999999999998</v>
      </c>
      <c r="AA3087" s="19">
        <v>45734.014750486109</v>
      </c>
      <c r="AB3087" t="s">
        <v>2043</v>
      </c>
    </row>
    <row r="3088" spans="1:28" x14ac:dyDescent="0.35">
      <c r="A3088" t="s">
        <v>1768</v>
      </c>
      <c r="B3088" t="s">
        <v>314</v>
      </c>
      <c r="C3088">
        <v>76</v>
      </c>
      <c r="D3088" s="9">
        <v>44472.763622685183</v>
      </c>
      <c r="E3088" s="9">
        <v>44548.789537037039</v>
      </c>
      <c r="F3088" t="s">
        <v>874</v>
      </c>
      <c r="G3088" t="s">
        <v>874</v>
      </c>
      <c r="H3088">
        <v>8</v>
      </c>
      <c r="I3088">
        <v>1</v>
      </c>
      <c r="J3088">
        <v>1</v>
      </c>
      <c r="K3088" t="s">
        <v>875</v>
      </c>
      <c r="L3088">
        <v>10</v>
      </c>
      <c r="M3088">
        <v>-2</v>
      </c>
      <c r="N3088">
        <v>5.8999999999999997E-2</v>
      </c>
      <c r="O3088" t="s">
        <v>877</v>
      </c>
      <c r="P3088" t="s">
        <v>877</v>
      </c>
      <c r="Q3088">
        <v>7.3999999999999996E-2</v>
      </c>
      <c r="R3088" t="s">
        <v>877</v>
      </c>
      <c r="S3088" t="s">
        <v>877</v>
      </c>
      <c r="T3088" t="s">
        <v>877</v>
      </c>
      <c r="U3088" t="s">
        <v>877</v>
      </c>
      <c r="V3088" t="s">
        <v>82</v>
      </c>
      <c r="W3088">
        <v>0.83299999999999996</v>
      </c>
      <c r="X3088" t="s">
        <v>877</v>
      </c>
      <c r="Y3088" t="s">
        <v>877</v>
      </c>
      <c r="Z3088">
        <v>0.78700000000000003</v>
      </c>
      <c r="AA3088" s="19">
        <v>45734.014750555558</v>
      </c>
      <c r="AB3088" t="s">
        <v>2043</v>
      </c>
    </row>
    <row r="3089" spans="1:28" x14ac:dyDescent="0.35">
      <c r="A3089" t="s">
        <v>1769</v>
      </c>
      <c r="B3089" t="s">
        <v>313</v>
      </c>
      <c r="C3089">
        <v>3948</v>
      </c>
      <c r="D3089" s="9">
        <v>38414.795023148145</v>
      </c>
      <c r="E3089" s="9">
        <v>42363.492604166669</v>
      </c>
      <c r="F3089">
        <v>721</v>
      </c>
      <c r="G3089">
        <v>721</v>
      </c>
      <c r="H3089">
        <v>239</v>
      </c>
      <c r="I3089">
        <v>482</v>
      </c>
      <c r="J3089">
        <v>492</v>
      </c>
      <c r="K3089">
        <v>229</v>
      </c>
      <c r="L3089">
        <v>229</v>
      </c>
      <c r="M3089">
        <v>0</v>
      </c>
      <c r="N3089">
        <v>7.6999999999999999E-2</v>
      </c>
      <c r="O3089">
        <v>0.188</v>
      </c>
      <c r="P3089">
        <v>0.10100000000000001</v>
      </c>
      <c r="Q3089">
        <v>7.9000000000000001E-2</v>
      </c>
      <c r="R3089">
        <v>0.48199999999999998</v>
      </c>
      <c r="S3089">
        <v>0.29099999999999998</v>
      </c>
      <c r="T3089">
        <v>0.61899999999999999</v>
      </c>
      <c r="U3089">
        <v>0</v>
      </c>
      <c r="V3089" t="s">
        <v>82</v>
      </c>
      <c r="W3089">
        <v>0.81699999999999995</v>
      </c>
      <c r="X3089">
        <v>0.91900000000000004</v>
      </c>
      <c r="Y3089">
        <v>0.751</v>
      </c>
      <c r="Z3089">
        <v>0.82</v>
      </c>
      <c r="AA3089" s="19">
        <v>45734.014843900462</v>
      </c>
      <c r="AB3089" t="s">
        <v>2043</v>
      </c>
    </row>
    <row r="3090" spans="1:28" x14ac:dyDescent="0.35">
      <c r="A3090" t="s">
        <v>1769</v>
      </c>
      <c r="B3090" t="s">
        <v>314</v>
      </c>
      <c r="C3090">
        <v>78</v>
      </c>
      <c r="D3090" s="9">
        <v>42284.772048611114</v>
      </c>
      <c r="E3090" s="9">
        <v>42363.492604166669</v>
      </c>
      <c r="F3090" t="s">
        <v>874</v>
      </c>
      <c r="G3090" t="s">
        <v>874</v>
      </c>
      <c r="H3090">
        <v>1</v>
      </c>
      <c r="I3090">
        <v>1</v>
      </c>
      <c r="J3090">
        <v>59</v>
      </c>
      <c r="K3090" t="s">
        <v>875</v>
      </c>
      <c r="L3090">
        <v>1</v>
      </c>
      <c r="M3090">
        <v>-59</v>
      </c>
      <c r="N3090" t="s">
        <v>877</v>
      </c>
      <c r="O3090" t="s">
        <v>877</v>
      </c>
      <c r="P3090">
        <v>29.5</v>
      </c>
      <c r="Q3090" t="s">
        <v>877</v>
      </c>
      <c r="R3090" t="s">
        <v>877</v>
      </c>
      <c r="S3090" t="s">
        <v>877</v>
      </c>
      <c r="T3090" t="s">
        <v>877</v>
      </c>
      <c r="U3090" t="s">
        <v>877</v>
      </c>
      <c r="V3090" t="s">
        <v>82</v>
      </c>
      <c r="W3090" t="s">
        <v>877</v>
      </c>
      <c r="X3090" t="s">
        <v>877</v>
      </c>
      <c r="Y3090">
        <v>0.59299999999999997</v>
      </c>
      <c r="Z3090" t="s">
        <v>877</v>
      </c>
      <c r="AA3090" s="19">
        <v>45734.014844004632</v>
      </c>
      <c r="AB3090" t="s">
        <v>2043</v>
      </c>
    </row>
    <row r="3091" spans="1:28" x14ac:dyDescent="0.35">
      <c r="A3091" t="s">
        <v>1770</v>
      </c>
      <c r="B3091" t="s">
        <v>313</v>
      </c>
      <c r="C3091">
        <v>5959</v>
      </c>
      <c r="D3091" s="9">
        <v>38597.010474537034</v>
      </c>
      <c r="E3091" s="9">
        <v>44556.562418981484</v>
      </c>
      <c r="F3091">
        <v>296</v>
      </c>
      <c r="G3091">
        <v>296</v>
      </c>
      <c r="H3091">
        <v>165</v>
      </c>
      <c r="I3091">
        <v>131</v>
      </c>
      <c r="J3091">
        <v>89</v>
      </c>
      <c r="K3091">
        <v>207</v>
      </c>
      <c r="L3091">
        <v>194</v>
      </c>
      <c r="M3091">
        <v>13</v>
      </c>
      <c r="N3091">
        <v>2.8000000000000001E-2</v>
      </c>
      <c r="O3091">
        <v>2.1000000000000001E-2</v>
      </c>
      <c r="P3091">
        <v>1.6E-2</v>
      </c>
      <c r="Q3091">
        <v>3.1E-2</v>
      </c>
      <c r="R3091">
        <v>0.93899999999999995</v>
      </c>
      <c r="S3091">
        <v>0.57099999999999995</v>
      </c>
      <c r="T3091">
        <v>0.67300000000000004</v>
      </c>
      <c r="U3091">
        <v>419.35500000000002</v>
      </c>
      <c r="V3091" t="s">
        <v>58</v>
      </c>
      <c r="W3091">
        <v>0.97499999999999998</v>
      </c>
      <c r="X3091">
        <v>0.93200000000000005</v>
      </c>
      <c r="Y3091">
        <v>0.96699999999999997</v>
      </c>
      <c r="Z3091">
        <v>0.98499999999999999</v>
      </c>
      <c r="AA3091" s="19">
        <v>45734.014931018515</v>
      </c>
      <c r="AB3091" t="s">
        <v>2043</v>
      </c>
    </row>
    <row r="3092" spans="1:28" x14ac:dyDescent="0.35">
      <c r="A3092" t="s">
        <v>1770</v>
      </c>
      <c r="B3092" t="s">
        <v>314</v>
      </c>
      <c r="C3092">
        <v>72</v>
      </c>
      <c r="D3092" s="9">
        <v>44484.467233796298</v>
      </c>
      <c r="E3092" s="9">
        <v>44556.562418981484</v>
      </c>
      <c r="F3092" t="s">
        <v>874</v>
      </c>
      <c r="G3092" t="s">
        <v>874</v>
      </c>
      <c r="H3092">
        <v>2</v>
      </c>
      <c r="I3092">
        <v>1</v>
      </c>
      <c r="J3092">
        <v>1</v>
      </c>
      <c r="K3092" t="s">
        <v>875</v>
      </c>
      <c r="L3092">
        <v>1</v>
      </c>
      <c r="M3092">
        <v>2</v>
      </c>
      <c r="N3092">
        <v>1.4E-2</v>
      </c>
      <c r="O3092" t="s">
        <v>877</v>
      </c>
      <c r="P3092" t="s">
        <v>877</v>
      </c>
      <c r="Q3092" t="s">
        <v>877</v>
      </c>
      <c r="R3092" t="s">
        <v>877</v>
      </c>
      <c r="S3092" t="s">
        <v>877</v>
      </c>
      <c r="T3092" t="s">
        <v>877</v>
      </c>
      <c r="U3092" t="s">
        <v>877</v>
      </c>
      <c r="V3092" t="s">
        <v>58</v>
      </c>
      <c r="W3092">
        <v>1</v>
      </c>
      <c r="X3092" t="s">
        <v>877</v>
      </c>
      <c r="Y3092" t="s">
        <v>877</v>
      </c>
      <c r="Z3092" t="s">
        <v>877</v>
      </c>
      <c r="AA3092" s="19">
        <v>45734.014931076388</v>
      </c>
      <c r="AB3092" t="s">
        <v>2043</v>
      </c>
    </row>
    <row r="3093" spans="1:28" x14ac:dyDescent="0.35">
      <c r="A3093" t="s">
        <v>1771</v>
      </c>
      <c r="B3093" t="s">
        <v>313</v>
      </c>
      <c r="C3093">
        <v>5443</v>
      </c>
      <c r="D3093" s="9">
        <v>38887.050451388888</v>
      </c>
      <c r="E3093" s="9">
        <v>44330.346990740742</v>
      </c>
      <c r="F3093">
        <v>33</v>
      </c>
      <c r="G3093">
        <v>33</v>
      </c>
      <c r="H3093">
        <v>22</v>
      </c>
      <c r="I3093">
        <v>11</v>
      </c>
      <c r="J3093">
        <v>12</v>
      </c>
      <c r="K3093">
        <v>21</v>
      </c>
      <c r="L3093">
        <v>21</v>
      </c>
      <c r="M3093">
        <v>0</v>
      </c>
      <c r="N3093">
        <v>3.0000000000000001E-3</v>
      </c>
      <c r="O3093">
        <v>4.0000000000000001E-3</v>
      </c>
      <c r="P3093">
        <v>3.0000000000000001E-3</v>
      </c>
      <c r="Q3093">
        <v>3.0000000000000001E-3</v>
      </c>
      <c r="R3093">
        <v>0.75</v>
      </c>
      <c r="S3093">
        <v>0.42899999999999999</v>
      </c>
      <c r="T3093">
        <v>0.57099999999999995</v>
      </c>
      <c r="U3093">
        <v>0</v>
      </c>
      <c r="V3093" t="s">
        <v>82</v>
      </c>
      <c r="W3093">
        <v>0.93300000000000005</v>
      </c>
      <c r="X3093">
        <v>0.94799999999999995</v>
      </c>
      <c r="Y3093">
        <v>0.64900000000000002</v>
      </c>
      <c r="Z3093">
        <v>0.89900000000000002</v>
      </c>
      <c r="AA3093" s="19">
        <v>45734.015021631945</v>
      </c>
      <c r="AB3093" t="s">
        <v>2043</v>
      </c>
    </row>
    <row r="3094" spans="1:28" x14ac:dyDescent="0.35">
      <c r="A3094" t="s">
        <v>1771</v>
      </c>
      <c r="B3094" t="s">
        <v>314</v>
      </c>
      <c r="C3094">
        <v>21</v>
      </c>
      <c r="D3094" s="9">
        <v>44308.68072916667</v>
      </c>
      <c r="E3094" s="9">
        <v>44330.346990740742</v>
      </c>
      <c r="F3094" t="s">
        <v>874</v>
      </c>
      <c r="G3094" t="s">
        <v>874</v>
      </c>
      <c r="H3094">
        <v>2</v>
      </c>
      <c r="I3094">
        <v>1</v>
      </c>
      <c r="J3094">
        <v>1</v>
      </c>
      <c r="K3094" t="s">
        <v>875</v>
      </c>
      <c r="L3094">
        <v>2</v>
      </c>
      <c r="M3094">
        <v>-1</v>
      </c>
      <c r="N3094" t="s">
        <v>877</v>
      </c>
      <c r="O3094" t="s">
        <v>877</v>
      </c>
      <c r="P3094" t="s">
        <v>877</v>
      </c>
      <c r="Q3094">
        <v>4.4999999999999998E-2</v>
      </c>
      <c r="R3094" t="s">
        <v>877</v>
      </c>
      <c r="S3094" t="s">
        <v>877</v>
      </c>
      <c r="T3094" t="s">
        <v>877</v>
      </c>
      <c r="U3094" t="s">
        <v>877</v>
      </c>
      <c r="V3094" t="s">
        <v>82</v>
      </c>
      <c r="W3094" t="s">
        <v>877</v>
      </c>
      <c r="X3094" t="s">
        <v>877</v>
      </c>
      <c r="Y3094" t="s">
        <v>877</v>
      </c>
      <c r="Z3094">
        <v>1</v>
      </c>
      <c r="AA3094" s="19">
        <v>45734.015021701387</v>
      </c>
      <c r="AB3094" t="s">
        <v>2043</v>
      </c>
    </row>
    <row r="3095" spans="1:28" x14ac:dyDescent="0.35">
      <c r="A3095" t="s">
        <v>1772</v>
      </c>
      <c r="B3095" t="s">
        <v>313</v>
      </c>
      <c r="C3095">
        <v>5368</v>
      </c>
      <c r="D3095" s="9">
        <v>38920.478680555556</v>
      </c>
      <c r="E3095" s="9">
        <v>44288.52752314815</v>
      </c>
      <c r="F3095">
        <v>55</v>
      </c>
      <c r="G3095">
        <v>55</v>
      </c>
      <c r="H3095">
        <v>37</v>
      </c>
      <c r="I3095">
        <v>18</v>
      </c>
      <c r="J3095">
        <v>4</v>
      </c>
      <c r="K3095">
        <v>51</v>
      </c>
      <c r="L3095">
        <v>48</v>
      </c>
      <c r="M3095">
        <v>3</v>
      </c>
      <c r="N3095">
        <v>7.0000000000000001E-3</v>
      </c>
      <c r="O3095">
        <v>3.0000000000000001E-3</v>
      </c>
      <c r="P3095">
        <v>1E-3</v>
      </c>
      <c r="Q3095">
        <v>0.01</v>
      </c>
      <c r="R3095">
        <v>1.111</v>
      </c>
      <c r="S3095">
        <v>0.7</v>
      </c>
      <c r="T3095">
        <v>0.9</v>
      </c>
      <c r="U3095">
        <v>300</v>
      </c>
      <c r="V3095" t="s">
        <v>64</v>
      </c>
      <c r="W3095">
        <v>0.96899999999999997</v>
      </c>
      <c r="X3095">
        <v>0.85499999999999998</v>
      </c>
      <c r="Y3095">
        <v>0.80700000000000005</v>
      </c>
      <c r="Z3095">
        <v>0.94199999999999995</v>
      </c>
      <c r="AA3095" s="19">
        <v>45734.015107280095</v>
      </c>
      <c r="AB3095" t="s">
        <v>2043</v>
      </c>
    </row>
    <row r="3096" spans="1:28" x14ac:dyDescent="0.35">
      <c r="A3096" t="s">
        <v>1772</v>
      </c>
      <c r="B3096" t="s">
        <v>314</v>
      </c>
      <c r="C3096">
        <v>0</v>
      </c>
      <c r="D3096" s="9">
        <v>44288.52752314815</v>
      </c>
      <c r="E3096" s="9">
        <v>44288.52752314815</v>
      </c>
      <c r="F3096" t="s">
        <v>874</v>
      </c>
      <c r="G3096" t="s">
        <v>874</v>
      </c>
      <c r="H3096">
        <v>1</v>
      </c>
      <c r="I3096">
        <v>1</v>
      </c>
      <c r="J3096">
        <v>1</v>
      </c>
      <c r="K3096" t="s">
        <v>875</v>
      </c>
      <c r="L3096">
        <v>1</v>
      </c>
      <c r="M3096">
        <v>0</v>
      </c>
      <c r="N3096" t="s">
        <v>877</v>
      </c>
      <c r="O3096" t="s">
        <v>877</v>
      </c>
      <c r="P3096" t="s">
        <v>877</v>
      </c>
      <c r="Q3096" t="s">
        <v>877</v>
      </c>
      <c r="R3096" t="s">
        <v>877</v>
      </c>
      <c r="S3096" t="s">
        <v>877</v>
      </c>
      <c r="T3096" t="s">
        <v>877</v>
      </c>
      <c r="U3096" t="s">
        <v>877</v>
      </c>
      <c r="V3096" t="s">
        <v>64</v>
      </c>
      <c r="W3096" t="s">
        <v>877</v>
      </c>
      <c r="X3096" t="s">
        <v>877</v>
      </c>
      <c r="Y3096" t="s">
        <v>877</v>
      </c>
      <c r="Z3096" t="s">
        <v>877</v>
      </c>
      <c r="AA3096" s="19">
        <v>45734.01510733796</v>
      </c>
      <c r="AB3096" t="s">
        <v>2043</v>
      </c>
    </row>
    <row r="3097" spans="1:28" x14ac:dyDescent="0.35">
      <c r="A3097" t="s">
        <v>1773</v>
      </c>
      <c r="B3097" t="s">
        <v>313</v>
      </c>
      <c r="C3097">
        <v>5921</v>
      </c>
      <c r="D3097" s="9">
        <v>38637.645555555559</v>
      </c>
      <c r="E3097" s="9">
        <v>44559.521064814813</v>
      </c>
      <c r="F3097">
        <v>264</v>
      </c>
      <c r="G3097">
        <v>264</v>
      </c>
      <c r="H3097">
        <v>109</v>
      </c>
      <c r="I3097">
        <v>155</v>
      </c>
      <c r="J3097">
        <v>141</v>
      </c>
      <c r="K3097">
        <v>123</v>
      </c>
      <c r="L3097">
        <v>100</v>
      </c>
      <c r="M3097">
        <v>23</v>
      </c>
      <c r="N3097">
        <v>1.7999999999999999E-2</v>
      </c>
      <c r="O3097">
        <v>2.5000000000000001E-2</v>
      </c>
      <c r="P3097">
        <v>2.4E-2</v>
      </c>
      <c r="Q3097">
        <v>1.6E-2</v>
      </c>
      <c r="R3097">
        <v>0.84199999999999997</v>
      </c>
      <c r="S3097">
        <v>0.41899999999999998</v>
      </c>
      <c r="T3097">
        <v>0.442</v>
      </c>
      <c r="U3097">
        <v>1437.5</v>
      </c>
      <c r="V3097" t="s">
        <v>58</v>
      </c>
      <c r="W3097">
        <v>0.99399999999999999</v>
      </c>
      <c r="X3097">
        <v>0.97399999999999998</v>
      </c>
      <c r="Y3097">
        <v>0.98499999999999999</v>
      </c>
      <c r="Z3097">
        <v>0.99</v>
      </c>
      <c r="AA3097" s="19">
        <v>45734.015200636575</v>
      </c>
      <c r="AB3097" t="s">
        <v>2043</v>
      </c>
    </row>
    <row r="3098" spans="1:28" x14ac:dyDescent="0.35">
      <c r="A3098" t="s">
        <v>1773</v>
      </c>
      <c r="B3098" t="s">
        <v>314</v>
      </c>
      <c r="C3098">
        <v>79</v>
      </c>
      <c r="D3098" s="9">
        <v>44480.474999999999</v>
      </c>
      <c r="E3098" s="9">
        <v>44559.521064814813</v>
      </c>
      <c r="F3098" t="s">
        <v>874</v>
      </c>
      <c r="G3098" t="s">
        <v>874</v>
      </c>
      <c r="H3098">
        <v>1</v>
      </c>
      <c r="I3098">
        <v>1</v>
      </c>
      <c r="J3098">
        <v>4</v>
      </c>
      <c r="K3098" t="s">
        <v>875</v>
      </c>
      <c r="L3098">
        <v>3</v>
      </c>
      <c r="M3098">
        <v>-6</v>
      </c>
      <c r="N3098" t="s">
        <v>877</v>
      </c>
      <c r="O3098" t="s">
        <v>877</v>
      </c>
      <c r="P3098" t="s">
        <v>877</v>
      </c>
      <c r="Q3098">
        <v>7.0999999999999994E-2</v>
      </c>
      <c r="R3098" t="s">
        <v>877</v>
      </c>
      <c r="S3098" t="s">
        <v>877</v>
      </c>
      <c r="T3098" t="s">
        <v>877</v>
      </c>
      <c r="U3098" t="s">
        <v>877</v>
      </c>
      <c r="V3098" t="s">
        <v>58</v>
      </c>
      <c r="W3098" t="s">
        <v>877</v>
      </c>
      <c r="X3098" t="s">
        <v>877</v>
      </c>
      <c r="Y3098" t="s">
        <v>877</v>
      </c>
      <c r="Z3098">
        <v>0.81499999999999995</v>
      </c>
      <c r="AA3098" s="19">
        <v>45734.015200717593</v>
      </c>
      <c r="AB3098" t="s">
        <v>2043</v>
      </c>
    </row>
    <row r="3099" spans="1:28" x14ac:dyDescent="0.35">
      <c r="A3099" t="s">
        <v>1774</v>
      </c>
      <c r="B3099" t="s">
        <v>313</v>
      </c>
      <c r="C3099">
        <v>5831</v>
      </c>
      <c r="D3099" s="9">
        <v>38713.450532407405</v>
      </c>
      <c r="E3099" s="9">
        <v>44545.05982638889</v>
      </c>
      <c r="F3099">
        <v>748</v>
      </c>
      <c r="G3099">
        <v>748</v>
      </c>
      <c r="H3099">
        <v>342</v>
      </c>
      <c r="I3099">
        <v>406</v>
      </c>
      <c r="J3099">
        <v>254</v>
      </c>
      <c r="K3099">
        <v>494</v>
      </c>
      <c r="L3099">
        <v>361</v>
      </c>
      <c r="M3099">
        <v>133</v>
      </c>
      <c r="N3099">
        <v>5.5E-2</v>
      </c>
      <c r="O3099">
        <v>6.7000000000000004E-2</v>
      </c>
      <c r="P3099">
        <v>4.9000000000000002E-2</v>
      </c>
      <c r="Q3099">
        <v>5.8999999999999997E-2</v>
      </c>
      <c r="R3099">
        <v>0.80800000000000005</v>
      </c>
      <c r="S3099">
        <v>0.45100000000000001</v>
      </c>
      <c r="T3099">
        <v>0.59799999999999998</v>
      </c>
      <c r="U3099">
        <v>2254.2370000000001</v>
      </c>
      <c r="V3099" t="s">
        <v>58</v>
      </c>
      <c r="W3099">
        <v>0.99399999999999999</v>
      </c>
      <c r="X3099">
        <v>0.98899999999999999</v>
      </c>
      <c r="Y3099">
        <v>0.94299999999999995</v>
      </c>
      <c r="Z3099">
        <v>0.99199999999999999</v>
      </c>
      <c r="AA3099" s="19">
        <v>45734.015294606485</v>
      </c>
      <c r="AB3099" t="s">
        <v>2043</v>
      </c>
    </row>
    <row r="3100" spans="1:28" x14ac:dyDescent="0.35">
      <c r="A3100" t="s">
        <v>1774</v>
      </c>
      <c r="B3100" t="s">
        <v>314</v>
      </c>
      <c r="C3100">
        <v>97</v>
      </c>
      <c r="D3100" s="9">
        <v>44447.391331018516</v>
      </c>
      <c r="E3100" s="9">
        <v>44545.05982638889</v>
      </c>
      <c r="F3100" t="s">
        <v>874</v>
      </c>
      <c r="G3100" t="s">
        <v>874</v>
      </c>
      <c r="H3100">
        <v>6</v>
      </c>
      <c r="I3100">
        <v>11</v>
      </c>
      <c r="J3100">
        <v>3</v>
      </c>
      <c r="K3100" t="s">
        <v>875</v>
      </c>
      <c r="L3100">
        <v>8</v>
      </c>
      <c r="M3100">
        <v>5</v>
      </c>
      <c r="N3100">
        <v>4.8000000000000001E-2</v>
      </c>
      <c r="O3100">
        <v>9.8000000000000004E-2</v>
      </c>
      <c r="P3100">
        <v>0.10100000000000001</v>
      </c>
      <c r="Q3100">
        <v>7.3999999999999996E-2</v>
      </c>
      <c r="R3100">
        <v>1.6439999999999999</v>
      </c>
      <c r="S3100">
        <v>0.32900000000000001</v>
      </c>
      <c r="T3100">
        <v>0.308</v>
      </c>
      <c r="U3100">
        <v>1797.297</v>
      </c>
      <c r="V3100" t="s">
        <v>64</v>
      </c>
      <c r="W3100">
        <v>0.74</v>
      </c>
      <c r="X3100">
        <v>0.90200000000000002</v>
      </c>
      <c r="Y3100">
        <v>0.90700000000000003</v>
      </c>
      <c r="Z3100">
        <v>0.83799999999999997</v>
      </c>
      <c r="AA3100" s="19">
        <v>45734.015308437498</v>
      </c>
      <c r="AB3100" t="s">
        <v>2043</v>
      </c>
    </row>
    <row r="3101" spans="1:28" x14ac:dyDescent="0.35">
      <c r="A3101" t="s">
        <v>1775</v>
      </c>
      <c r="B3101" t="s">
        <v>313</v>
      </c>
      <c r="C3101">
        <v>6351</v>
      </c>
      <c r="D3101" s="9">
        <v>38213.980451388888</v>
      </c>
      <c r="E3101" s="9">
        <v>44565.452916666669</v>
      </c>
      <c r="F3101">
        <v>462</v>
      </c>
      <c r="G3101">
        <v>462</v>
      </c>
      <c r="H3101">
        <v>161</v>
      </c>
      <c r="I3101">
        <v>301</v>
      </c>
      <c r="J3101">
        <v>200</v>
      </c>
      <c r="K3101">
        <v>262</v>
      </c>
      <c r="L3101">
        <v>184</v>
      </c>
      <c r="M3101">
        <v>78</v>
      </c>
      <c r="N3101">
        <v>2.5999999999999999E-2</v>
      </c>
      <c r="O3101">
        <v>4.8000000000000001E-2</v>
      </c>
      <c r="P3101">
        <v>3.9E-2</v>
      </c>
      <c r="Q3101">
        <v>0.03</v>
      </c>
      <c r="R3101">
        <v>0.85699999999999998</v>
      </c>
      <c r="S3101">
        <v>0.35099999999999998</v>
      </c>
      <c r="T3101">
        <v>0.47299999999999998</v>
      </c>
      <c r="U3101">
        <v>2600</v>
      </c>
      <c r="V3101" t="s">
        <v>58</v>
      </c>
      <c r="W3101">
        <v>0.95899999999999996</v>
      </c>
      <c r="X3101">
        <v>0.99299999999999999</v>
      </c>
      <c r="Y3101">
        <v>0.93400000000000005</v>
      </c>
      <c r="Z3101">
        <v>0.98</v>
      </c>
      <c r="AA3101" s="19">
        <v>45734.015402592595</v>
      </c>
      <c r="AB3101" t="s">
        <v>2043</v>
      </c>
    </row>
    <row r="3102" spans="1:28" x14ac:dyDescent="0.35">
      <c r="A3102" t="s">
        <v>1775</v>
      </c>
      <c r="B3102" t="s">
        <v>314</v>
      </c>
      <c r="C3102">
        <v>80</v>
      </c>
      <c r="D3102" s="9">
        <v>44484.468715277777</v>
      </c>
      <c r="E3102" s="9">
        <v>44565.452916666669</v>
      </c>
      <c r="F3102" t="s">
        <v>874</v>
      </c>
      <c r="G3102" t="s">
        <v>874</v>
      </c>
      <c r="H3102">
        <v>4</v>
      </c>
      <c r="I3102">
        <v>4</v>
      </c>
      <c r="J3102">
        <v>1</v>
      </c>
      <c r="K3102" t="s">
        <v>875</v>
      </c>
      <c r="L3102">
        <v>1</v>
      </c>
      <c r="M3102">
        <v>5</v>
      </c>
      <c r="N3102">
        <v>3.5999999999999997E-2</v>
      </c>
      <c r="O3102">
        <v>0.04</v>
      </c>
      <c r="P3102" t="s">
        <v>877</v>
      </c>
      <c r="Q3102" t="s">
        <v>877</v>
      </c>
      <c r="R3102" t="s">
        <v>877</v>
      </c>
      <c r="S3102" t="s">
        <v>877</v>
      </c>
      <c r="T3102" t="s">
        <v>877</v>
      </c>
      <c r="U3102" t="s">
        <v>877</v>
      </c>
      <c r="V3102" t="s">
        <v>58</v>
      </c>
      <c r="W3102">
        <v>0.86899999999999999</v>
      </c>
      <c r="X3102">
        <v>0.95</v>
      </c>
      <c r="Y3102" t="s">
        <v>877</v>
      </c>
      <c r="Z3102" t="s">
        <v>877</v>
      </c>
      <c r="AA3102" s="19">
        <v>45734.015402650461</v>
      </c>
      <c r="AB3102" t="s">
        <v>2043</v>
      </c>
    </row>
    <row r="3103" spans="1:28" x14ac:dyDescent="0.35">
      <c r="A3103" t="s">
        <v>1776</v>
      </c>
      <c r="B3103" t="s">
        <v>313</v>
      </c>
      <c r="C3103">
        <v>5851</v>
      </c>
      <c r="D3103" s="9">
        <v>38695.849131944444</v>
      </c>
      <c r="E3103" s="9">
        <v>44547.300752314812</v>
      </c>
      <c r="F3103">
        <v>85</v>
      </c>
      <c r="G3103">
        <v>85</v>
      </c>
      <c r="H3103">
        <v>55</v>
      </c>
      <c r="I3103">
        <v>30</v>
      </c>
      <c r="J3103">
        <v>17</v>
      </c>
      <c r="K3103">
        <v>68</v>
      </c>
      <c r="L3103">
        <v>65</v>
      </c>
      <c r="M3103">
        <v>3</v>
      </c>
      <c r="N3103">
        <v>8.0000000000000002E-3</v>
      </c>
      <c r="O3103">
        <v>5.0000000000000001E-3</v>
      </c>
      <c r="P3103">
        <v>3.0000000000000001E-3</v>
      </c>
      <c r="Q3103">
        <v>1.0999999999999999E-2</v>
      </c>
      <c r="R3103">
        <v>1.1000000000000001</v>
      </c>
      <c r="S3103">
        <v>0.61499999999999999</v>
      </c>
      <c r="T3103">
        <v>0.76900000000000002</v>
      </c>
      <c r="U3103">
        <v>272.72699999999998</v>
      </c>
      <c r="V3103" t="s">
        <v>64</v>
      </c>
      <c r="W3103">
        <v>0.97099999999999997</v>
      </c>
      <c r="X3103">
        <v>0.92</v>
      </c>
      <c r="Y3103">
        <v>0.97299999999999998</v>
      </c>
      <c r="Z3103">
        <v>0.96099999999999997</v>
      </c>
      <c r="AA3103" s="19">
        <v>45734.015489884259</v>
      </c>
      <c r="AB3103" t="s">
        <v>2043</v>
      </c>
    </row>
    <row r="3104" spans="1:28" x14ac:dyDescent="0.35">
      <c r="A3104" t="s">
        <v>1776</v>
      </c>
      <c r="B3104" t="s">
        <v>314</v>
      </c>
      <c r="C3104">
        <v>62</v>
      </c>
      <c r="D3104" s="9">
        <v>44484.512638888889</v>
      </c>
      <c r="E3104" s="9">
        <v>44547.300752314812</v>
      </c>
      <c r="F3104" t="s">
        <v>874</v>
      </c>
      <c r="G3104" t="s">
        <v>874</v>
      </c>
      <c r="H3104">
        <v>2</v>
      </c>
      <c r="I3104">
        <v>1</v>
      </c>
      <c r="J3104">
        <v>1</v>
      </c>
      <c r="K3104" t="s">
        <v>875</v>
      </c>
      <c r="L3104">
        <v>1</v>
      </c>
      <c r="M3104">
        <v>1</v>
      </c>
      <c r="N3104">
        <v>1.6E-2</v>
      </c>
      <c r="O3104" t="s">
        <v>877</v>
      </c>
      <c r="P3104" t="s">
        <v>877</v>
      </c>
      <c r="Q3104" t="s">
        <v>877</v>
      </c>
      <c r="R3104" t="s">
        <v>877</v>
      </c>
      <c r="S3104" t="s">
        <v>877</v>
      </c>
      <c r="T3104" t="s">
        <v>877</v>
      </c>
      <c r="U3104" t="s">
        <v>877</v>
      </c>
      <c r="V3104" t="s">
        <v>64</v>
      </c>
      <c r="W3104">
        <v>1</v>
      </c>
      <c r="X3104" t="s">
        <v>877</v>
      </c>
      <c r="Y3104" t="s">
        <v>877</v>
      </c>
      <c r="Z3104" t="s">
        <v>877</v>
      </c>
      <c r="AA3104" s="19">
        <v>45734.015489942132</v>
      </c>
      <c r="AB3104" t="s">
        <v>2043</v>
      </c>
    </row>
    <row r="3105" spans="1:28" x14ac:dyDescent="0.35">
      <c r="A3105" t="s">
        <v>1777</v>
      </c>
      <c r="B3105" t="s">
        <v>313</v>
      </c>
      <c r="C3105">
        <v>5983</v>
      </c>
      <c r="D3105" s="9">
        <v>38546.74355324074</v>
      </c>
      <c r="E3105" s="9">
        <v>44530.066921296297</v>
      </c>
      <c r="F3105">
        <v>396</v>
      </c>
      <c r="G3105">
        <v>396</v>
      </c>
      <c r="H3105">
        <v>182</v>
      </c>
      <c r="I3105">
        <v>214</v>
      </c>
      <c r="J3105">
        <v>120</v>
      </c>
      <c r="K3105">
        <v>276</v>
      </c>
      <c r="L3105">
        <v>246</v>
      </c>
      <c r="M3105">
        <v>30</v>
      </c>
      <c r="N3105">
        <v>3.1E-2</v>
      </c>
      <c r="O3105">
        <v>3.9E-2</v>
      </c>
      <c r="P3105">
        <v>2.4E-2</v>
      </c>
      <c r="Q3105">
        <v>4.2000000000000003E-2</v>
      </c>
      <c r="R3105">
        <v>0.91300000000000003</v>
      </c>
      <c r="S3105">
        <v>0.443</v>
      </c>
      <c r="T3105">
        <v>0.65700000000000003</v>
      </c>
      <c r="U3105">
        <v>714.28599999999994</v>
      </c>
      <c r="V3105" t="s">
        <v>58</v>
      </c>
      <c r="W3105">
        <v>0.96599999999999997</v>
      </c>
      <c r="X3105">
        <v>0.98199999999999998</v>
      </c>
      <c r="Y3105">
        <v>0.95</v>
      </c>
      <c r="Z3105">
        <v>0.97099999999999997</v>
      </c>
      <c r="AA3105" s="19">
        <v>45734.015583101849</v>
      </c>
      <c r="AB3105" t="s">
        <v>2043</v>
      </c>
    </row>
    <row r="3106" spans="1:28" x14ac:dyDescent="0.35">
      <c r="A3106" t="s">
        <v>1777</v>
      </c>
      <c r="B3106" t="s">
        <v>314</v>
      </c>
      <c r="C3106">
        <v>90</v>
      </c>
      <c r="D3106" s="9">
        <v>44439.173530092594</v>
      </c>
      <c r="E3106" s="9">
        <v>44530.066921296297</v>
      </c>
      <c r="F3106" t="s">
        <v>874</v>
      </c>
      <c r="G3106" t="s">
        <v>874</v>
      </c>
      <c r="H3106">
        <v>1</v>
      </c>
      <c r="I3106">
        <v>2</v>
      </c>
      <c r="J3106">
        <v>1</v>
      </c>
      <c r="K3106" t="s">
        <v>875</v>
      </c>
      <c r="L3106">
        <v>3</v>
      </c>
      <c r="M3106">
        <v>-2</v>
      </c>
      <c r="N3106" t="s">
        <v>877</v>
      </c>
      <c r="O3106">
        <v>1.4E-2</v>
      </c>
      <c r="P3106" t="s">
        <v>877</v>
      </c>
      <c r="Q3106">
        <v>0.16700000000000001</v>
      </c>
      <c r="R3106" t="s">
        <v>877</v>
      </c>
      <c r="S3106" t="s">
        <v>877</v>
      </c>
      <c r="T3106" t="s">
        <v>877</v>
      </c>
      <c r="U3106" t="s">
        <v>877</v>
      </c>
      <c r="V3106" t="s">
        <v>58</v>
      </c>
      <c r="W3106" t="s">
        <v>877</v>
      </c>
      <c r="X3106">
        <v>1</v>
      </c>
      <c r="Y3106" t="s">
        <v>877</v>
      </c>
      <c r="Z3106">
        <v>0.75</v>
      </c>
      <c r="AA3106" s="19">
        <v>45734.015583159722</v>
      </c>
      <c r="AB3106" t="s">
        <v>2043</v>
      </c>
    </row>
    <row r="3107" spans="1:28" x14ac:dyDescent="0.35">
      <c r="A3107" t="s">
        <v>1778</v>
      </c>
      <c r="B3107" t="s">
        <v>313</v>
      </c>
      <c r="C3107">
        <v>5943</v>
      </c>
      <c r="D3107" s="9">
        <v>38596.17895833333</v>
      </c>
      <c r="E3107" s="9">
        <v>44539.436956018515</v>
      </c>
      <c r="F3107">
        <v>404</v>
      </c>
      <c r="G3107">
        <v>404</v>
      </c>
      <c r="H3107">
        <v>209</v>
      </c>
      <c r="I3107">
        <v>195</v>
      </c>
      <c r="J3107">
        <v>125</v>
      </c>
      <c r="K3107">
        <v>279</v>
      </c>
      <c r="L3107">
        <v>251</v>
      </c>
      <c r="M3107">
        <v>28</v>
      </c>
      <c r="N3107">
        <v>4.2000000000000003E-2</v>
      </c>
      <c r="O3107">
        <v>4.1000000000000002E-2</v>
      </c>
      <c r="P3107">
        <v>2.4E-2</v>
      </c>
      <c r="Q3107">
        <v>5.1999999999999998E-2</v>
      </c>
      <c r="R3107">
        <v>0.88100000000000001</v>
      </c>
      <c r="S3107">
        <v>0.50600000000000001</v>
      </c>
      <c r="T3107">
        <v>0.71099999999999997</v>
      </c>
      <c r="U3107">
        <v>538.46199999999999</v>
      </c>
      <c r="V3107" t="s">
        <v>58</v>
      </c>
      <c r="W3107">
        <v>0.93600000000000005</v>
      </c>
      <c r="X3107">
        <v>0.94899999999999995</v>
      </c>
      <c r="Y3107">
        <v>0.98199999999999998</v>
      </c>
      <c r="Z3107">
        <v>0.92900000000000005</v>
      </c>
      <c r="AA3107" s="19">
        <v>45734.01567108796</v>
      </c>
      <c r="AB3107" t="s">
        <v>2043</v>
      </c>
    </row>
    <row r="3108" spans="1:28" x14ac:dyDescent="0.35">
      <c r="A3108" t="s">
        <v>1778</v>
      </c>
      <c r="B3108" t="s">
        <v>314</v>
      </c>
      <c r="C3108">
        <v>0</v>
      </c>
      <c r="D3108" s="9">
        <v>44539.436956018515</v>
      </c>
      <c r="E3108" s="9">
        <v>44539.436956018515</v>
      </c>
      <c r="F3108" t="s">
        <v>874</v>
      </c>
      <c r="G3108" t="s">
        <v>874</v>
      </c>
      <c r="H3108">
        <v>1</v>
      </c>
      <c r="I3108">
        <v>1</v>
      </c>
      <c r="J3108">
        <v>1</v>
      </c>
      <c r="K3108" t="s">
        <v>875</v>
      </c>
      <c r="L3108">
        <v>1</v>
      </c>
      <c r="M3108">
        <v>0</v>
      </c>
      <c r="N3108" t="s">
        <v>877</v>
      </c>
      <c r="O3108" t="s">
        <v>877</v>
      </c>
      <c r="P3108" t="s">
        <v>877</v>
      </c>
      <c r="Q3108" t="s">
        <v>877</v>
      </c>
      <c r="R3108" t="s">
        <v>877</v>
      </c>
      <c r="S3108" t="s">
        <v>877</v>
      </c>
      <c r="T3108" t="s">
        <v>877</v>
      </c>
      <c r="U3108" t="s">
        <v>877</v>
      </c>
      <c r="V3108" t="s">
        <v>58</v>
      </c>
      <c r="W3108" t="s">
        <v>877</v>
      </c>
      <c r="X3108" t="s">
        <v>877</v>
      </c>
      <c r="Y3108" t="s">
        <v>877</v>
      </c>
      <c r="Z3108" t="s">
        <v>877</v>
      </c>
      <c r="AA3108" s="19">
        <v>45734.015671145833</v>
      </c>
      <c r="AB3108" t="s">
        <v>2043</v>
      </c>
    </row>
    <row r="3109" spans="1:28" x14ac:dyDescent="0.35">
      <c r="A3109" t="s">
        <v>1779</v>
      </c>
      <c r="B3109" t="s">
        <v>313</v>
      </c>
      <c r="C3109">
        <v>5338</v>
      </c>
      <c r="D3109" s="9">
        <v>38590.153564814813</v>
      </c>
      <c r="E3109" s="9">
        <v>43928.89947916667</v>
      </c>
      <c r="F3109">
        <v>144</v>
      </c>
      <c r="G3109">
        <v>144</v>
      </c>
      <c r="H3109">
        <v>68</v>
      </c>
      <c r="I3109">
        <v>76</v>
      </c>
      <c r="J3109">
        <v>49</v>
      </c>
      <c r="K3109">
        <v>95</v>
      </c>
      <c r="L3109">
        <v>86</v>
      </c>
      <c r="M3109">
        <v>9</v>
      </c>
      <c r="N3109">
        <v>1.2E-2</v>
      </c>
      <c r="O3109">
        <v>1.9E-2</v>
      </c>
      <c r="P3109">
        <v>8.9999999999999993E-3</v>
      </c>
      <c r="Q3109">
        <v>1.6E-2</v>
      </c>
      <c r="R3109">
        <v>0.72699999999999998</v>
      </c>
      <c r="S3109">
        <v>0.38700000000000001</v>
      </c>
      <c r="T3109">
        <v>0.71</v>
      </c>
      <c r="U3109">
        <v>562.5</v>
      </c>
      <c r="V3109" t="s">
        <v>58</v>
      </c>
      <c r="W3109">
        <v>0.86199999999999999</v>
      </c>
      <c r="X3109">
        <v>0.78900000000000003</v>
      </c>
      <c r="Y3109">
        <v>0.94599999999999995</v>
      </c>
      <c r="Z3109">
        <v>0.8</v>
      </c>
      <c r="AA3109" s="19">
        <v>45734.015763518517</v>
      </c>
      <c r="AB3109" t="s">
        <v>2043</v>
      </c>
    </row>
    <row r="3110" spans="1:28" x14ac:dyDescent="0.35">
      <c r="A3110" t="s">
        <v>1779</v>
      </c>
      <c r="B3110" t="s">
        <v>314</v>
      </c>
      <c r="C3110">
        <v>50</v>
      </c>
      <c r="D3110" s="9">
        <v>43878.846736111111</v>
      </c>
      <c r="E3110" s="9">
        <v>43928.89947916667</v>
      </c>
      <c r="F3110" t="s">
        <v>874</v>
      </c>
      <c r="G3110" t="s">
        <v>874</v>
      </c>
      <c r="H3110">
        <v>5</v>
      </c>
      <c r="I3110">
        <v>1</v>
      </c>
      <c r="J3110">
        <v>1</v>
      </c>
      <c r="K3110" t="s">
        <v>875</v>
      </c>
      <c r="L3110">
        <v>2</v>
      </c>
      <c r="M3110">
        <v>2</v>
      </c>
      <c r="N3110">
        <v>5.3999999999999999E-2</v>
      </c>
      <c r="O3110" t="s">
        <v>877</v>
      </c>
      <c r="P3110" t="s">
        <v>877</v>
      </c>
      <c r="Q3110" t="s">
        <v>877</v>
      </c>
      <c r="R3110" t="s">
        <v>877</v>
      </c>
      <c r="S3110" t="s">
        <v>877</v>
      </c>
      <c r="T3110" t="s">
        <v>877</v>
      </c>
      <c r="U3110" t="s">
        <v>877</v>
      </c>
      <c r="V3110" t="s">
        <v>58</v>
      </c>
      <c r="W3110">
        <v>0.58699999999999997</v>
      </c>
      <c r="X3110" t="s">
        <v>877</v>
      </c>
      <c r="Y3110" t="s">
        <v>877</v>
      </c>
      <c r="Z3110" t="s">
        <v>877</v>
      </c>
      <c r="AA3110" s="19">
        <v>45734.015763599535</v>
      </c>
      <c r="AB3110" t="s">
        <v>2043</v>
      </c>
    </row>
    <row r="3111" spans="1:28" x14ac:dyDescent="0.35">
      <c r="A3111" t="s">
        <v>1780</v>
      </c>
      <c r="B3111" t="s">
        <v>313</v>
      </c>
      <c r="C3111">
        <v>1552</v>
      </c>
      <c r="D3111" s="9">
        <v>41494.829027777778</v>
      </c>
      <c r="E3111" s="9">
        <v>43047.627291666664</v>
      </c>
      <c r="F3111">
        <v>49</v>
      </c>
      <c r="G3111">
        <v>49</v>
      </c>
      <c r="H3111">
        <v>34</v>
      </c>
      <c r="I3111">
        <v>15</v>
      </c>
      <c r="J3111">
        <v>3</v>
      </c>
      <c r="K3111">
        <v>46</v>
      </c>
      <c r="L3111">
        <v>39</v>
      </c>
      <c r="M3111">
        <v>7</v>
      </c>
      <c r="N3111">
        <v>5.5E-2</v>
      </c>
      <c r="O3111">
        <v>2.1000000000000001E-2</v>
      </c>
      <c r="P3111">
        <v>1E-3</v>
      </c>
      <c r="Q3111">
        <v>3.1E-2</v>
      </c>
      <c r="R3111">
        <v>0.41299999999999998</v>
      </c>
      <c r="S3111">
        <v>0.72399999999999998</v>
      </c>
      <c r="T3111">
        <v>0.98699999999999999</v>
      </c>
      <c r="U3111">
        <v>225.80600000000001</v>
      </c>
      <c r="V3111" t="s">
        <v>58</v>
      </c>
      <c r="W3111">
        <v>0.78900000000000003</v>
      </c>
      <c r="X3111">
        <v>0.88</v>
      </c>
      <c r="Y3111">
        <v>0.75600000000000001</v>
      </c>
      <c r="Z3111">
        <v>0.59299999999999997</v>
      </c>
      <c r="AA3111" s="19">
        <v>45734.015850069445</v>
      </c>
      <c r="AB3111" t="s">
        <v>2043</v>
      </c>
    </row>
    <row r="3112" spans="1:28" x14ac:dyDescent="0.35">
      <c r="A3112" t="s">
        <v>1780</v>
      </c>
      <c r="B3112" t="s">
        <v>314</v>
      </c>
      <c r="C3112">
        <v>0</v>
      </c>
      <c r="D3112" s="9">
        <v>43047.626736111109</v>
      </c>
      <c r="E3112" s="9">
        <v>43047.627291666664</v>
      </c>
      <c r="F3112" t="s">
        <v>874</v>
      </c>
      <c r="G3112" t="s">
        <v>874</v>
      </c>
      <c r="H3112">
        <v>1</v>
      </c>
      <c r="I3112">
        <v>1</v>
      </c>
      <c r="J3112">
        <v>1</v>
      </c>
      <c r="K3112" t="s">
        <v>875</v>
      </c>
      <c r="L3112">
        <v>1</v>
      </c>
      <c r="M3112">
        <v>-1</v>
      </c>
      <c r="N3112" t="s">
        <v>877</v>
      </c>
      <c r="O3112" t="s">
        <v>877</v>
      </c>
      <c r="P3112" t="s">
        <v>877</v>
      </c>
      <c r="Q3112" t="s">
        <v>877</v>
      </c>
      <c r="R3112" t="s">
        <v>877</v>
      </c>
      <c r="S3112" t="s">
        <v>877</v>
      </c>
      <c r="T3112" t="s">
        <v>877</v>
      </c>
      <c r="U3112" t="s">
        <v>877</v>
      </c>
      <c r="V3112" t="s">
        <v>58</v>
      </c>
      <c r="W3112" t="s">
        <v>877</v>
      </c>
      <c r="X3112" t="s">
        <v>877</v>
      </c>
      <c r="Y3112" t="s">
        <v>877</v>
      </c>
      <c r="Z3112" t="s">
        <v>877</v>
      </c>
      <c r="AA3112" s="19">
        <v>45734.015850127318</v>
      </c>
      <c r="AB3112" t="s">
        <v>2043</v>
      </c>
    </row>
    <row r="3113" spans="1:28" x14ac:dyDescent="0.35">
      <c r="A3113" t="s">
        <v>1781</v>
      </c>
      <c r="B3113" t="s">
        <v>313</v>
      </c>
      <c r="C3113">
        <v>6797</v>
      </c>
      <c r="D3113" s="9">
        <v>37754.015625</v>
      </c>
      <c r="E3113" s="9">
        <v>44551.311168981483</v>
      </c>
      <c r="F3113">
        <v>1540</v>
      </c>
      <c r="G3113">
        <v>1540</v>
      </c>
      <c r="H3113">
        <v>744</v>
      </c>
      <c r="I3113">
        <v>796</v>
      </c>
      <c r="J3113">
        <v>259</v>
      </c>
      <c r="K3113">
        <v>1281</v>
      </c>
      <c r="L3113">
        <v>1141</v>
      </c>
      <c r="M3113">
        <v>140</v>
      </c>
      <c r="N3113">
        <v>0.14399999999999999</v>
      </c>
      <c r="O3113">
        <v>0.14099999999999999</v>
      </c>
      <c r="P3113">
        <v>5.7000000000000002E-2</v>
      </c>
      <c r="Q3113">
        <v>0.26900000000000002</v>
      </c>
      <c r="R3113">
        <v>1.18</v>
      </c>
      <c r="S3113">
        <v>0.505</v>
      </c>
      <c r="T3113">
        <v>0.8</v>
      </c>
      <c r="U3113">
        <v>520.44600000000003</v>
      </c>
      <c r="V3113" t="s">
        <v>64</v>
      </c>
      <c r="W3113">
        <v>0.89800000000000002</v>
      </c>
      <c r="X3113">
        <v>0.94199999999999995</v>
      </c>
      <c r="Y3113">
        <v>0.95899999999999996</v>
      </c>
      <c r="Z3113">
        <v>0.89500000000000002</v>
      </c>
      <c r="AA3113" s="19">
        <v>45734.015945555555</v>
      </c>
      <c r="AB3113" t="s">
        <v>2043</v>
      </c>
    </row>
    <row r="3114" spans="1:28" x14ac:dyDescent="0.35">
      <c r="A3114" t="s">
        <v>1781</v>
      </c>
      <c r="B3114" t="s">
        <v>314</v>
      </c>
      <c r="C3114">
        <v>83</v>
      </c>
      <c r="D3114" s="9">
        <v>44467.778854166667</v>
      </c>
      <c r="E3114" s="9">
        <v>44551.311168981483</v>
      </c>
      <c r="F3114" t="s">
        <v>874</v>
      </c>
      <c r="G3114" t="s">
        <v>874</v>
      </c>
      <c r="H3114">
        <v>5</v>
      </c>
      <c r="I3114">
        <v>3</v>
      </c>
      <c r="J3114">
        <v>2</v>
      </c>
      <c r="K3114" t="s">
        <v>875</v>
      </c>
      <c r="L3114">
        <v>1</v>
      </c>
      <c r="M3114">
        <v>4</v>
      </c>
      <c r="N3114">
        <v>4.5999999999999999E-2</v>
      </c>
      <c r="O3114">
        <v>7.4999999999999997E-2</v>
      </c>
      <c r="P3114">
        <v>1.4E-2</v>
      </c>
      <c r="Q3114" t="s">
        <v>877</v>
      </c>
      <c r="R3114" t="s">
        <v>877</v>
      </c>
      <c r="S3114" t="s">
        <v>877</v>
      </c>
      <c r="T3114" t="s">
        <v>877</v>
      </c>
      <c r="U3114" t="s">
        <v>877</v>
      </c>
      <c r="V3114" t="s">
        <v>64</v>
      </c>
      <c r="W3114">
        <v>0.61399999999999999</v>
      </c>
      <c r="X3114">
        <v>0.96899999999999997</v>
      </c>
      <c r="Y3114">
        <v>1</v>
      </c>
      <c r="Z3114" t="s">
        <v>877</v>
      </c>
      <c r="AA3114" s="19">
        <v>45734.015945648149</v>
      </c>
      <c r="AB3114" t="s">
        <v>2043</v>
      </c>
    </row>
    <row r="3115" spans="1:28" x14ac:dyDescent="0.35">
      <c r="A3115" t="s">
        <v>1782</v>
      </c>
      <c r="B3115" t="s">
        <v>313</v>
      </c>
      <c r="C3115">
        <v>6005</v>
      </c>
      <c r="D3115" s="9">
        <v>38511.03979166667</v>
      </c>
      <c r="E3115" s="9">
        <v>44516.830671296295</v>
      </c>
      <c r="F3115">
        <v>940</v>
      </c>
      <c r="G3115">
        <v>940</v>
      </c>
      <c r="H3115">
        <v>295</v>
      </c>
      <c r="I3115">
        <v>645</v>
      </c>
      <c r="J3115">
        <v>311</v>
      </c>
      <c r="K3115">
        <v>629</v>
      </c>
      <c r="L3115">
        <v>552</v>
      </c>
      <c r="M3115">
        <v>77</v>
      </c>
      <c r="N3115">
        <v>5.0999999999999997E-2</v>
      </c>
      <c r="O3115">
        <v>0.124</v>
      </c>
      <c r="P3115">
        <v>0.06</v>
      </c>
      <c r="Q3115">
        <v>0.10199999999999999</v>
      </c>
      <c r="R3115">
        <v>0.88700000000000001</v>
      </c>
      <c r="S3115">
        <v>0.29099999999999998</v>
      </c>
      <c r="T3115">
        <v>0.65700000000000003</v>
      </c>
      <c r="U3115">
        <v>754.90200000000004</v>
      </c>
      <c r="V3115" t="s">
        <v>58</v>
      </c>
      <c r="W3115">
        <v>0.99099999999999999</v>
      </c>
      <c r="X3115">
        <v>0.93</v>
      </c>
      <c r="Y3115">
        <v>0.97799999999999998</v>
      </c>
      <c r="Z3115">
        <v>0.97399999999999998</v>
      </c>
      <c r="AA3115" s="19">
        <v>45734.016036469904</v>
      </c>
      <c r="AB3115" t="s">
        <v>2043</v>
      </c>
    </row>
    <row r="3116" spans="1:28" x14ac:dyDescent="0.35">
      <c r="A3116" t="s">
        <v>1782</v>
      </c>
      <c r="B3116" t="s">
        <v>314</v>
      </c>
      <c r="C3116">
        <v>32</v>
      </c>
      <c r="D3116" s="9">
        <v>44484.504479166666</v>
      </c>
      <c r="E3116" s="9">
        <v>44516.830671296295</v>
      </c>
      <c r="F3116" t="s">
        <v>874</v>
      </c>
      <c r="G3116" t="s">
        <v>874</v>
      </c>
      <c r="H3116">
        <v>1</v>
      </c>
      <c r="I3116">
        <v>1</v>
      </c>
      <c r="J3116">
        <v>1</v>
      </c>
      <c r="K3116" t="s">
        <v>875</v>
      </c>
      <c r="L3116">
        <v>1</v>
      </c>
      <c r="M3116">
        <v>1</v>
      </c>
      <c r="N3116" t="s">
        <v>877</v>
      </c>
      <c r="O3116" t="s">
        <v>877</v>
      </c>
      <c r="P3116" t="s">
        <v>877</v>
      </c>
      <c r="Q3116" t="s">
        <v>877</v>
      </c>
      <c r="R3116" t="s">
        <v>877</v>
      </c>
      <c r="S3116" t="s">
        <v>877</v>
      </c>
      <c r="T3116" t="s">
        <v>877</v>
      </c>
      <c r="U3116" t="s">
        <v>877</v>
      </c>
      <c r="V3116" t="s">
        <v>58</v>
      </c>
      <c r="W3116" t="s">
        <v>877</v>
      </c>
      <c r="X3116" t="s">
        <v>877</v>
      </c>
      <c r="Y3116" t="s">
        <v>877</v>
      </c>
      <c r="Z3116" t="s">
        <v>877</v>
      </c>
      <c r="AA3116" s="19">
        <v>45734.016036527777</v>
      </c>
      <c r="AB3116" t="s">
        <v>2043</v>
      </c>
    </row>
    <row r="3117" spans="1:28" x14ac:dyDescent="0.35">
      <c r="A3117" t="s">
        <v>1783</v>
      </c>
      <c r="B3117" t="s">
        <v>313</v>
      </c>
      <c r="C3117">
        <v>3981</v>
      </c>
      <c r="D3117" s="9">
        <v>40571.670138888891</v>
      </c>
      <c r="E3117" s="9">
        <v>44553.592569444445</v>
      </c>
      <c r="F3117">
        <v>41</v>
      </c>
      <c r="G3117">
        <v>41</v>
      </c>
      <c r="H3117">
        <v>23</v>
      </c>
      <c r="I3117">
        <v>18</v>
      </c>
      <c r="J3117">
        <v>26</v>
      </c>
      <c r="K3117">
        <v>15</v>
      </c>
      <c r="L3117">
        <v>9</v>
      </c>
      <c r="M3117">
        <v>6</v>
      </c>
      <c r="N3117">
        <v>5.0000000000000001E-3</v>
      </c>
      <c r="O3117">
        <v>4.0000000000000001E-3</v>
      </c>
      <c r="P3117">
        <v>7.0000000000000001E-3</v>
      </c>
      <c r="Q3117">
        <v>2E-3</v>
      </c>
      <c r="R3117">
        <v>1</v>
      </c>
      <c r="S3117">
        <v>0.55600000000000005</v>
      </c>
      <c r="T3117">
        <v>0.222</v>
      </c>
      <c r="U3117">
        <v>3000</v>
      </c>
      <c r="V3117" t="s">
        <v>64</v>
      </c>
      <c r="W3117">
        <v>0.83899999999999997</v>
      </c>
      <c r="X3117">
        <v>0.88500000000000001</v>
      </c>
      <c r="Y3117">
        <v>0.7</v>
      </c>
      <c r="Z3117">
        <v>0.89100000000000001</v>
      </c>
      <c r="AA3117" s="19">
        <v>45734.016128738425</v>
      </c>
      <c r="AB3117" t="s">
        <v>2043</v>
      </c>
    </row>
    <row r="3118" spans="1:28" x14ac:dyDescent="0.35">
      <c r="A3118" t="s">
        <v>1783</v>
      </c>
      <c r="B3118" t="s">
        <v>314</v>
      </c>
      <c r="C3118">
        <v>98</v>
      </c>
      <c r="D3118" s="9">
        <v>44454.756909722222</v>
      </c>
      <c r="E3118" s="9">
        <v>44553.592569444445</v>
      </c>
      <c r="F3118" t="s">
        <v>874</v>
      </c>
      <c r="G3118" t="s">
        <v>874</v>
      </c>
      <c r="H3118">
        <v>4</v>
      </c>
      <c r="I3118">
        <v>1</v>
      </c>
      <c r="J3118">
        <v>4</v>
      </c>
      <c r="K3118" t="s">
        <v>875</v>
      </c>
      <c r="L3118">
        <v>1</v>
      </c>
      <c r="M3118">
        <v>0</v>
      </c>
      <c r="N3118">
        <v>0.13</v>
      </c>
      <c r="O3118" t="s">
        <v>877</v>
      </c>
      <c r="P3118">
        <v>2.3E-2</v>
      </c>
      <c r="Q3118" t="s">
        <v>877</v>
      </c>
      <c r="R3118" t="s">
        <v>877</v>
      </c>
      <c r="S3118" t="s">
        <v>877</v>
      </c>
      <c r="T3118" t="s">
        <v>877</v>
      </c>
      <c r="U3118" t="s">
        <v>877</v>
      </c>
      <c r="V3118" t="s">
        <v>64</v>
      </c>
      <c r="W3118">
        <v>0.91100000000000003</v>
      </c>
      <c r="X3118" t="s">
        <v>877</v>
      </c>
      <c r="Y3118">
        <v>0.68300000000000005</v>
      </c>
      <c r="Z3118" t="s">
        <v>877</v>
      </c>
      <c r="AA3118" s="19">
        <v>45734.016128807867</v>
      </c>
      <c r="AB3118" t="s">
        <v>2043</v>
      </c>
    </row>
    <row r="3119" spans="1:28" x14ac:dyDescent="0.35">
      <c r="A3119" t="s">
        <v>1784</v>
      </c>
      <c r="B3119" t="s">
        <v>313</v>
      </c>
      <c r="C3119">
        <v>854</v>
      </c>
      <c r="D3119" s="9">
        <v>43413.327291666668</v>
      </c>
      <c r="E3119" s="9">
        <v>44267.569652777776</v>
      </c>
      <c r="F3119">
        <v>75</v>
      </c>
      <c r="G3119">
        <v>75</v>
      </c>
      <c r="H3119">
        <v>50</v>
      </c>
      <c r="I3119">
        <v>25</v>
      </c>
      <c r="J3119">
        <v>0</v>
      </c>
      <c r="K3119">
        <v>75</v>
      </c>
      <c r="L3119">
        <v>31</v>
      </c>
      <c r="M3119">
        <v>44</v>
      </c>
      <c r="N3119">
        <v>7.0999999999999994E-2</v>
      </c>
      <c r="O3119">
        <v>2.5000000000000001E-2</v>
      </c>
      <c r="P3119">
        <v>0</v>
      </c>
      <c r="Q3119">
        <v>3.7999999999999999E-2</v>
      </c>
      <c r="R3119">
        <v>0.39600000000000002</v>
      </c>
      <c r="S3119">
        <v>0.74</v>
      </c>
      <c r="T3119">
        <v>1</v>
      </c>
      <c r="U3119">
        <v>1157.895</v>
      </c>
      <c r="V3119" t="s">
        <v>58</v>
      </c>
      <c r="W3119">
        <v>0.75900000000000001</v>
      </c>
      <c r="X3119">
        <v>0.80900000000000005</v>
      </c>
      <c r="Y3119">
        <v>0</v>
      </c>
      <c r="Z3119">
        <v>0.51600000000000001</v>
      </c>
      <c r="AA3119" s="19">
        <v>45734.01621263889</v>
      </c>
      <c r="AB3119" t="s">
        <v>2043</v>
      </c>
    </row>
    <row r="3120" spans="1:28" x14ac:dyDescent="0.35">
      <c r="A3120" t="s">
        <v>1784</v>
      </c>
      <c r="B3120" t="s">
        <v>314</v>
      </c>
      <c r="C3120">
        <v>63</v>
      </c>
      <c r="D3120" s="9">
        <v>44204.505416666667</v>
      </c>
      <c r="E3120" s="9">
        <v>44267.569652777776</v>
      </c>
      <c r="F3120" t="s">
        <v>874</v>
      </c>
      <c r="G3120" t="s">
        <v>874</v>
      </c>
      <c r="H3120">
        <v>1</v>
      </c>
      <c r="I3120">
        <v>2</v>
      </c>
      <c r="J3120">
        <v>1</v>
      </c>
      <c r="K3120" t="s">
        <v>875</v>
      </c>
      <c r="L3120">
        <v>1</v>
      </c>
      <c r="M3120">
        <v>1</v>
      </c>
      <c r="N3120" t="s">
        <v>877</v>
      </c>
      <c r="O3120">
        <v>1.6E-2</v>
      </c>
      <c r="P3120">
        <v>0</v>
      </c>
      <c r="Q3120" t="s">
        <v>877</v>
      </c>
      <c r="R3120" t="s">
        <v>877</v>
      </c>
      <c r="S3120" t="s">
        <v>877</v>
      </c>
      <c r="T3120" t="s">
        <v>877</v>
      </c>
      <c r="U3120" t="s">
        <v>877</v>
      </c>
      <c r="V3120" t="s">
        <v>58</v>
      </c>
      <c r="W3120" t="s">
        <v>877</v>
      </c>
      <c r="X3120">
        <v>1</v>
      </c>
      <c r="Y3120">
        <v>0</v>
      </c>
      <c r="Z3120" t="s">
        <v>877</v>
      </c>
      <c r="AA3120" s="19">
        <v>45734.016212696763</v>
      </c>
      <c r="AB3120" t="s">
        <v>2043</v>
      </c>
    </row>
    <row r="3121" spans="1:28" x14ac:dyDescent="0.35">
      <c r="A3121" t="s">
        <v>1785</v>
      </c>
      <c r="B3121" t="s">
        <v>313</v>
      </c>
      <c r="C3121">
        <v>2993</v>
      </c>
      <c r="D3121" s="9">
        <v>41257.481851851851</v>
      </c>
      <c r="E3121" s="9">
        <v>44250.628437500003</v>
      </c>
      <c r="F3121">
        <v>604</v>
      </c>
      <c r="G3121">
        <v>604</v>
      </c>
      <c r="H3121">
        <v>282</v>
      </c>
      <c r="I3121">
        <v>322</v>
      </c>
      <c r="J3121">
        <v>68</v>
      </c>
      <c r="K3121">
        <v>536</v>
      </c>
      <c r="L3121">
        <v>401</v>
      </c>
      <c r="M3121">
        <v>135</v>
      </c>
      <c r="N3121">
        <v>0.14299999999999999</v>
      </c>
      <c r="O3121">
        <v>0.17199999999999999</v>
      </c>
      <c r="P3121">
        <v>4.1000000000000002E-2</v>
      </c>
      <c r="Q3121">
        <v>0.26100000000000001</v>
      </c>
      <c r="R3121">
        <v>0.95299999999999996</v>
      </c>
      <c r="S3121">
        <v>0.45400000000000001</v>
      </c>
      <c r="T3121">
        <v>0.87</v>
      </c>
      <c r="U3121">
        <v>517.24099999999999</v>
      </c>
      <c r="V3121" t="s">
        <v>58</v>
      </c>
      <c r="W3121">
        <v>0.627</v>
      </c>
      <c r="X3121">
        <v>0.747</v>
      </c>
      <c r="Y3121">
        <v>0.82</v>
      </c>
      <c r="Z3121">
        <v>0.755</v>
      </c>
      <c r="AA3121" s="19">
        <v>45734.016301192132</v>
      </c>
      <c r="AB3121" t="s">
        <v>2043</v>
      </c>
    </row>
    <row r="3122" spans="1:28" x14ac:dyDescent="0.35">
      <c r="A3122" t="s">
        <v>1785</v>
      </c>
      <c r="B3122" t="s">
        <v>314</v>
      </c>
      <c r="C3122">
        <v>0</v>
      </c>
      <c r="D3122" s="9">
        <v>44250.628437500003</v>
      </c>
      <c r="E3122" s="9">
        <v>44250.628437500003</v>
      </c>
      <c r="F3122" t="s">
        <v>874</v>
      </c>
      <c r="G3122" t="s">
        <v>874</v>
      </c>
      <c r="H3122">
        <v>1</v>
      </c>
      <c r="I3122">
        <v>1</v>
      </c>
      <c r="J3122">
        <v>1</v>
      </c>
      <c r="K3122" t="s">
        <v>875</v>
      </c>
      <c r="L3122">
        <v>1</v>
      </c>
      <c r="M3122">
        <v>0</v>
      </c>
      <c r="N3122" t="s">
        <v>877</v>
      </c>
      <c r="O3122" t="s">
        <v>877</v>
      </c>
      <c r="P3122" t="s">
        <v>877</v>
      </c>
      <c r="Q3122" t="s">
        <v>877</v>
      </c>
      <c r="R3122" t="s">
        <v>877</v>
      </c>
      <c r="S3122" t="s">
        <v>877</v>
      </c>
      <c r="T3122" t="s">
        <v>877</v>
      </c>
      <c r="U3122" t="s">
        <v>877</v>
      </c>
      <c r="V3122" t="s">
        <v>58</v>
      </c>
      <c r="W3122" t="s">
        <v>877</v>
      </c>
      <c r="X3122" t="s">
        <v>877</v>
      </c>
      <c r="Y3122" t="s">
        <v>877</v>
      </c>
      <c r="Z3122" t="s">
        <v>877</v>
      </c>
      <c r="AA3122" s="19">
        <v>45734.016301249998</v>
      </c>
      <c r="AB3122" t="s">
        <v>2043</v>
      </c>
    </row>
    <row r="3123" spans="1:28" x14ac:dyDescent="0.35">
      <c r="A3123" t="s">
        <v>1786</v>
      </c>
      <c r="B3123" t="s">
        <v>313</v>
      </c>
      <c r="C3123">
        <v>5578</v>
      </c>
      <c r="D3123" s="9">
        <v>38709.602152777778</v>
      </c>
      <c r="E3123" s="9">
        <v>44288.579837962963</v>
      </c>
      <c r="F3123">
        <v>56</v>
      </c>
      <c r="G3123">
        <v>56</v>
      </c>
      <c r="H3123">
        <v>36</v>
      </c>
      <c r="I3123">
        <v>20</v>
      </c>
      <c r="J3123">
        <v>20</v>
      </c>
      <c r="K3123">
        <v>36</v>
      </c>
      <c r="L3123">
        <v>31</v>
      </c>
      <c r="M3123">
        <v>5</v>
      </c>
      <c r="N3123">
        <v>6.0000000000000001E-3</v>
      </c>
      <c r="O3123">
        <v>4.0000000000000001E-3</v>
      </c>
      <c r="P3123">
        <v>7.0000000000000001E-3</v>
      </c>
      <c r="Q3123">
        <v>8.0000000000000002E-3</v>
      </c>
      <c r="R3123">
        <v>2.6669999999999998</v>
      </c>
      <c r="S3123">
        <v>0.6</v>
      </c>
      <c r="T3123">
        <v>0.3</v>
      </c>
      <c r="U3123">
        <v>625</v>
      </c>
      <c r="V3123" t="s">
        <v>64</v>
      </c>
      <c r="W3123">
        <v>0.93500000000000005</v>
      </c>
      <c r="X3123">
        <v>0.95099999999999996</v>
      </c>
      <c r="Y3123">
        <v>0.6</v>
      </c>
      <c r="Z3123">
        <v>0.80300000000000005</v>
      </c>
      <c r="AA3123" s="19">
        <v>45734.016391655096</v>
      </c>
      <c r="AB3123" t="s">
        <v>2043</v>
      </c>
    </row>
    <row r="3124" spans="1:28" x14ac:dyDescent="0.35">
      <c r="A3124" t="s">
        <v>1786</v>
      </c>
      <c r="B3124" t="s">
        <v>314</v>
      </c>
      <c r="C3124">
        <v>92</v>
      </c>
      <c r="D3124" s="9">
        <v>44195.899618055555</v>
      </c>
      <c r="E3124" s="9">
        <v>44288.579837962963</v>
      </c>
      <c r="F3124" t="s">
        <v>874</v>
      </c>
      <c r="G3124" t="s">
        <v>874</v>
      </c>
      <c r="H3124">
        <v>2</v>
      </c>
      <c r="I3124">
        <v>1</v>
      </c>
      <c r="J3124">
        <v>1</v>
      </c>
      <c r="K3124" t="s">
        <v>875</v>
      </c>
      <c r="L3124">
        <v>2</v>
      </c>
      <c r="M3124">
        <v>1</v>
      </c>
      <c r="N3124">
        <v>1.0999999999999999E-2</v>
      </c>
      <c r="O3124" t="s">
        <v>877</v>
      </c>
      <c r="P3124" t="s">
        <v>877</v>
      </c>
      <c r="Q3124">
        <v>0.25</v>
      </c>
      <c r="R3124" t="s">
        <v>877</v>
      </c>
      <c r="S3124" t="s">
        <v>877</v>
      </c>
      <c r="T3124" t="s">
        <v>877</v>
      </c>
      <c r="U3124" t="s">
        <v>877</v>
      </c>
      <c r="V3124" t="s">
        <v>64</v>
      </c>
      <c r="W3124">
        <v>1</v>
      </c>
      <c r="X3124" t="s">
        <v>877</v>
      </c>
      <c r="Y3124" t="s">
        <v>877</v>
      </c>
      <c r="Z3124">
        <v>1</v>
      </c>
      <c r="AA3124" s="19">
        <v>45734.016391712961</v>
      </c>
      <c r="AB3124" t="s">
        <v>2043</v>
      </c>
    </row>
    <row r="3125" spans="1:28" x14ac:dyDescent="0.35">
      <c r="A3125" t="s">
        <v>1787</v>
      </c>
      <c r="B3125" t="s">
        <v>313</v>
      </c>
      <c r="C3125">
        <v>5772</v>
      </c>
      <c r="D3125" s="9">
        <v>38793.518287037034</v>
      </c>
      <c r="E3125" s="9">
        <v>44565.672349537039</v>
      </c>
      <c r="F3125">
        <v>6561</v>
      </c>
      <c r="G3125">
        <v>6561</v>
      </c>
      <c r="H3125">
        <v>2254</v>
      </c>
      <c r="I3125">
        <v>4307</v>
      </c>
      <c r="J3125">
        <v>1622</v>
      </c>
      <c r="K3125">
        <v>4939</v>
      </c>
      <c r="L3125">
        <v>3339</v>
      </c>
      <c r="M3125">
        <v>1600</v>
      </c>
      <c r="N3125">
        <v>0.57199999999999995</v>
      </c>
      <c r="O3125">
        <v>1.2070000000000001</v>
      </c>
      <c r="P3125">
        <v>0.53100000000000003</v>
      </c>
      <c r="Q3125">
        <v>1.0089999999999999</v>
      </c>
      <c r="R3125">
        <v>0.80800000000000005</v>
      </c>
      <c r="S3125">
        <v>0.32200000000000001</v>
      </c>
      <c r="T3125">
        <v>0.70199999999999996</v>
      </c>
      <c r="U3125">
        <v>1585.7280000000001</v>
      </c>
      <c r="V3125" t="s">
        <v>58</v>
      </c>
      <c r="W3125">
        <v>0.89400000000000002</v>
      </c>
      <c r="X3125">
        <v>0.88600000000000001</v>
      </c>
      <c r="Y3125">
        <v>0.93300000000000005</v>
      </c>
      <c r="Z3125">
        <v>0.9</v>
      </c>
      <c r="AA3125" s="19">
        <v>45734.016499594909</v>
      </c>
      <c r="AB3125" t="s">
        <v>2043</v>
      </c>
    </row>
    <row r="3126" spans="1:28" x14ac:dyDescent="0.35">
      <c r="A3126" t="s">
        <v>1787</v>
      </c>
      <c r="B3126" t="s">
        <v>314</v>
      </c>
      <c r="C3126">
        <v>99</v>
      </c>
      <c r="D3126" s="9">
        <v>44465.986932870372</v>
      </c>
      <c r="E3126" s="9">
        <v>44565.672349537039</v>
      </c>
      <c r="F3126" t="s">
        <v>874</v>
      </c>
      <c r="G3126" t="s">
        <v>874</v>
      </c>
      <c r="H3126">
        <v>5</v>
      </c>
      <c r="I3126">
        <v>4</v>
      </c>
      <c r="J3126">
        <v>2</v>
      </c>
      <c r="K3126" t="s">
        <v>875</v>
      </c>
      <c r="L3126">
        <v>2</v>
      </c>
      <c r="M3126">
        <v>4</v>
      </c>
      <c r="N3126">
        <v>0.04</v>
      </c>
      <c r="O3126">
        <v>5.5E-2</v>
      </c>
      <c r="P3126">
        <v>9.0999999999999998E-2</v>
      </c>
      <c r="Q3126">
        <v>1.4E-2</v>
      </c>
      <c r="R3126">
        <v>3.5</v>
      </c>
      <c r="S3126">
        <v>0.42099999999999999</v>
      </c>
      <c r="T3126">
        <v>4.2000000000000003E-2</v>
      </c>
      <c r="U3126">
        <v>114285.71400000001</v>
      </c>
      <c r="V3126" t="s">
        <v>64</v>
      </c>
      <c r="W3126">
        <v>0.94699999999999995</v>
      </c>
      <c r="X3126">
        <v>0.88200000000000001</v>
      </c>
      <c r="Y3126">
        <v>1</v>
      </c>
      <c r="Z3126">
        <v>1</v>
      </c>
      <c r="AA3126" s="19">
        <v>45734.016512731483</v>
      </c>
      <c r="AB3126" t="s">
        <v>2043</v>
      </c>
    </row>
    <row r="3127" spans="1:28" x14ac:dyDescent="0.35">
      <c r="A3127" t="s">
        <v>1788</v>
      </c>
      <c r="B3127" t="s">
        <v>313</v>
      </c>
      <c r="C3127">
        <v>4660</v>
      </c>
      <c r="D3127" s="9">
        <v>38472.935081018521</v>
      </c>
      <c r="E3127" s="9">
        <v>43133.500173611108</v>
      </c>
      <c r="F3127">
        <v>245</v>
      </c>
      <c r="G3127">
        <v>245</v>
      </c>
      <c r="H3127">
        <v>70</v>
      </c>
      <c r="I3127">
        <v>175</v>
      </c>
      <c r="J3127">
        <v>124</v>
      </c>
      <c r="K3127">
        <v>121</v>
      </c>
      <c r="L3127">
        <v>121</v>
      </c>
      <c r="M3127">
        <v>0</v>
      </c>
      <c r="N3127">
        <v>2.1999999999999999E-2</v>
      </c>
      <c r="O3127">
        <v>0.05</v>
      </c>
      <c r="P3127">
        <v>2.3E-2</v>
      </c>
      <c r="Q3127">
        <v>4.8000000000000001E-2</v>
      </c>
      <c r="R3127">
        <v>0.98</v>
      </c>
      <c r="S3127">
        <v>0.30599999999999999</v>
      </c>
      <c r="T3127">
        <v>0.68100000000000005</v>
      </c>
      <c r="U3127">
        <v>0</v>
      </c>
      <c r="V3127" t="s">
        <v>82</v>
      </c>
      <c r="W3127">
        <v>0.92500000000000004</v>
      </c>
      <c r="X3127">
        <v>0.92700000000000005</v>
      </c>
      <c r="Y3127">
        <v>0.89900000000000002</v>
      </c>
      <c r="Z3127">
        <v>0.88900000000000001</v>
      </c>
      <c r="AA3127" s="19">
        <v>45734.016602025462</v>
      </c>
      <c r="AB3127" t="s">
        <v>2043</v>
      </c>
    </row>
    <row r="3128" spans="1:28" x14ac:dyDescent="0.35">
      <c r="A3128" t="s">
        <v>1788</v>
      </c>
      <c r="B3128" t="s">
        <v>314</v>
      </c>
      <c r="C3128">
        <v>0</v>
      </c>
      <c r="D3128" s="9">
        <v>43133.500173611108</v>
      </c>
      <c r="E3128" s="9">
        <v>43133.500173611108</v>
      </c>
      <c r="F3128" t="s">
        <v>874</v>
      </c>
      <c r="G3128" t="s">
        <v>874</v>
      </c>
      <c r="H3128">
        <v>1</v>
      </c>
      <c r="I3128">
        <v>1</v>
      </c>
      <c r="J3128">
        <v>1</v>
      </c>
      <c r="K3128" t="s">
        <v>875</v>
      </c>
      <c r="L3128">
        <v>1</v>
      </c>
      <c r="M3128">
        <v>0</v>
      </c>
      <c r="N3128" t="s">
        <v>877</v>
      </c>
      <c r="O3128" t="s">
        <v>877</v>
      </c>
      <c r="P3128" t="s">
        <v>877</v>
      </c>
      <c r="Q3128" t="s">
        <v>877</v>
      </c>
      <c r="R3128" t="s">
        <v>877</v>
      </c>
      <c r="S3128" t="s">
        <v>877</v>
      </c>
      <c r="T3128" t="s">
        <v>877</v>
      </c>
      <c r="U3128" t="s">
        <v>877</v>
      </c>
      <c r="V3128" t="s">
        <v>82</v>
      </c>
      <c r="W3128" t="s">
        <v>877</v>
      </c>
      <c r="X3128" t="s">
        <v>877</v>
      </c>
      <c r="Y3128" t="s">
        <v>877</v>
      </c>
      <c r="Z3128" t="s">
        <v>877</v>
      </c>
      <c r="AA3128" s="19">
        <v>45734.01660210648</v>
      </c>
      <c r="AB3128" t="s">
        <v>2043</v>
      </c>
    </row>
    <row r="3129" spans="1:28" x14ac:dyDescent="0.35">
      <c r="A3129" t="s">
        <v>1789</v>
      </c>
      <c r="B3129" t="s">
        <v>313</v>
      </c>
      <c r="C3129">
        <v>5980</v>
      </c>
      <c r="D3129" s="9">
        <v>38524.447974537034</v>
      </c>
      <c r="E3129" s="9">
        <v>44504.674166666664</v>
      </c>
      <c r="F3129">
        <v>202</v>
      </c>
      <c r="G3129">
        <v>202</v>
      </c>
      <c r="H3129">
        <v>75</v>
      </c>
      <c r="I3129">
        <v>127</v>
      </c>
      <c r="J3129">
        <v>96</v>
      </c>
      <c r="K3129">
        <v>106</v>
      </c>
      <c r="L3129">
        <v>99</v>
      </c>
      <c r="M3129">
        <v>7</v>
      </c>
      <c r="N3129">
        <v>1.2E-2</v>
      </c>
      <c r="O3129">
        <v>2.1999999999999999E-2</v>
      </c>
      <c r="P3129">
        <v>1.9E-2</v>
      </c>
      <c r="Q3129">
        <v>1.6E-2</v>
      </c>
      <c r="R3129">
        <v>1.0669999999999999</v>
      </c>
      <c r="S3129">
        <v>0.35299999999999998</v>
      </c>
      <c r="T3129">
        <v>0.441</v>
      </c>
      <c r="U3129">
        <v>437.5</v>
      </c>
      <c r="V3129" t="s">
        <v>64</v>
      </c>
      <c r="W3129">
        <v>0.95799999999999996</v>
      </c>
      <c r="X3129">
        <v>0.86199999999999999</v>
      </c>
      <c r="Y3129">
        <v>0.95099999999999996</v>
      </c>
      <c r="Z3129">
        <v>0.95399999999999996</v>
      </c>
      <c r="AA3129" s="19">
        <v>45734.016693738427</v>
      </c>
      <c r="AB3129" t="s">
        <v>2043</v>
      </c>
    </row>
    <row r="3130" spans="1:28" x14ac:dyDescent="0.35">
      <c r="A3130" t="s">
        <v>1789</v>
      </c>
      <c r="B3130" t="s">
        <v>314</v>
      </c>
      <c r="C3130">
        <v>96</v>
      </c>
      <c r="D3130" s="9">
        <v>44407.953298611108</v>
      </c>
      <c r="E3130" s="9">
        <v>44504.674166666664</v>
      </c>
      <c r="F3130" t="s">
        <v>874</v>
      </c>
      <c r="G3130" t="s">
        <v>874</v>
      </c>
      <c r="H3130">
        <v>1</v>
      </c>
      <c r="I3130">
        <v>3</v>
      </c>
      <c r="J3130">
        <v>1</v>
      </c>
      <c r="K3130" t="s">
        <v>875</v>
      </c>
      <c r="L3130">
        <v>1</v>
      </c>
      <c r="M3130">
        <v>2</v>
      </c>
      <c r="N3130" t="s">
        <v>877</v>
      </c>
      <c r="O3130">
        <v>1.6E-2</v>
      </c>
      <c r="P3130" t="s">
        <v>877</v>
      </c>
      <c r="Q3130" t="s">
        <v>877</v>
      </c>
      <c r="R3130" t="s">
        <v>877</v>
      </c>
      <c r="S3130" t="s">
        <v>877</v>
      </c>
      <c r="T3130" t="s">
        <v>877</v>
      </c>
      <c r="U3130" t="s">
        <v>877</v>
      </c>
      <c r="V3130" t="s">
        <v>64</v>
      </c>
      <c r="W3130" t="s">
        <v>877</v>
      </c>
      <c r="X3130">
        <v>0.76500000000000001</v>
      </c>
      <c r="Y3130" t="s">
        <v>877</v>
      </c>
      <c r="Z3130" t="s">
        <v>877</v>
      </c>
      <c r="AA3130" s="19">
        <v>45734.016693784724</v>
      </c>
      <c r="AB3130" t="s">
        <v>2043</v>
      </c>
    </row>
    <row r="3131" spans="1:28" x14ac:dyDescent="0.35">
      <c r="A3131" t="s">
        <v>1790</v>
      </c>
      <c r="B3131" t="s">
        <v>313</v>
      </c>
      <c r="C3131">
        <v>5054</v>
      </c>
      <c r="D3131" s="9">
        <v>38582.965277777781</v>
      </c>
      <c r="E3131" s="9">
        <v>43637.43608796296</v>
      </c>
      <c r="F3131">
        <v>77</v>
      </c>
      <c r="G3131">
        <v>77</v>
      </c>
      <c r="H3131">
        <v>34</v>
      </c>
      <c r="I3131">
        <v>43</v>
      </c>
      <c r="J3131">
        <v>27</v>
      </c>
      <c r="K3131">
        <v>50</v>
      </c>
      <c r="L3131">
        <v>50</v>
      </c>
      <c r="M3131">
        <v>0</v>
      </c>
      <c r="N3131">
        <v>7.0000000000000001E-3</v>
      </c>
      <c r="O3131">
        <v>1.2E-2</v>
      </c>
      <c r="P3131">
        <v>4.0000000000000001E-3</v>
      </c>
      <c r="Q3131">
        <v>1.0999999999999999E-2</v>
      </c>
      <c r="R3131">
        <v>0.73299999999999998</v>
      </c>
      <c r="S3131">
        <v>0.36799999999999999</v>
      </c>
      <c r="T3131">
        <v>0.78900000000000003</v>
      </c>
      <c r="U3131">
        <v>0</v>
      </c>
      <c r="V3131" t="s">
        <v>82</v>
      </c>
      <c r="W3131">
        <v>0.90200000000000002</v>
      </c>
      <c r="X3131">
        <v>0.90600000000000003</v>
      </c>
      <c r="Y3131">
        <v>0.93300000000000005</v>
      </c>
      <c r="Z3131">
        <v>0.78100000000000003</v>
      </c>
      <c r="AA3131" s="19">
        <v>45734.016779456018</v>
      </c>
      <c r="AB3131" t="s">
        <v>2043</v>
      </c>
    </row>
    <row r="3132" spans="1:28" x14ac:dyDescent="0.35">
      <c r="A3132" t="s">
        <v>1790</v>
      </c>
      <c r="B3132" t="s">
        <v>314</v>
      </c>
      <c r="C3132">
        <v>18</v>
      </c>
      <c r="D3132" s="9">
        <v>43618.596828703703</v>
      </c>
      <c r="E3132" s="9">
        <v>43637.43608796296</v>
      </c>
      <c r="F3132" t="s">
        <v>874</v>
      </c>
      <c r="G3132" t="s">
        <v>874</v>
      </c>
      <c r="H3132">
        <v>1</v>
      </c>
      <c r="I3132">
        <v>1</v>
      </c>
      <c r="J3132">
        <v>5</v>
      </c>
      <c r="K3132" t="s">
        <v>875</v>
      </c>
      <c r="L3132">
        <v>1</v>
      </c>
      <c r="M3132">
        <v>-5</v>
      </c>
      <c r="N3132" t="s">
        <v>877</v>
      </c>
      <c r="O3132" t="s">
        <v>877</v>
      </c>
      <c r="P3132" t="s">
        <v>877</v>
      </c>
      <c r="Q3132" t="s">
        <v>877</v>
      </c>
      <c r="R3132" t="s">
        <v>877</v>
      </c>
      <c r="S3132" t="s">
        <v>877</v>
      </c>
      <c r="T3132" t="s">
        <v>877</v>
      </c>
      <c r="U3132" t="s">
        <v>877</v>
      </c>
      <c r="V3132" t="s">
        <v>82</v>
      </c>
      <c r="W3132" t="s">
        <v>877</v>
      </c>
      <c r="X3132" t="s">
        <v>877</v>
      </c>
      <c r="Y3132" t="s">
        <v>877</v>
      </c>
      <c r="Z3132" t="s">
        <v>877</v>
      </c>
      <c r="AA3132" s="19">
        <v>45734.016779513891</v>
      </c>
      <c r="AB3132" t="s">
        <v>2043</v>
      </c>
    </row>
    <row r="3133" spans="1:28" x14ac:dyDescent="0.35">
      <c r="A3133" t="s">
        <v>1791</v>
      </c>
      <c r="B3133" t="s">
        <v>313</v>
      </c>
      <c r="C3133">
        <v>6973</v>
      </c>
      <c r="D3133" s="9">
        <v>37471.939340277779</v>
      </c>
      <c r="E3133" s="9">
        <v>44445.083726851852</v>
      </c>
      <c r="F3133">
        <v>150</v>
      </c>
      <c r="G3133">
        <v>150</v>
      </c>
      <c r="H3133">
        <v>113</v>
      </c>
      <c r="I3133">
        <v>37</v>
      </c>
      <c r="J3133">
        <v>9</v>
      </c>
      <c r="K3133">
        <v>141</v>
      </c>
      <c r="L3133">
        <v>116</v>
      </c>
      <c r="M3133">
        <v>25</v>
      </c>
      <c r="N3133">
        <v>2.1999999999999999E-2</v>
      </c>
      <c r="O3133">
        <v>8.9999999999999993E-3</v>
      </c>
      <c r="P3133">
        <v>2E-3</v>
      </c>
      <c r="Q3133">
        <v>2.4E-2</v>
      </c>
      <c r="R3133">
        <v>0.82799999999999996</v>
      </c>
      <c r="S3133">
        <v>0.71</v>
      </c>
      <c r="T3133">
        <v>0.93500000000000005</v>
      </c>
      <c r="U3133">
        <v>1041.6669999999999</v>
      </c>
      <c r="V3133" t="s">
        <v>58</v>
      </c>
      <c r="W3133">
        <v>0.91300000000000003</v>
      </c>
      <c r="X3133">
        <v>0.94</v>
      </c>
      <c r="Y3133">
        <v>0.91700000000000004</v>
      </c>
      <c r="Z3133">
        <v>0.92300000000000004</v>
      </c>
      <c r="AA3133" s="19">
        <v>45734.016865914353</v>
      </c>
      <c r="AB3133" t="s">
        <v>2043</v>
      </c>
    </row>
    <row r="3134" spans="1:28" x14ac:dyDescent="0.35">
      <c r="A3134" t="s">
        <v>1791</v>
      </c>
      <c r="B3134" t="s">
        <v>314</v>
      </c>
      <c r="C3134">
        <v>0</v>
      </c>
      <c r="D3134" s="9">
        <v>44445.077604166669</v>
      </c>
      <c r="E3134" s="9">
        <v>44445.083726851852</v>
      </c>
      <c r="F3134" t="s">
        <v>874</v>
      </c>
      <c r="G3134" t="s">
        <v>874</v>
      </c>
      <c r="H3134">
        <v>1</v>
      </c>
      <c r="I3134">
        <v>1</v>
      </c>
      <c r="J3134">
        <v>1</v>
      </c>
      <c r="K3134" t="s">
        <v>875</v>
      </c>
      <c r="L3134">
        <v>3</v>
      </c>
      <c r="M3134">
        <v>-3</v>
      </c>
      <c r="N3134" t="s">
        <v>877</v>
      </c>
      <c r="O3134" t="s">
        <v>877</v>
      </c>
      <c r="P3134" t="s">
        <v>877</v>
      </c>
      <c r="Q3134" t="s">
        <v>877</v>
      </c>
      <c r="R3134" t="s">
        <v>877</v>
      </c>
      <c r="S3134" t="s">
        <v>877</v>
      </c>
      <c r="T3134" t="s">
        <v>877</v>
      </c>
      <c r="U3134" t="s">
        <v>877</v>
      </c>
      <c r="V3134" t="s">
        <v>58</v>
      </c>
      <c r="W3134" t="s">
        <v>877</v>
      </c>
      <c r="X3134" t="s">
        <v>877</v>
      </c>
      <c r="Y3134" t="s">
        <v>877</v>
      </c>
      <c r="Z3134" t="s">
        <v>877</v>
      </c>
      <c r="AA3134" s="19">
        <v>45734.016865972226</v>
      </c>
      <c r="AB3134" t="s">
        <v>2043</v>
      </c>
    </row>
    <row r="3135" spans="1:28" x14ac:dyDescent="0.35">
      <c r="A3135" t="s">
        <v>1792</v>
      </c>
      <c r="B3135" t="s">
        <v>313</v>
      </c>
      <c r="C3135">
        <v>5265</v>
      </c>
      <c r="D3135" s="9">
        <v>39181.336122685185</v>
      </c>
      <c r="E3135" s="9">
        <v>44447.134247685186</v>
      </c>
      <c r="F3135">
        <v>399</v>
      </c>
      <c r="G3135">
        <v>399</v>
      </c>
      <c r="H3135">
        <v>249</v>
      </c>
      <c r="I3135">
        <v>150</v>
      </c>
      <c r="J3135">
        <v>45</v>
      </c>
      <c r="K3135">
        <v>354</v>
      </c>
      <c r="L3135">
        <v>315</v>
      </c>
      <c r="M3135">
        <v>39</v>
      </c>
      <c r="N3135">
        <v>5.6000000000000001E-2</v>
      </c>
      <c r="O3135">
        <v>0.04</v>
      </c>
      <c r="P3135">
        <v>1.0999999999999999E-2</v>
      </c>
      <c r="Q3135">
        <v>7.3999999999999996E-2</v>
      </c>
      <c r="R3135">
        <v>0.871</v>
      </c>
      <c r="S3135">
        <v>0.58299999999999996</v>
      </c>
      <c r="T3135">
        <v>0.88500000000000001</v>
      </c>
      <c r="U3135">
        <v>527.02700000000004</v>
      </c>
      <c r="V3135" t="s">
        <v>58</v>
      </c>
      <c r="W3135">
        <v>0.93600000000000005</v>
      </c>
      <c r="X3135">
        <v>0.95699999999999996</v>
      </c>
      <c r="Y3135">
        <v>0.92900000000000005</v>
      </c>
      <c r="Z3135">
        <v>0.93799999999999994</v>
      </c>
      <c r="AA3135" s="19">
        <v>45734.016957245367</v>
      </c>
      <c r="AB3135" t="s">
        <v>2043</v>
      </c>
    </row>
    <row r="3136" spans="1:28" x14ac:dyDescent="0.35">
      <c r="A3136" t="s">
        <v>1792</v>
      </c>
      <c r="B3136" t="s">
        <v>314</v>
      </c>
      <c r="C3136">
        <v>2</v>
      </c>
      <c r="D3136" s="9">
        <v>44444.508611111109</v>
      </c>
      <c r="E3136" s="9">
        <v>44447.134247685186</v>
      </c>
      <c r="F3136" t="s">
        <v>874</v>
      </c>
      <c r="G3136" t="s">
        <v>874</v>
      </c>
      <c r="H3136">
        <v>2</v>
      </c>
      <c r="I3136">
        <v>1</v>
      </c>
      <c r="J3136">
        <v>1</v>
      </c>
      <c r="K3136" t="s">
        <v>875</v>
      </c>
      <c r="L3136">
        <v>4</v>
      </c>
      <c r="M3136">
        <v>-4</v>
      </c>
      <c r="N3136" t="s">
        <v>877</v>
      </c>
      <c r="O3136" t="s">
        <v>877</v>
      </c>
      <c r="P3136" t="s">
        <v>877</v>
      </c>
      <c r="Q3136">
        <v>0.66700000000000004</v>
      </c>
      <c r="R3136" t="s">
        <v>877</v>
      </c>
      <c r="S3136" t="s">
        <v>877</v>
      </c>
      <c r="T3136" t="s">
        <v>877</v>
      </c>
      <c r="U3136" t="s">
        <v>877</v>
      </c>
      <c r="V3136" t="s">
        <v>58</v>
      </c>
      <c r="W3136" t="s">
        <v>877</v>
      </c>
      <c r="X3136" t="s">
        <v>877</v>
      </c>
      <c r="Y3136" t="s">
        <v>877</v>
      </c>
      <c r="Z3136">
        <v>0.6</v>
      </c>
      <c r="AA3136" s="19">
        <v>45734.01695730324</v>
      </c>
      <c r="AB3136" t="s">
        <v>2043</v>
      </c>
    </row>
    <row r="3137" spans="1:28" x14ac:dyDescent="0.35">
      <c r="A3137" t="s">
        <v>1793</v>
      </c>
      <c r="B3137" t="s">
        <v>313</v>
      </c>
      <c r="C3137">
        <v>5066</v>
      </c>
      <c r="D3137" s="9">
        <v>39477.757141203707</v>
      </c>
      <c r="E3137" s="9">
        <v>44544.011956018519</v>
      </c>
      <c r="F3137">
        <v>2079</v>
      </c>
      <c r="G3137">
        <v>2079</v>
      </c>
      <c r="H3137">
        <v>1193</v>
      </c>
      <c r="I3137">
        <v>886</v>
      </c>
      <c r="J3137">
        <v>505</v>
      </c>
      <c r="K3137">
        <v>1574</v>
      </c>
      <c r="L3137">
        <v>1471</v>
      </c>
      <c r="M3137">
        <v>103</v>
      </c>
      <c r="N3137">
        <v>0.32100000000000001</v>
      </c>
      <c r="O3137">
        <v>0.26</v>
      </c>
      <c r="P3137">
        <v>0.16300000000000001</v>
      </c>
      <c r="Q3137">
        <v>0.42899999999999999</v>
      </c>
      <c r="R3137">
        <v>1.026</v>
      </c>
      <c r="S3137">
        <v>0.55200000000000005</v>
      </c>
      <c r="T3137">
        <v>0.71899999999999997</v>
      </c>
      <c r="U3137">
        <v>240.09299999999999</v>
      </c>
      <c r="V3137" t="s">
        <v>64</v>
      </c>
      <c r="W3137">
        <v>0.94299999999999995</v>
      </c>
      <c r="X3137">
        <v>0.93600000000000005</v>
      </c>
      <c r="Y3137">
        <v>0.92400000000000004</v>
      </c>
      <c r="Z3137">
        <v>0.94599999999999995</v>
      </c>
      <c r="AA3137" s="19">
        <v>45734.017048900459</v>
      </c>
      <c r="AB3137" t="s">
        <v>2043</v>
      </c>
    </row>
    <row r="3138" spans="1:28" x14ac:dyDescent="0.35">
      <c r="A3138" t="s">
        <v>1793</v>
      </c>
      <c r="B3138" t="s">
        <v>314</v>
      </c>
      <c r="C3138">
        <v>0</v>
      </c>
      <c r="D3138" s="9">
        <v>44544.011956018519</v>
      </c>
      <c r="E3138" s="9">
        <v>44544.011956018519</v>
      </c>
      <c r="F3138" t="s">
        <v>874</v>
      </c>
      <c r="G3138" t="s">
        <v>874</v>
      </c>
      <c r="H3138">
        <v>1</v>
      </c>
      <c r="I3138">
        <v>1</v>
      </c>
      <c r="J3138">
        <v>1</v>
      </c>
      <c r="K3138" t="s">
        <v>875</v>
      </c>
      <c r="L3138">
        <v>1</v>
      </c>
      <c r="M3138">
        <v>0</v>
      </c>
      <c r="N3138" t="s">
        <v>877</v>
      </c>
      <c r="O3138" t="s">
        <v>877</v>
      </c>
      <c r="P3138" t="s">
        <v>877</v>
      </c>
      <c r="Q3138" t="s">
        <v>877</v>
      </c>
      <c r="R3138" t="s">
        <v>877</v>
      </c>
      <c r="S3138" t="s">
        <v>877</v>
      </c>
      <c r="T3138" t="s">
        <v>877</v>
      </c>
      <c r="U3138" t="s">
        <v>877</v>
      </c>
      <c r="V3138" t="s">
        <v>64</v>
      </c>
      <c r="W3138" t="s">
        <v>877</v>
      </c>
      <c r="X3138" t="s">
        <v>877</v>
      </c>
      <c r="Y3138" t="s">
        <v>877</v>
      </c>
      <c r="Z3138" t="s">
        <v>877</v>
      </c>
      <c r="AA3138" s="19">
        <v>45734.017048969909</v>
      </c>
      <c r="AB3138" t="s">
        <v>2043</v>
      </c>
    </row>
    <row r="3139" spans="1:28" x14ac:dyDescent="0.35">
      <c r="A3139" t="s">
        <v>1794</v>
      </c>
      <c r="B3139" t="s">
        <v>313</v>
      </c>
      <c r="C3139">
        <v>3977</v>
      </c>
      <c r="D3139" s="9">
        <v>40588.914861111109</v>
      </c>
      <c r="E3139" s="9">
        <v>44566.111400462964</v>
      </c>
      <c r="F3139">
        <v>1358</v>
      </c>
      <c r="G3139">
        <v>1358</v>
      </c>
      <c r="H3139">
        <v>623</v>
      </c>
      <c r="I3139">
        <v>735</v>
      </c>
      <c r="J3139">
        <v>69</v>
      </c>
      <c r="K3139">
        <v>1289</v>
      </c>
      <c r="L3139">
        <v>402</v>
      </c>
      <c r="M3139">
        <v>887</v>
      </c>
      <c r="N3139">
        <v>0.151</v>
      </c>
      <c r="O3139">
        <v>0.187</v>
      </c>
      <c r="P3139">
        <v>4.8000000000000001E-2</v>
      </c>
      <c r="Q3139">
        <v>0.20899999999999999</v>
      </c>
      <c r="R3139">
        <v>0.72099999999999997</v>
      </c>
      <c r="S3139">
        <v>0.44700000000000001</v>
      </c>
      <c r="T3139">
        <v>0.85799999999999998</v>
      </c>
      <c r="U3139">
        <v>4244.0190000000002</v>
      </c>
      <c r="V3139" t="s">
        <v>58</v>
      </c>
      <c r="W3139">
        <v>0.96499999999999997</v>
      </c>
      <c r="X3139">
        <v>0.85099999999999998</v>
      </c>
      <c r="Y3139">
        <v>0.67600000000000005</v>
      </c>
      <c r="Z3139">
        <v>0.98699999999999999</v>
      </c>
      <c r="AA3139" s="19">
        <v>45734.017142060184</v>
      </c>
      <c r="AB3139" t="s">
        <v>2043</v>
      </c>
    </row>
    <row r="3140" spans="1:28" x14ac:dyDescent="0.35">
      <c r="A3140" t="s">
        <v>1794</v>
      </c>
      <c r="B3140" t="s">
        <v>314</v>
      </c>
      <c r="C3140">
        <v>78</v>
      </c>
      <c r="D3140" s="9">
        <v>44487.792245370372</v>
      </c>
      <c r="E3140" s="9">
        <v>44566.111400462964</v>
      </c>
      <c r="F3140" t="s">
        <v>874</v>
      </c>
      <c r="G3140" t="s">
        <v>874</v>
      </c>
      <c r="H3140">
        <v>2</v>
      </c>
      <c r="I3140">
        <v>1</v>
      </c>
      <c r="J3140">
        <v>1</v>
      </c>
      <c r="K3140" t="s">
        <v>875</v>
      </c>
      <c r="L3140">
        <v>3</v>
      </c>
      <c r="M3140">
        <v>-2</v>
      </c>
      <c r="N3140">
        <v>1.2999999999999999E-2</v>
      </c>
      <c r="O3140" t="s">
        <v>877</v>
      </c>
      <c r="P3140" t="s">
        <v>877</v>
      </c>
      <c r="Q3140">
        <v>1.9E-2</v>
      </c>
      <c r="R3140" t="s">
        <v>877</v>
      </c>
      <c r="S3140" t="s">
        <v>877</v>
      </c>
      <c r="T3140" t="s">
        <v>877</v>
      </c>
      <c r="U3140" t="s">
        <v>877</v>
      </c>
      <c r="V3140" t="s">
        <v>58</v>
      </c>
      <c r="W3140">
        <v>1</v>
      </c>
      <c r="X3140" t="s">
        <v>877</v>
      </c>
      <c r="Y3140" t="s">
        <v>877</v>
      </c>
      <c r="Z3140">
        <v>0.75900000000000001</v>
      </c>
      <c r="AA3140" s="19">
        <v>45734.017142141201</v>
      </c>
      <c r="AB3140" t="s">
        <v>2043</v>
      </c>
    </row>
    <row r="3141" spans="1:28" x14ac:dyDescent="0.35">
      <c r="A3141" t="s">
        <v>1795</v>
      </c>
      <c r="B3141" t="s">
        <v>313</v>
      </c>
      <c r="C3141">
        <v>3338</v>
      </c>
      <c r="D3141" s="9">
        <v>40623.043483796297</v>
      </c>
      <c r="E3141" s="9">
        <v>43961.744409722225</v>
      </c>
      <c r="F3141">
        <v>53</v>
      </c>
      <c r="G3141">
        <v>53</v>
      </c>
      <c r="H3141">
        <v>49</v>
      </c>
      <c r="I3141">
        <v>4</v>
      </c>
      <c r="J3141">
        <v>1</v>
      </c>
      <c r="K3141">
        <v>52</v>
      </c>
      <c r="L3141">
        <v>50</v>
      </c>
      <c r="M3141">
        <v>2</v>
      </c>
      <c r="N3141">
        <v>1.7000000000000001E-2</v>
      </c>
      <c r="O3141">
        <v>1E-3</v>
      </c>
      <c r="P3141">
        <v>0</v>
      </c>
      <c r="Q3141">
        <v>1.7999999999999999E-2</v>
      </c>
      <c r="R3141">
        <v>1</v>
      </c>
      <c r="S3141">
        <v>0.94399999999999995</v>
      </c>
      <c r="T3141">
        <v>1</v>
      </c>
      <c r="U3141">
        <v>111.111</v>
      </c>
      <c r="V3141" t="s">
        <v>64</v>
      </c>
      <c r="W3141">
        <v>0.879</v>
      </c>
      <c r="X3141">
        <v>0.879</v>
      </c>
      <c r="Y3141">
        <v>0</v>
      </c>
      <c r="Z3141">
        <v>0.877</v>
      </c>
      <c r="AA3141" s="19">
        <v>45734.017230277779</v>
      </c>
      <c r="AB3141" t="s">
        <v>2043</v>
      </c>
    </row>
    <row r="3142" spans="1:28" x14ac:dyDescent="0.35">
      <c r="A3142" t="s">
        <v>1795</v>
      </c>
      <c r="B3142" t="s">
        <v>314</v>
      </c>
      <c r="C3142">
        <v>32</v>
      </c>
      <c r="D3142" s="9">
        <v>43928.893310185187</v>
      </c>
      <c r="E3142" s="9">
        <v>43961.744409722225</v>
      </c>
      <c r="F3142" t="s">
        <v>874</v>
      </c>
      <c r="G3142" t="s">
        <v>874</v>
      </c>
      <c r="H3142">
        <v>2</v>
      </c>
      <c r="I3142">
        <v>1</v>
      </c>
      <c r="J3142">
        <v>1</v>
      </c>
      <c r="K3142" t="s">
        <v>875</v>
      </c>
      <c r="L3142">
        <v>2</v>
      </c>
      <c r="M3142">
        <v>-1</v>
      </c>
      <c r="N3142">
        <v>0.03</v>
      </c>
      <c r="O3142" t="s">
        <v>877</v>
      </c>
      <c r="P3142" t="s">
        <v>877</v>
      </c>
      <c r="Q3142">
        <v>1</v>
      </c>
      <c r="R3142" t="s">
        <v>877</v>
      </c>
      <c r="S3142" t="s">
        <v>877</v>
      </c>
      <c r="T3142" t="s">
        <v>877</v>
      </c>
      <c r="U3142" t="s">
        <v>877</v>
      </c>
      <c r="V3142" t="s">
        <v>64</v>
      </c>
      <c r="W3142">
        <v>1</v>
      </c>
      <c r="X3142" t="s">
        <v>877</v>
      </c>
      <c r="Y3142" t="s">
        <v>877</v>
      </c>
      <c r="Z3142">
        <v>1</v>
      </c>
      <c r="AA3142" s="19">
        <v>45734.017230347221</v>
      </c>
      <c r="AB3142" t="s">
        <v>2043</v>
      </c>
    </row>
    <row r="3143" spans="1:28" x14ac:dyDescent="0.35">
      <c r="A3143" t="s">
        <v>1796</v>
      </c>
      <c r="B3143" t="s">
        <v>313</v>
      </c>
      <c r="C3143">
        <v>3508</v>
      </c>
      <c r="D3143" s="9">
        <v>39720.167233796295</v>
      </c>
      <c r="E3143" s="9">
        <v>43228.469155092593</v>
      </c>
      <c r="F3143">
        <v>251</v>
      </c>
      <c r="G3143">
        <v>251</v>
      </c>
      <c r="H3143">
        <v>147</v>
      </c>
      <c r="I3143">
        <v>104</v>
      </c>
      <c r="J3143">
        <v>14</v>
      </c>
      <c r="K3143">
        <v>237</v>
      </c>
      <c r="L3143">
        <v>222</v>
      </c>
      <c r="M3143">
        <v>15</v>
      </c>
      <c r="N3143">
        <v>0.05</v>
      </c>
      <c r="O3143">
        <v>3.4000000000000002E-2</v>
      </c>
      <c r="P3143">
        <v>4.0000000000000001E-3</v>
      </c>
      <c r="Q3143">
        <v>6.9000000000000006E-2</v>
      </c>
      <c r="R3143">
        <v>0.86199999999999999</v>
      </c>
      <c r="S3143">
        <v>0.59499999999999997</v>
      </c>
      <c r="T3143">
        <v>0.95199999999999996</v>
      </c>
      <c r="U3143">
        <v>217.39099999999999</v>
      </c>
      <c r="V3143" t="s">
        <v>58</v>
      </c>
      <c r="W3143">
        <v>0.8</v>
      </c>
      <c r="X3143">
        <v>0.93</v>
      </c>
      <c r="Y3143">
        <v>0.94899999999999995</v>
      </c>
      <c r="Z3143">
        <v>0.89700000000000002</v>
      </c>
      <c r="AA3143" s="19">
        <v>45734.017320081017</v>
      </c>
      <c r="AB3143" t="s">
        <v>2043</v>
      </c>
    </row>
    <row r="3144" spans="1:28" x14ac:dyDescent="0.35">
      <c r="A3144" t="s">
        <v>1796</v>
      </c>
      <c r="B3144" t="s">
        <v>314</v>
      </c>
      <c r="C3144">
        <v>96</v>
      </c>
      <c r="D3144" s="9">
        <v>43132.035798611112</v>
      </c>
      <c r="E3144" s="9">
        <v>43228.469155092593</v>
      </c>
      <c r="F3144" t="s">
        <v>874</v>
      </c>
      <c r="G3144" t="s">
        <v>874</v>
      </c>
      <c r="H3144">
        <v>1</v>
      </c>
      <c r="I3144">
        <v>3</v>
      </c>
      <c r="J3144">
        <v>1</v>
      </c>
      <c r="K3144" t="s">
        <v>875</v>
      </c>
      <c r="L3144">
        <v>2</v>
      </c>
      <c r="M3144">
        <v>0</v>
      </c>
      <c r="N3144" t="s">
        <v>877</v>
      </c>
      <c r="O3144">
        <v>9.7000000000000003E-2</v>
      </c>
      <c r="P3144" t="s">
        <v>877</v>
      </c>
      <c r="Q3144">
        <v>1.0999999999999999E-2</v>
      </c>
      <c r="R3144" t="s">
        <v>877</v>
      </c>
      <c r="S3144" t="s">
        <v>877</v>
      </c>
      <c r="T3144" t="s">
        <v>877</v>
      </c>
      <c r="U3144" t="s">
        <v>877</v>
      </c>
      <c r="V3144" t="s">
        <v>58</v>
      </c>
      <c r="W3144" t="s">
        <v>877</v>
      </c>
      <c r="X3144">
        <v>0.97099999999999997</v>
      </c>
      <c r="Y3144" t="s">
        <v>877</v>
      </c>
      <c r="Z3144">
        <v>1</v>
      </c>
      <c r="AA3144" s="19">
        <v>45734.01732013889</v>
      </c>
      <c r="AB3144" t="s">
        <v>2043</v>
      </c>
    </row>
    <row r="3145" spans="1:28" x14ac:dyDescent="0.35">
      <c r="A3145" t="s">
        <v>1797</v>
      </c>
      <c r="B3145" t="s">
        <v>313</v>
      </c>
      <c r="C3145">
        <v>5729</v>
      </c>
      <c r="D3145" s="9">
        <v>38810.164490740739</v>
      </c>
      <c r="E3145" s="9">
        <v>44539.789710648147</v>
      </c>
      <c r="F3145">
        <v>638</v>
      </c>
      <c r="G3145">
        <v>638</v>
      </c>
      <c r="H3145">
        <v>208</v>
      </c>
      <c r="I3145">
        <v>430</v>
      </c>
      <c r="J3145">
        <v>196</v>
      </c>
      <c r="K3145">
        <v>442</v>
      </c>
      <c r="L3145">
        <v>442</v>
      </c>
      <c r="M3145">
        <v>0</v>
      </c>
      <c r="N3145">
        <v>3.9E-2</v>
      </c>
      <c r="O3145">
        <v>9.8000000000000004E-2</v>
      </c>
      <c r="P3145">
        <v>3.1E-2</v>
      </c>
      <c r="Q3145">
        <v>0.08</v>
      </c>
      <c r="R3145">
        <v>0.755</v>
      </c>
      <c r="S3145">
        <v>0.28499999999999998</v>
      </c>
      <c r="T3145">
        <v>0.77400000000000002</v>
      </c>
      <c r="U3145">
        <v>0</v>
      </c>
      <c r="V3145" t="s">
        <v>82</v>
      </c>
      <c r="W3145">
        <v>0.94299999999999995</v>
      </c>
      <c r="X3145">
        <v>0.77</v>
      </c>
      <c r="Y3145">
        <v>0.91400000000000003</v>
      </c>
      <c r="Z3145">
        <v>0.79400000000000004</v>
      </c>
      <c r="AA3145" s="19">
        <v>45734.017410277775</v>
      </c>
      <c r="AB3145" t="s">
        <v>2043</v>
      </c>
    </row>
    <row r="3146" spans="1:28" x14ac:dyDescent="0.35">
      <c r="A3146" t="s">
        <v>1797</v>
      </c>
      <c r="B3146" t="s">
        <v>314</v>
      </c>
      <c r="C3146">
        <v>1</v>
      </c>
      <c r="D3146" s="9">
        <v>44538.060324074075</v>
      </c>
      <c r="E3146" s="9">
        <v>44539.789710648147</v>
      </c>
      <c r="F3146" t="s">
        <v>874</v>
      </c>
      <c r="G3146" t="s">
        <v>874</v>
      </c>
      <c r="H3146">
        <v>1</v>
      </c>
      <c r="I3146">
        <v>1</v>
      </c>
      <c r="J3146">
        <v>19</v>
      </c>
      <c r="K3146" t="s">
        <v>875</v>
      </c>
      <c r="L3146">
        <v>13</v>
      </c>
      <c r="M3146">
        <v>-31</v>
      </c>
      <c r="N3146" t="s">
        <v>877</v>
      </c>
      <c r="O3146" t="s">
        <v>877</v>
      </c>
      <c r="P3146">
        <v>9.5</v>
      </c>
      <c r="Q3146">
        <v>3.25</v>
      </c>
      <c r="R3146" t="s">
        <v>877</v>
      </c>
      <c r="S3146" t="s">
        <v>877</v>
      </c>
      <c r="T3146" t="s">
        <v>877</v>
      </c>
      <c r="U3146" t="s">
        <v>877</v>
      </c>
      <c r="V3146" t="s">
        <v>82</v>
      </c>
      <c r="W3146" t="s">
        <v>877</v>
      </c>
      <c r="X3146" t="s">
        <v>877</v>
      </c>
      <c r="Y3146">
        <v>0.15</v>
      </c>
      <c r="Z3146">
        <v>0.214</v>
      </c>
      <c r="AA3146" s="19">
        <v>45734.0174103588</v>
      </c>
      <c r="AB3146" t="s">
        <v>2043</v>
      </c>
    </row>
    <row r="3147" spans="1:28" x14ac:dyDescent="0.35">
      <c r="A3147" t="s">
        <v>1798</v>
      </c>
      <c r="B3147" t="s">
        <v>313</v>
      </c>
      <c r="C3147">
        <v>7392</v>
      </c>
      <c r="D3147" s="9">
        <v>37173.680046296293</v>
      </c>
      <c r="E3147" s="9">
        <v>44566.652581018519</v>
      </c>
      <c r="F3147">
        <v>9988</v>
      </c>
      <c r="G3147">
        <v>9988</v>
      </c>
      <c r="H3147">
        <v>5743</v>
      </c>
      <c r="I3147">
        <v>4245</v>
      </c>
      <c r="J3147">
        <v>1378</v>
      </c>
      <c r="K3147">
        <v>8610</v>
      </c>
      <c r="L3147">
        <v>6766</v>
      </c>
      <c r="M3147">
        <v>1844</v>
      </c>
      <c r="N3147">
        <v>1.01</v>
      </c>
      <c r="O3147">
        <v>0.73199999999999998</v>
      </c>
      <c r="P3147">
        <v>0.23899999999999999</v>
      </c>
      <c r="Q3147">
        <v>1.2689999999999999</v>
      </c>
      <c r="R3147">
        <v>0.84399999999999997</v>
      </c>
      <c r="S3147">
        <v>0.57999999999999996</v>
      </c>
      <c r="T3147">
        <v>0.86299999999999999</v>
      </c>
      <c r="U3147">
        <v>1453.1130000000001</v>
      </c>
      <c r="V3147" t="s">
        <v>58</v>
      </c>
      <c r="W3147">
        <v>0.98699999999999999</v>
      </c>
      <c r="X3147">
        <v>0.96799999999999997</v>
      </c>
      <c r="Y3147">
        <v>0.98499999999999999</v>
      </c>
      <c r="Z3147">
        <v>0.98799999999999999</v>
      </c>
      <c r="AA3147" s="19">
        <v>45734.017523310184</v>
      </c>
      <c r="AB3147" t="s">
        <v>2043</v>
      </c>
    </row>
    <row r="3148" spans="1:28" x14ac:dyDescent="0.35">
      <c r="A3148" t="s">
        <v>1798</v>
      </c>
      <c r="B3148" t="s">
        <v>314</v>
      </c>
      <c r="C3148">
        <v>99</v>
      </c>
      <c r="D3148" s="9">
        <v>44466.803194444445</v>
      </c>
      <c r="E3148" s="9">
        <v>44566.652581018519</v>
      </c>
      <c r="F3148" t="s">
        <v>874</v>
      </c>
      <c r="G3148" t="s">
        <v>874</v>
      </c>
      <c r="H3148">
        <v>159</v>
      </c>
      <c r="I3148">
        <v>55</v>
      </c>
      <c r="J3148">
        <v>27</v>
      </c>
      <c r="K3148" t="s">
        <v>875</v>
      </c>
      <c r="L3148">
        <v>136</v>
      </c>
      <c r="M3148">
        <v>52</v>
      </c>
      <c r="N3148">
        <v>1.5660000000000001</v>
      </c>
      <c r="O3148">
        <v>0.47799999999999998</v>
      </c>
      <c r="P3148">
        <v>0.307</v>
      </c>
      <c r="Q3148">
        <v>1.2969999999999999</v>
      </c>
      <c r="R3148">
        <v>0.747</v>
      </c>
      <c r="S3148">
        <v>0.76600000000000001</v>
      </c>
      <c r="T3148">
        <v>0.85</v>
      </c>
      <c r="U3148">
        <v>1421.742</v>
      </c>
      <c r="V3148" t="s">
        <v>58</v>
      </c>
      <c r="W3148">
        <v>0.996</v>
      </c>
      <c r="X3148">
        <v>0.97299999999999998</v>
      </c>
      <c r="Y3148">
        <v>0.94799999999999995</v>
      </c>
      <c r="Z3148">
        <v>0.98399999999999999</v>
      </c>
      <c r="AA3148" s="19">
        <v>45734.017537534724</v>
      </c>
      <c r="AB3148" t="s">
        <v>2043</v>
      </c>
    </row>
    <row r="3149" spans="1:28" x14ac:dyDescent="0.35">
      <c r="A3149" t="s">
        <v>1799</v>
      </c>
      <c r="B3149" t="s">
        <v>313</v>
      </c>
      <c r="C3149">
        <v>7225</v>
      </c>
      <c r="D3149" s="9">
        <v>37341.328182870369</v>
      </c>
      <c r="E3149" s="9">
        <v>44566.488877314812</v>
      </c>
      <c r="F3149">
        <v>171</v>
      </c>
      <c r="G3149">
        <v>171</v>
      </c>
      <c r="H3149">
        <v>52</v>
      </c>
      <c r="I3149">
        <v>119</v>
      </c>
      <c r="J3149">
        <v>62</v>
      </c>
      <c r="K3149">
        <v>109</v>
      </c>
      <c r="L3149">
        <v>94</v>
      </c>
      <c r="M3149">
        <v>15</v>
      </c>
      <c r="N3149">
        <v>8.0000000000000002E-3</v>
      </c>
      <c r="O3149">
        <v>1.7999999999999999E-2</v>
      </c>
      <c r="P3149">
        <v>1.2E-2</v>
      </c>
      <c r="Q3149">
        <v>3.2000000000000001E-2</v>
      </c>
      <c r="R3149">
        <v>2.286</v>
      </c>
      <c r="S3149">
        <v>0.308</v>
      </c>
      <c r="T3149">
        <v>0.53800000000000003</v>
      </c>
      <c r="U3149">
        <v>468.75</v>
      </c>
      <c r="V3149" t="s">
        <v>64</v>
      </c>
      <c r="W3149">
        <v>0.85</v>
      </c>
      <c r="X3149">
        <v>0.77400000000000002</v>
      </c>
      <c r="Y3149">
        <v>0.61899999999999999</v>
      </c>
      <c r="Z3149">
        <v>0.748</v>
      </c>
      <c r="AA3149" s="19">
        <v>45734.017623252315</v>
      </c>
      <c r="AB3149" t="s">
        <v>2043</v>
      </c>
    </row>
    <row r="3150" spans="1:28" x14ac:dyDescent="0.35">
      <c r="A3150" t="s">
        <v>1799</v>
      </c>
      <c r="B3150" t="s">
        <v>314</v>
      </c>
      <c r="C3150">
        <v>0</v>
      </c>
      <c r="D3150" s="9">
        <v>44566.488877314812</v>
      </c>
      <c r="E3150" s="9">
        <v>44566.488877314812</v>
      </c>
      <c r="F3150" t="s">
        <v>874</v>
      </c>
      <c r="G3150" t="s">
        <v>874</v>
      </c>
      <c r="H3150">
        <v>1</v>
      </c>
      <c r="I3150">
        <v>1</v>
      </c>
      <c r="J3150">
        <v>1</v>
      </c>
      <c r="K3150" t="s">
        <v>875</v>
      </c>
      <c r="L3150">
        <v>1</v>
      </c>
      <c r="M3150">
        <v>0</v>
      </c>
      <c r="N3150" t="s">
        <v>877</v>
      </c>
      <c r="O3150" t="s">
        <v>877</v>
      </c>
      <c r="P3150" t="s">
        <v>877</v>
      </c>
      <c r="Q3150" t="s">
        <v>877</v>
      </c>
      <c r="R3150" t="s">
        <v>877</v>
      </c>
      <c r="S3150" t="s">
        <v>877</v>
      </c>
      <c r="T3150" t="s">
        <v>877</v>
      </c>
      <c r="U3150" t="s">
        <v>877</v>
      </c>
      <c r="V3150" t="s">
        <v>64</v>
      </c>
      <c r="W3150" t="s">
        <v>877</v>
      </c>
      <c r="X3150" t="s">
        <v>877</v>
      </c>
      <c r="Y3150" t="s">
        <v>877</v>
      </c>
      <c r="Z3150" t="s">
        <v>877</v>
      </c>
      <c r="AA3150" s="19">
        <v>45734.017623310188</v>
      </c>
      <c r="AB3150" t="s">
        <v>2043</v>
      </c>
    </row>
    <row r="3151" spans="1:28" x14ac:dyDescent="0.35">
      <c r="A3151" t="s">
        <v>1800</v>
      </c>
      <c r="B3151" t="s">
        <v>313</v>
      </c>
      <c r="C3151">
        <v>6381</v>
      </c>
      <c r="D3151" s="9">
        <v>38181.714247685188</v>
      </c>
      <c r="E3151" s="9">
        <v>44563.071134259262</v>
      </c>
      <c r="F3151">
        <v>528</v>
      </c>
      <c r="G3151">
        <v>528</v>
      </c>
      <c r="H3151">
        <v>120</v>
      </c>
      <c r="I3151">
        <v>408</v>
      </c>
      <c r="J3151">
        <v>151</v>
      </c>
      <c r="K3151">
        <v>377</v>
      </c>
      <c r="L3151">
        <v>360</v>
      </c>
      <c r="M3151">
        <v>17</v>
      </c>
      <c r="N3151">
        <v>1.4999999999999999E-2</v>
      </c>
      <c r="O3151">
        <v>6.7000000000000004E-2</v>
      </c>
      <c r="P3151">
        <v>0.02</v>
      </c>
      <c r="Q3151">
        <v>5.0999999999999997E-2</v>
      </c>
      <c r="R3151">
        <v>0.82299999999999995</v>
      </c>
      <c r="S3151">
        <v>0.183</v>
      </c>
      <c r="T3151">
        <v>0.75600000000000001</v>
      </c>
      <c r="U3151">
        <v>333.33300000000003</v>
      </c>
      <c r="V3151" t="s">
        <v>58</v>
      </c>
      <c r="W3151">
        <v>0.77300000000000002</v>
      </c>
      <c r="X3151">
        <v>0.871</v>
      </c>
      <c r="Y3151">
        <v>0.93200000000000005</v>
      </c>
      <c r="Z3151">
        <v>0.85299999999999998</v>
      </c>
      <c r="AA3151" s="19">
        <v>45734.017716192131</v>
      </c>
      <c r="AB3151" t="s">
        <v>2043</v>
      </c>
    </row>
    <row r="3152" spans="1:28" x14ac:dyDescent="0.35">
      <c r="A3152" t="s">
        <v>1800</v>
      </c>
      <c r="B3152" t="s">
        <v>314</v>
      </c>
      <c r="C3152">
        <v>26</v>
      </c>
      <c r="D3152" s="9">
        <v>44536.323020833333</v>
      </c>
      <c r="E3152" s="9">
        <v>44563.071134259262</v>
      </c>
      <c r="F3152" t="s">
        <v>874</v>
      </c>
      <c r="G3152" t="s">
        <v>874</v>
      </c>
      <c r="H3152">
        <v>5</v>
      </c>
      <c r="I3152">
        <v>7</v>
      </c>
      <c r="J3152">
        <v>2</v>
      </c>
      <c r="K3152" t="s">
        <v>875</v>
      </c>
      <c r="L3152">
        <v>12</v>
      </c>
      <c r="M3152">
        <v>-3</v>
      </c>
      <c r="N3152">
        <v>0.14199999999999999</v>
      </c>
      <c r="O3152">
        <v>0.34100000000000003</v>
      </c>
      <c r="P3152">
        <v>0.1</v>
      </c>
      <c r="Q3152">
        <v>0.51</v>
      </c>
      <c r="R3152">
        <v>1.3320000000000001</v>
      </c>
      <c r="S3152">
        <v>0.29399999999999998</v>
      </c>
      <c r="T3152">
        <v>0.79300000000000004</v>
      </c>
      <c r="U3152">
        <v>33.332999999999998</v>
      </c>
      <c r="V3152" t="s">
        <v>64</v>
      </c>
      <c r="W3152">
        <v>0.76900000000000002</v>
      </c>
      <c r="X3152">
        <v>0.876</v>
      </c>
      <c r="Y3152">
        <v>1</v>
      </c>
      <c r="Z3152">
        <v>0.84499999999999997</v>
      </c>
      <c r="AA3152" s="19">
        <v>45734.017730081017</v>
      </c>
      <c r="AB3152" t="s">
        <v>2043</v>
      </c>
    </row>
    <row r="3153" spans="1:28" x14ac:dyDescent="0.35">
      <c r="A3153" t="s">
        <v>1801</v>
      </c>
      <c r="B3153" t="s">
        <v>313</v>
      </c>
      <c r="C3153">
        <v>4477</v>
      </c>
      <c r="D3153" s="9">
        <v>39287.337256944447</v>
      </c>
      <c r="E3153" s="9">
        <v>43764.910671296297</v>
      </c>
      <c r="F3153">
        <v>244</v>
      </c>
      <c r="G3153">
        <v>244</v>
      </c>
      <c r="H3153">
        <v>118</v>
      </c>
      <c r="I3153">
        <v>126</v>
      </c>
      <c r="J3153">
        <v>20</v>
      </c>
      <c r="K3153">
        <v>224</v>
      </c>
      <c r="L3153">
        <v>163</v>
      </c>
      <c r="M3153">
        <v>61</v>
      </c>
      <c r="N3153">
        <v>4.2999999999999997E-2</v>
      </c>
      <c r="O3153">
        <v>3.4000000000000002E-2</v>
      </c>
      <c r="P3153">
        <v>1.0999999999999999E-2</v>
      </c>
      <c r="Q3153">
        <v>8.6999999999999994E-2</v>
      </c>
      <c r="R3153">
        <v>1.3180000000000001</v>
      </c>
      <c r="S3153">
        <v>0.55800000000000005</v>
      </c>
      <c r="T3153">
        <v>0.85699999999999998</v>
      </c>
      <c r="U3153">
        <v>701.149</v>
      </c>
      <c r="V3153" t="s">
        <v>64</v>
      </c>
      <c r="W3153">
        <v>0.83899999999999997</v>
      </c>
      <c r="X3153">
        <v>0.876</v>
      </c>
      <c r="Y3153">
        <v>0.79400000000000004</v>
      </c>
      <c r="Z3153">
        <v>0.92400000000000004</v>
      </c>
      <c r="AA3153" s="19">
        <v>45734.01781662037</v>
      </c>
      <c r="AB3153" t="s">
        <v>2043</v>
      </c>
    </row>
    <row r="3154" spans="1:28" x14ac:dyDescent="0.35">
      <c r="A3154" t="s">
        <v>1801</v>
      </c>
      <c r="B3154" t="s">
        <v>314</v>
      </c>
      <c r="C3154">
        <v>0</v>
      </c>
      <c r="D3154" s="9">
        <v>43764.910671296297</v>
      </c>
      <c r="E3154" s="9">
        <v>43764.910671296297</v>
      </c>
      <c r="F3154" t="s">
        <v>874</v>
      </c>
      <c r="G3154" t="s">
        <v>874</v>
      </c>
      <c r="H3154">
        <v>1</v>
      </c>
      <c r="I3154">
        <v>1</v>
      </c>
      <c r="J3154">
        <v>1</v>
      </c>
      <c r="K3154" t="s">
        <v>875</v>
      </c>
      <c r="L3154">
        <v>1</v>
      </c>
      <c r="M3154">
        <v>0</v>
      </c>
      <c r="N3154" t="s">
        <v>877</v>
      </c>
      <c r="O3154" t="s">
        <v>877</v>
      </c>
      <c r="P3154" t="s">
        <v>877</v>
      </c>
      <c r="Q3154" t="s">
        <v>877</v>
      </c>
      <c r="R3154" t="s">
        <v>877</v>
      </c>
      <c r="S3154" t="s">
        <v>877</v>
      </c>
      <c r="T3154" t="s">
        <v>877</v>
      </c>
      <c r="U3154" t="s">
        <v>877</v>
      </c>
      <c r="V3154" t="s">
        <v>64</v>
      </c>
      <c r="W3154" t="s">
        <v>877</v>
      </c>
      <c r="X3154" t="s">
        <v>877</v>
      </c>
      <c r="Y3154" t="s">
        <v>877</v>
      </c>
      <c r="Z3154" t="s">
        <v>877</v>
      </c>
      <c r="AA3154" s="19">
        <v>45734.017816678243</v>
      </c>
      <c r="AB3154" t="s">
        <v>2043</v>
      </c>
    </row>
    <row r="3155" spans="1:28" x14ac:dyDescent="0.35">
      <c r="A3155" t="s">
        <v>1802</v>
      </c>
      <c r="B3155" t="s">
        <v>313</v>
      </c>
      <c r="C3155">
        <v>6134</v>
      </c>
      <c r="D3155" s="9">
        <v>38412.287430555552</v>
      </c>
      <c r="E3155" s="9">
        <v>44546.339479166665</v>
      </c>
      <c r="F3155">
        <v>676</v>
      </c>
      <c r="G3155">
        <v>676</v>
      </c>
      <c r="H3155">
        <v>243</v>
      </c>
      <c r="I3155">
        <v>433</v>
      </c>
      <c r="J3155">
        <v>199</v>
      </c>
      <c r="K3155">
        <v>477</v>
      </c>
      <c r="L3155">
        <v>254</v>
      </c>
      <c r="M3155">
        <v>223</v>
      </c>
      <c r="N3155">
        <v>4.2999999999999997E-2</v>
      </c>
      <c r="O3155">
        <v>7.5999999999999998E-2</v>
      </c>
      <c r="P3155">
        <v>3.9E-2</v>
      </c>
      <c r="Q3155">
        <v>4.2000000000000003E-2</v>
      </c>
      <c r="R3155">
        <v>0.52500000000000002</v>
      </c>
      <c r="S3155">
        <v>0.36099999999999999</v>
      </c>
      <c r="T3155">
        <v>0.67200000000000004</v>
      </c>
      <c r="U3155">
        <v>5309.5240000000003</v>
      </c>
      <c r="V3155" t="s">
        <v>58</v>
      </c>
      <c r="W3155">
        <v>0.96399999999999997</v>
      </c>
      <c r="X3155">
        <v>0.995</v>
      </c>
      <c r="Y3155">
        <v>0.94199999999999995</v>
      </c>
      <c r="Z3155">
        <v>0.97899999999999998</v>
      </c>
      <c r="AA3155" s="19">
        <v>45734.017909421294</v>
      </c>
      <c r="AB3155" t="s">
        <v>2043</v>
      </c>
    </row>
    <row r="3156" spans="1:28" x14ac:dyDescent="0.35">
      <c r="A3156" t="s">
        <v>1802</v>
      </c>
      <c r="B3156" t="s">
        <v>314</v>
      </c>
      <c r="C3156">
        <v>98</v>
      </c>
      <c r="D3156" s="9">
        <v>44448.002847222226</v>
      </c>
      <c r="E3156" s="9">
        <v>44546.339479166665</v>
      </c>
      <c r="F3156" t="s">
        <v>874</v>
      </c>
      <c r="G3156" t="s">
        <v>874</v>
      </c>
      <c r="H3156">
        <v>1</v>
      </c>
      <c r="I3156">
        <v>8</v>
      </c>
      <c r="J3156">
        <v>9</v>
      </c>
      <c r="K3156" t="s">
        <v>875</v>
      </c>
      <c r="L3156">
        <v>2</v>
      </c>
      <c r="M3156">
        <v>-3</v>
      </c>
      <c r="N3156" t="s">
        <v>877</v>
      </c>
      <c r="O3156">
        <v>6.0999999999999999E-2</v>
      </c>
      <c r="P3156">
        <v>0.19600000000000001</v>
      </c>
      <c r="Q3156" t="s">
        <v>877</v>
      </c>
      <c r="R3156" t="s">
        <v>877</v>
      </c>
      <c r="S3156" t="s">
        <v>877</v>
      </c>
      <c r="T3156" t="s">
        <v>877</v>
      </c>
      <c r="U3156" t="s">
        <v>877</v>
      </c>
      <c r="V3156" t="s">
        <v>58</v>
      </c>
      <c r="W3156" t="s">
        <v>877</v>
      </c>
      <c r="X3156">
        <v>0.93100000000000005</v>
      </c>
      <c r="Y3156">
        <v>0.3</v>
      </c>
      <c r="Z3156" t="s">
        <v>877</v>
      </c>
      <c r="AA3156" s="19">
        <v>45734.017909479167</v>
      </c>
      <c r="AB3156" t="s">
        <v>2043</v>
      </c>
    </row>
    <row r="3157" spans="1:28" x14ac:dyDescent="0.35">
      <c r="A3157" t="s">
        <v>1803</v>
      </c>
      <c r="B3157" t="s">
        <v>313</v>
      </c>
      <c r="C3157">
        <v>5004</v>
      </c>
      <c r="D3157" s="9">
        <v>39562.680787037039</v>
      </c>
      <c r="E3157" s="9">
        <v>44566.784456018519</v>
      </c>
      <c r="F3157">
        <v>3251</v>
      </c>
      <c r="G3157">
        <v>3251</v>
      </c>
      <c r="H3157">
        <v>1321</v>
      </c>
      <c r="I3157">
        <v>1930</v>
      </c>
      <c r="J3157">
        <v>446</v>
      </c>
      <c r="K3157">
        <v>2805</v>
      </c>
      <c r="L3157">
        <v>1982</v>
      </c>
      <c r="M3157">
        <v>823</v>
      </c>
      <c r="N3157">
        <v>0.39700000000000002</v>
      </c>
      <c r="O3157">
        <v>0.52700000000000002</v>
      </c>
      <c r="P3157">
        <v>0.11600000000000001</v>
      </c>
      <c r="Q3157">
        <v>0.60199999999999998</v>
      </c>
      <c r="R3157">
        <v>0.745</v>
      </c>
      <c r="S3157">
        <v>0.43</v>
      </c>
      <c r="T3157">
        <v>0.874</v>
      </c>
      <c r="U3157">
        <v>1367.11</v>
      </c>
      <c r="V3157" t="s">
        <v>58</v>
      </c>
      <c r="W3157">
        <v>0.95399999999999996</v>
      </c>
      <c r="X3157">
        <v>0.97299999999999998</v>
      </c>
      <c r="Y3157">
        <v>0.97899999999999998</v>
      </c>
      <c r="Z3157">
        <v>0.98099999999999998</v>
      </c>
      <c r="AA3157" s="19">
        <v>45734.018010451386</v>
      </c>
      <c r="AB3157" t="s">
        <v>2043</v>
      </c>
    </row>
    <row r="3158" spans="1:28" x14ac:dyDescent="0.35">
      <c r="A3158" t="s">
        <v>1803</v>
      </c>
      <c r="B3158" t="s">
        <v>314</v>
      </c>
      <c r="C3158">
        <v>99</v>
      </c>
      <c r="D3158" s="9">
        <v>44466.879155092596</v>
      </c>
      <c r="E3158" s="9">
        <v>44566.784456018519</v>
      </c>
      <c r="F3158" t="s">
        <v>874</v>
      </c>
      <c r="G3158" t="s">
        <v>874</v>
      </c>
      <c r="H3158">
        <v>46</v>
      </c>
      <c r="I3158">
        <v>104</v>
      </c>
      <c r="J3158">
        <v>37</v>
      </c>
      <c r="K3158" t="s">
        <v>875</v>
      </c>
      <c r="L3158">
        <v>78</v>
      </c>
      <c r="M3158">
        <v>34</v>
      </c>
      <c r="N3158">
        <v>0.94899999999999995</v>
      </c>
      <c r="O3158">
        <v>1.0720000000000001</v>
      </c>
      <c r="P3158">
        <v>0.48799999999999999</v>
      </c>
      <c r="Q3158">
        <v>0.95</v>
      </c>
      <c r="R3158">
        <v>0.62</v>
      </c>
      <c r="S3158">
        <v>0.47</v>
      </c>
      <c r="T3158">
        <v>0.75900000000000001</v>
      </c>
      <c r="U3158">
        <v>866.31600000000003</v>
      </c>
      <c r="V3158" t="s">
        <v>58</v>
      </c>
      <c r="W3158">
        <v>0.84199999999999997</v>
      </c>
      <c r="X3158">
        <v>0.77800000000000002</v>
      </c>
      <c r="Y3158">
        <v>0.77300000000000002</v>
      </c>
      <c r="Z3158">
        <v>0.80500000000000005</v>
      </c>
      <c r="AA3158" s="19">
        <v>45734.01802462963</v>
      </c>
      <c r="AB3158" t="s">
        <v>2043</v>
      </c>
    </row>
    <row r="3159" spans="1:28" x14ac:dyDescent="0.35">
      <c r="A3159" t="s">
        <v>1804</v>
      </c>
      <c r="B3159" t="s">
        <v>313</v>
      </c>
      <c r="C3159">
        <v>2475</v>
      </c>
      <c r="D3159" s="9">
        <v>42083.913726851853</v>
      </c>
      <c r="E3159" s="9">
        <v>44559.311597222222</v>
      </c>
      <c r="F3159">
        <v>729</v>
      </c>
      <c r="G3159">
        <v>729</v>
      </c>
      <c r="H3159">
        <v>344</v>
      </c>
      <c r="I3159">
        <v>385</v>
      </c>
      <c r="J3159">
        <v>72</v>
      </c>
      <c r="K3159">
        <v>657</v>
      </c>
      <c r="L3159">
        <v>345</v>
      </c>
      <c r="M3159">
        <v>312</v>
      </c>
      <c r="N3159">
        <v>0.161</v>
      </c>
      <c r="O3159">
        <v>0.19</v>
      </c>
      <c r="P3159">
        <v>3.9E-2</v>
      </c>
      <c r="Q3159">
        <v>0.20100000000000001</v>
      </c>
      <c r="R3159">
        <v>0.64400000000000002</v>
      </c>
      <c r="S3159">
        <v>0.45900000000000002</v>
      </c>
      <c r="T3159">
        <v>0.88900000000000001</v>
      </c>
      <c r="U3159">
        <v>1552.239</v>
      </c>
      <c r="V3159" t="s">
        <v>58</v>
      </c>
      <c r="W3159">
        <v>0.95799999999999996</v>
      </c>
      <c r="X3159">
        <v>0.98499999999999999</v>
      </c>
      <c r="Y3159">
        <v>0.97599999999999998</v>
      </c>
      <c r="Z3159">
        <v>0.92200000000000004</v>
      </c>
      <c r="AA3159" s="19">
        <v>45734.018112569443</v>
      </c>
      <c r="AB3159" t="s">
        <v>2043</v>
      </c>
    </row>
    <row r="3160" spans="1:28" x14ac:dyDescent="0.35">
      <c r="A3160" t="s">
        <v>1804</v>
      </c>
      <c r="B3160" t="s">
        <v>314</v>
      </c>
      <c r="C3160">
        <v>99</v>
      </c>
      <c r="D3160" s="9">
        <v>44460.294965277775</v>
      </c>
      <c r="E3160" s="9">
        <v>44559.311597222222</v>
      </c>
      <c r="F3160" t="s">
        <v>874</v>
      </c>
      <c r="G3160" t="s">
        <v>874</v>
      </c>
      <c r="H3160">
        <v>5</v>
      </c>
      <c r="I3160">
        <v>7</v>
      </c>
      <c r="J3160">
        <v>1</v>
      </c>
      <c r="K3160" t="s">
        <v>875</v>
      </c>
      <c r="L3160">
        <v>1</v>
      </c>
      <c r="M3160">
        <v>11</v>
      </c>
      <c r="N3160">
        <v>5.6000000000000001E-2</v>
      </c>
      <c r="O3160">
        <v>6.3E-2</v>
      </c>
      <c r="P3160" t="s">
        <v>877</v>
      </c>
      <c r="Q3160" t="s">
        <v>877</v>
      </c>
      <c r="R3160" t="s">
        <v>877</v>
      </c>
      <c r="S3160" t="s">
        <v>877</v>
      </c>
      <c r="T3160" t="s">
        <v>877</v>
      </c>
      <c r="U3160" t="s">
        <v>877</v>
      </c>
      <c r="V3160" t="s">
        <v>58</v>
      </c>
      <c r="W3160">
        <v>0.98099999999999998</v>
      </c>
      <c r="X3160">
        <v>0.85899999999999999</v>
      </c>
      <c r="Y3160" t="s">
        <v>877</v>
      </c>
      <c r="Z3160" t="s">
        <v>877</v>
      </c>
      <c r="AA3160" s="19">
        <v>45734.018112638892</v>
      </c>
      <c r="AB3160" t="s">
        <v>2043</v>
      </c>
    </row>
    <row r="3161" spans="1:28" x14ac:dyDescent="0.35">
      <c r="A3161" t="s">
        <v>1805</v>
      </c>
      <c r="B3161" t="s">
        <v>313</v>
      </c>
      <c r="C3161">
        <v>463</v>
      </c>
      <c r="D3161" s="9">
        <v>44082.569814814815</v>
      </c>
      <c r="E3161" s="9">
        <v>44546.191238425927</v>
      </c>
      <c r="F3161">
        <v>77</v>
      </c>
      <c r="G3161">
        <v>77</v>
      </c>
      <c r="H3161">
        <v>61</v>
      </c>
      <c r="I3161">
        <v>16</v>
      </c>
      <c r="J3161">
        <v>7</v>
      </c>
      <c r="K3161">
        <v>70</v>
      </c>
      <c r="L3161">
        <v>31</v>
      </c>
      <c r="M3161">
        <v>39</v>
      </c>
      <c r="N3161">
        <v>0.11799999999999999</v>
      </c>
      <c r="O3161">
        <v>3.6999999999999998E-2</v>
      </c>
      <c r="P3161">
        <v>1.2E-2</v>
      </c>
      <c r="Q3161">
        <v>8.5000000000000006E-2</v>
      </c>
      <c r="R3161">
        <v>0.59399999999999997</v>
      </c>
      <c r="S3161">
        <v>0.76100000000000001</v>
      </c>
      <c r="T3161">
        <v>0.92300000000000004</v>
      </c>
      <c r="U3161">
        <v>458.82400000000001</v>
      </c>
      <c r="V3161" t="s">
        <v>58</v>
      </c>
      <c r="W3161">
        <v>0.81899999999999995</v>
      </c>
      <c r="X3161">
        <v>0.91400000000000003</v>
      </c>
      <c r="Y3161">
        <v>0.879</v>
      </c>
      <c r="Z3161">
        <v>0.93300000000000005</v>
      </c>
      <c r="AA3161" s="19">
        <v>45734.018204722219</v>
      </c>
      <c r="AB3161" t="s">
        <v>2043</v>
      </c>
    </row>
    <row r="3162" spans="1:28" x14ac:dyDescent="0.35">
      <c r="A3162" t="s">
        <v>1805</v>
      </c>
      <c r="B3162" t="s">
        <v>314</v>
      </c>
      <c r="C3162">
        <v>85</v>
      </c>
      <c r="D3162" s="9">
        <v>44460.939872685187</v>
      </c>
      <c r="E3162" s="9">
        <v>44546.191238425927</v>
      </c>
      <c r="F3162" t="s">
        <v>874</v>
      </c>
      <c r="G3162" t="s">
        <v>874</v>
      </c>
      <c r="H3162">
        <v>5</v>
      </c>
      <c r="I3162">
        <v>1</v>
      </c>
      <c r="J3162">
        <v>3</v>
      </c>
      <c r="K3162" t="s">
        <v>875</v>
      </c>
      <c r="L3162">
        <v>5</v>
      </c>
      <c r="M3162">
        <v>-3</v>
      </c>
      <c r="N3162">
        <v>3.7999999999999999E-2</v>
      </c>
      <c r="O3162" t="s">
        <v>877</v>
      </c>
      <c r="P3162">
        <v>3.5999999999999997E-2</v>
      </c>
      <c r="Q3162">
        <v>9.7000000000000003E-2</v>
      </c>
      <c r="R3162" t="s">
        <v>877</v>
      </c>
      <c r="S3162" t="s">
        <v>877</v>
      </c>
      <c r="T3162" t="s">
        <v>877</v>
      </c>
      <c r="U3162" t="s">
        <v>877</v>
      </c>
      <c r="V3162" t="s">
        <v>58</v>
      </c>
      <c r="W3162">
        <v>0.876</v>
      </c>
      <c r="X3162" t="s">
        <v>877</v>
      </c>
      <c r="Y3162">
        <v>0.75</v>
      </c>
      <c r="Z3162">
        <v>0.84199999999999997</v>
      </c>
      <c r="AA3162" s="19">
        <v>45734.018204780092</v>
      </c>
      <c r="AB3162" t="s">
        <v>2043</v>
      </c>
    </row>
    <row r="3163" spans="1:28" x14ac:dyDescent="0.35">
      <c r="A3163" t="s">
        <v>1806</v>
      </c>
      <c r="B3163" t="s">
        <v>313</v>
      </c>
      <c r="C3163">
        <v>3459</v>
      </c>
      <c r="D3163" s="9">
        <v>40163.142905092594</v>
      </c>
      <c r="E3163" s="9">
        <v>43622.766909722224</v>
      </c>
      <c r="F3163">
        <v>1036</v>
      </c>
      <c r="G3163">
        <v>1036</v>
      </c>
      <c r="H3163">
        <v>550</v>
      </c>
      <c r="I3163">
        <v>486</v>
      </c>
      <c r="J3163">
        <v>47</v>
      </c>
      <c r="K3163">
        <v>989</v>
      </c>
      <c r="L3163">
        <v>542</v>
      </c>
      <c r="M3163">
        <v>447</v>
      </c>
      <c r="N3163">
        <v>0.19900000000000001</v>
      </c>
      <c r="O3163">
        <v>0.17100000000000001</v>
      </c>
      <c r="P3163">
        <v>1.4999999999999999E-2</v>
      </c>
      <c r="Q3163">
        <v>0.215</v>
      </c>
      <c r="R3163">
        <v>0.60599999999999998</v>
      </c>
      <c r="S3163">
        <v>0.53800000000000003</v>
      </c>
      <c r="T3163">
        <v>0.95899999999999996</v>
      </c>
      <c r="U3163">
        <v>2079.0700000000002</v>
      </c>
      <c r="V3163" t="s">
        <v>58</v>
      </c>
      <c r="W3163">
        <v>0.96099999999999997</v>
      </c>
      <c r="X3163">
        <v>0.97799999999999998</v>
      </c>
      <c r="Y3163">
        <v>0.96399999999999997</v>
      </c>
      <c r="Z3163">
        <v>0.92200000000000004</v>
      </c>
      <c r="AA3163" s="19">
        <v>45734.018299502313</v>
      </c>
      <c r="AB3163" t="s">
        <v>2043</v>
      </c>
    </row>
    <row r="3164" spans="1:28" x14ac:dyDescent="0.35">
      <c r="A3164" t="s">
        <v>1806</v>
      </c>
      <c r="B3164" t="s">
        <v>314</v>
      </c>
      <c r="C3164">
        <v>99</v>
      </c>
      <c r="D3164" s="9">
        <v>43522.897858796299</v>
      </c>
      <c r="E3164" s="9">
        <v>43622.766909722224</v>
      </c>
      <c r="F3164" t="s">
        <v>874</v>
      </c>
      <c r="G3164" t="s">
        <v>874</v>
      </c>
      <c r="H3164">
        <v>2</v>
      </c>
      <c r="I3164">
        <v>7</v>
      </c>
      <c r="J3164">
        <v>1</v>
      </c>
      <c r="K3164" t="s">
        <v>875</v>
      </c>
      <c r="L3164">
        <v>3</v>
      </c>
      <c r="M3164">
        <v>5</v>
      </c>
      <c r="N3164">
        <v>4.8000000000000001E-2</v>
      </c>
      <c r="O3164">
        <v>5.1999999999999998E-2</v>
      </c>
      <c r="P3164" t="s">
        <v>877</v>
      </c>
      <c r="Q3164">
        <v>0.214</v>
      </c>
      <c r="R3164" t="s">
        <v>877</v>
      </c>
      <c r="S3164" t="s">
        <v>877</v>
      </c>
      <c r="T3164" t="s">
        <v>877</v>
      </c>
      <c r="U3164" t="s">
        <v>877</v>
      </c>
      <c r="V3164" t="s">
        <v>58</v>
      </c>
      <c r="W3164">
        <v>1</v>
      </c>
      <c r="X3164">
        <v>0.93899999999999995</v>
      </c>
      <c r="Y3164" t="s">
        <v>877</v>
      </c>
      <c r="Z3164">
        <v>0.75</v>
      </c>
      <c r="AA3164" s="19">
        <v>45734.018299594907</v>
      </c>
      <c r="AB3164" t="s">
        <v>2043</v>
      </c>
    </row>
    <row r="3165" spans="1:28" x14ac:dyDescent="0.35">
      <c r="A3165" t="s">
        <v>1807</v>
      </c>
      <c r="B3165" t="s">
        <v>313</v>
      </c>
      <c r="C3165">
        <v>2041</v>
      </c>
      <c r="D3165" s="9">
        <v>41955.16747685185</v>
      </c>
      <c r="E3165" s="9">
        <v>43997.091134259259</v>
      </c>
      <c r="F3165">
        <v>1235</v>
      </c>
      <c r="G3165">
        <v>1235</v>
      </c>
      <c r="H3165">
        <v>624</v>
      </c>
      <c r="I3165">
        <v>611</v>
      </c>
      <c r="J3165">
        <v>108</v>
      </c>
      <c r="K3165">
        <v>1127</v>
      </c>
      <c r="L3165">
        <v>797</v>
      </c>
      <c r="M3165">
        <v>330</v>
      </c>
      <c r="N3165">
        <v>0.49399999999999999</v>
      </c>
      <c r="O3165">
        <v>0.442</v>
      </c>
      <c r="P3165">
        <v>0.11</v>
      </c>
      <c r="Q3165">
        <v>0.65</v>
      </c>
      <c r="R3165">
        <v>0.78700000000000003</v>
      </c>
      <c r="S3165">
        <v>0.52800000000000002</v>
      </c>
      <c r="T3165">
        <v>0.88200000000000001</v>
      </c>
      <c r="U3165">
        <v>507.69200000000001</v>
      </c>
      <c r="V3165" t="s">
        <v>58</v>
      </c>
      <c r="W3165">
        <v>0.82</v>
      </c>
      <c r="X3165">
        <v>0.878</v>
      </c>
      <c r="Y3165">
        <v>0.85099999999999998</v>
      </c>
      <c r="Z3165">
        <v>0.89900000000000002</v>
      </c>
      <c r="AA3165" s="19">
        <v>45734.01838966435</v>
      </c>
      <c r="AB3165" t="s">
        <v>2043</v>
      </c>
    </row>
    <row r="3166" spans="1:28" x14ac:dyDescent="0.35">
      <c r="A3166" t="s">
        <v>1807</v>
      </c>
      <c r="B3166" t="s">
        <v>314</v>
      </c>
      <c r="C3166">
        <v>34</v>
      </c>
      <c r="D3166" s="9">
        <v>43962.167048611111</v>
      </c>
      <c r="E3166" s="9">
        <v>43997.091134259259</v>
      </c>
      <c r="F3166" t="s">
        <v>874</v>
      </c>
      <c r="G3166" t="s">
        <v>874</v>
      </c>
      <c r="H3166">
        <v>1</v>
      </c>
      <c r="I3166">
        <v>3</v>
      </c>
      <c r="J3166">
        <v>1</v>
      </c>
      <c r="K3166" t="s">
        <v>875</v>
      </c>
      <c r="L3166">
        <v>1</v>
      </c>
      <c r="M3166">
        <v>3</v>
      </c>
      <c r="N3166" t="s">
        <v>877</v>
      </c>
      <c r="O3166">
        <v>1.5</v>
      </c>
      <c r="P3166" t="s">
        <v>877</v>
      </c>
      <c r="Q3166" t="s">
        <v>877</v>
      </c>
      <c r="R3166" t="s">
        <v>877</v>
      </c>
      <c r="S3166" t="s">
        <v>877</v>
      </c>
      <c r="T3166" t="s">
        <v>877</v>
      </c>
      <c r="U3166" t="s">
        <v>877</v>
      </c>
      <c r="V3166" t="s">
        <v>58</v>
      </c>
      <c r="W3166" t="s">
        <v>877</v>
      </c>
      <c r="X3166">
        <v>0.75</v>
      </c>
      <c r="Y3166" t="s">
        <v>877</v>
      </c>
      <c r="Z3166" t="s">
        <v>877</v>
      </c>
      <c r="AA3166" s="19">
        <v>45734.018389733799</v>
      </c>
      <c r="AB3166" t="s">
        <v>2043</v>
      </c>
    </row>
    <row r="3167" spans="1:28" x14ac:dyDescent="0.35">
      <c r="A3167" t="s">
        <v>1808</v>
      </c>
      <c r="B3167" t="s">
        <v>313</v>
      </c>
      <c r="C3167">
        <v>4942</v>
      </c>
      <c r="D3167" s="9">
        <v>39609.020011574074</v>
      </c>
      <c r="E3167" s="9">
        <v>44551.822858796295</v>
      </c>
      <c r="F3167">
        <v>582</v>
      </c>
      <c r="G3167">
        <v>582</v>
      </c>
      <c r="H3167">
        <v>67</v>
      </c>
      <c r="I3167">
        <v>515</v>
      </c>
      <c r="J3167">
        <v>134</v>
      </c>
      <c r="K3167">
        <v>448</v>
      </c>
      <c r="L3167">
        <v>431</v>
      </c>
      <c r="M3167">
        <v>17</v>
      </c>
      <c r="N3167">
        <v>1.2E-2</v>
      </c>
      <c r="O3167">
        <v>0.104</v>
      </c>
      <c r="P3167">
        <v>3.3000000000000002E-2</v>
      </c>
      <c r="Q3167">
        <v>0.09</v>
      </c>
      <c r="R3167">
        <v>1.0840000000000001</v>
      </c>
      <c r="S3167">
        <v>0.10299999999999999</v>
      </c>
      <c r="T3167">
        <v>0.71599999999999997</v>
      </c>
      <c r="U3167">
        <v>188.88900000000001</v>
      </c>
      <c r="V3167" t="s">
        <v>64</v>
      </c>
      <c r="W3167">
        <v>0.89500000000000002</v>
      </c>
      <c r="X3167">
        <v>0.96199999999999997</v>
      </c>
      <c r="Y3167">
        <v>0.92500000000000004</v>
      </c>
      <c r="Z3167">
        <v>0.91</v>
      </c>
      <c r="AA3167" s="19">
        <v>45734.018483067128</v>
      </c>
      <c r="AB3167" t="s">
        <v>2043</v>
      </c>
    </row>
    <row r="3168" spans="1:28" x14ac:dyDescent="0.35">
      <c r="A3168" t="s">
        <v>1808</v>
      </c>
      <c r="B3168" t="s">
        <v>314</v>
      </c>
      <c r="C3168">
        <v>96</v>
      </c>
      <c r="D3168" s="9">
        <v>44455.259340277778</v>
      </c>
      <c r="E3168" s="9">
        <v>44551.822858796295</v>
      </c>
      <c r="F3168" t="s">
        <v>874</v>
      </c>
      <c r="G3168" t="s">
        <v>874</v>
      </c>
      <c r="H3168">
        <v>1</v>
      </c>
      <c r="I3168">
        <v>5</v>
      </c>
      <c r="J3168">
        <v>2</v>
      </c>
      <c r="K3168" t="s">
        <v>875</v>
      </c>
      <c r="L3168">
        <v>3</v>
      </c>
      <c r="M3168">
        <v>0</v>
      </c>
      <c r="N3168" t="s">
        <v>877</v>
      </c>
      <c r="O3168">
        <v>3.4000000000000002E-2</v>
      </c>
      <c r="P3168" t="s">
        <v>877</v>
      </c>
      <c r="Q3168">
        <v>6.9000000000000006E-2</v>
      </c>
      <c r="R3168" t="s">
        <v>877</v>
      </c>
      <c r="S3168" t="s">
        <v>877</v>
      </c>
      <c r="T3168" t="s">
        <v>877</v>
      </c>
      <c r="U3168" t="s">
        <v>877</v>
      </c>
      <c r="V3168" t="s">
        <v>64</v>
      </c>
      <c r="W3168" t="s">
        <v>877</v>
      </c>
      <c r="X3168">
        <v>0.747</v>
      </c>
      <c r="Y3168" t="s">
        <v>877</v>
      </c>
      <c r="Z3168">
        <v>1</v>
      </c>
      <c r="AA3168" s="19">
        <v>45734.018483125001</v>
      </c>
      <c r="AB3168" t="s">
        <v>2043</v>
      </c>
    </row>
    <row r="3169" spans="1:28" x14ac:dyDescent="0.35">
      <c r="A3169" t="s">
        <v>1809</v>
      </c>
      <c r="B3169" t="s">
        <v>313</v>
      </c>
      <c r="C3169">
        <v>7157</v>
      </c>
      <c r="D3169" s="9">
        <v>37403.621805555558</v>
      </c>
      <c r="E3169" s="9">
        <v>44560.656504629631</v>
      </c>
      <c r="F3169">
        <v>1587</v>
      </c>
      <c r="G3169">
        <v>1587</v>
      </c>
      <c r="H3169">
        <v>848</v>
      </c>
      <c r="I3169">
        <v>739</v>
      </c>
      <c r="J3169">
        <v>325</v>
      </c>
      <c r="K3169">
        <v>1262</v>
      </c>
      <c r="L3169">
        <v>1047</v>
      </c>
      <c r="M3169">
        <v>215</v>
      </c>
      <c r="N3169">
        <v>0.13100000000000001</v>
      </c>
      <c r="O3169">
        <v>0.108</v>
      </c>
      <c r="P3169">
        <v>6.0999999999999999E-2</v>
      </c>
      <c r="Q3169">
        <v>0.185</v>
      </c>
      <c r="R3169">
        <v>1.0389999999999999</v>
      </c>
      <c r="S3169">
        <v>0.54800000000000004</v>
      </c>
      <c r="T3169">
        <v>0.745</v>
      </c>
      <c r="U3169">
        <v>1162.162</v>
      </c>
      <c r="V3169" t="s">
        <v>64</v>
      </c>
      <c r="W3169">
        <v>0.99399999999999999</v>
      </c>
      <c r="X3169">
        <v>0.995</v>
      </c>
      <c r="Y3169">
        <v>0.97499999999999998</v>
      </c>
      <c r="Z3169">
        <v>0.98799999999999999</v>
      </c>
      <c r="AA3169" s="19">
        <v>45734.01857925926</v>
      </c>
      <c r="AB3169" t="s">
        <v>2043</v>
      </c>
    </row>
    <row r="3170" spans="1:28" x14ac:dyDescent="0.35">
      <c r="A3170" t="s">
        <v>1809</v>
      </c>
      <c r="B3170" t="s">
        <v>314</v>
      </c>
      <c r="C3170">
        <v>89</v>
      </c>
      <c r="D3170" s="9">
        <v>44471.407708333332</v>
      </c>
      <c r="E3170" s="9">
        <v>44560.656504629631</v>
      </c>
      <c r="F3170" t="s">
        <v>874</v>
      </c>
      <c r="G3170" t="s">
        <v>874</v>
      </c>
      <c r="H3170">
        <v>5</v>
      </c>
      <c r="I3170">
        <v>2</v>
      </c>
      <c r="J3170">
        <v>3</v>
      </c>
      <c r="K3170" t="s">
        <v>875</v>
      </c>
      <c r="L3170">
        <v>3</v>
      </c>
      <c r="M3170">
        <v>0</v>
      </c>
      <c r="N3170">
        <v>3.2000000000000001E-2</v>
      </c>
      <c r="O3170">
        <v>8.3000000000000004E-2</v>
      </c>
      <c r="P3170">
        <v>2.4E-2</v>
      </c>
      <c r="Q3170">
        <v>0.107</v>
      </c>
      <c r="R3170">
        <v>1.1759999999999999</v>
      </c>
      <c r="S3170">
        <v>0.27800000000000002</v>
      </c>
      <c r="T3170">
        <v>0.79100000000000004</v>
      </c>
      <c r="U3170">
        <v>2009.346</v>
      </c>
      <c r="V3170" t="s">
        <v>64</v>
      </c>
      <c r="W3170">
        <v>0.60599999999999998</v>
      </c>
      <c r="X3170">
        <v>1</v>
      </c>
      <c r="Y3170">
        <v>0.82599999999999996</v>
      </c>
      <c r="Z3170">
        <v>0.75</v>
      </c>
      <c r="AA3170" s="19">
        <v>45734.01859266204</v>
      </c>
      <c r="AB3170" t="s">
        <v>2043</v>
      </c>
    </row>
    <row r="3171" spans="1:28" x14ac:dyDescent="0.35">
      <c r="A3171" t="s">
        <v>1810</v>
      </c>
      <c r="B3171" t="s">
        <v>313</v>
      </c>
      <c r="C3171">
        <v>4960</v>
      </c>
      <c r="D3171" s="9">
        <v>39043.12572916667</v>
      </c>
      <c r="E3171" s="9">
        <v>44003.283333333333</v>
      </c>
      <c r="F3171">
        <v>345</v>
      </c>
      <c r="G3171">
        <v>345</v>
      </c>
      <c r="H3171">
        <v>204</v>
      </c>
      <c r="I3171">
        <v>141</v>
      </c>
      <c r="J3171">
        <v>55</v>
      </c>
      <c r="K3171">
        <v>290</v>
      </c>
      <c r="L3171">
        <v>232</v>
      </c>
      <c r="M3171">
        <v>58</v>
      </c>
      <c r="N3171">
        <v>6.9000000000000006E-2</v>
      </c>
      <c r="O3171">
        <v>0.04</v>
      </c>
      <c r="P3171">
        <v>1.4E-2</v>
      </c>
      <c r="Q3171">
        <v>0.21199999999999999</v>
      </c>
      <c r="R3171">
        <v>2.2320000000000002</v>
      </c>
      <c r="S3171">
        <v>0.63300000000000001</v>
      </c>
      <c r="T3171">
        <v>0.872</v>
      </c>
      <c r="U3171">
        <v>273.58499999999998</v>
      </c>
      <c r="V3171" t="s">
        <v>64</v>
      </c>
      <c r="W3171">
        <v>0.38200000000000001</v>
      </c>
      <c r="X3171">
        <v>0.29099999999999998</v>
      </c>
      <c r="Y3171">
        <v>0.58399999999999996</v>
      </c>
      <c r="Z3171">
        <v>0.56599999999999995</v>
      </c>
      <c r="AA3171" s="19">
        <v>45734.0186865625</v>
      </c>
      <c r="AB3171" t="s">
        <v>2043</v>
      </c>
    </row>
    <row r="3172" spans="1:28" x14ac:dyDescent="0.35">
      <c r="A3172" t="s">
        <v>1810</v>
      </c>
      <c r="B3172" t="s">
        <v>314</v>
      </c>
      <c r="C3172">
        <v>63</v>
      </c>
      <c r="D3172" s="9">
        <v>43940.152291666665</v>
      </c>
      <c r="E3172" s="9">
        <v>44003.283333333333</v>
      </c>
      <c r="F3172" t="s">
        <v>874</v>
      </c>
      <c r="G3172" t="s">
        <v>874</v>
      </c>
      <c r="H3172">
        <v>1</v>
      </c>
      <c r="I3172">
        <v>1</v>
      </c>
      <c r="J3172">
        <v>1</v>
      </c>
      <c r="K3172" t="s">
        <v>875</v>
      </c>
      <c r="L3172">
        <v>1</v>
      </c>
      <c r="M3172">
        <v>0</v>
      </c>
      <c r="N3172" t="s">
        <v>877</v>
      </c>
      <c r="O3172" t="s">
        <v>877</v>
      </c>
      <c r="P3172" t="s">
        <v>877</v>
      </c>
      <c r="Q3172" t="s">
        <v>877</v>
      </c>
      <c r="R3172" t="s">
        <v>877</v>
      </c>
      <c r="S3172" t="s">
        <v>877</v>
      </c>
      <c r="T3172" t="s">
        <v>877</v>
      </c>
      <c r="U3172" t="s">
        <v>877</v>
      </c>
      <c r="V3172" t="s">
        <v>64</v>
      </c>
      <c r="W3172" t="s">
        <v>877</v>
      </c>
      <c r="X3172" t="s">
        <v>877</v>
      </c>
      <c r="Y3172" t="s">
        <v>877</v>
      </c>
      <c r="Z3172" t="s">
        <v>877</v>
      </c>
      <c r="AA3172" s="19">
        <v>45734.018686631942</v>
      </c>
      <c r="AB3172" t="s">
        <v>2043</v>
      </c>
    </row>
    <row r="3173" spans="1:28" x14ac:dyDescent="0.35">
      <c r="A3173" t="s">
        <v>1811</v>
      </c>
      <c r="B3173" t="s">
        <v>313</v>
      </c>
      <c r="C3173">
        <v>2570</v>
      </c>
      <c r="D3173" s="9">
        <v>41994.516342592593</v>
      </c>
      <c r="E3173" s="9">
        <v>44565.321932870371</v>
      </c>
      <c r="F3173">
        <v>4705</v>
      </c>
      <c r="G3173">
        <v>4705</v>
      </c>
      <c r="H3173">
        <v>2094</v>
      </c>
      <c r="I3173">
        <v>2611</v>
      </c>
      <c r="J3173">
        <v>885</v>
      </c>
      <c r="K3173">
        <v>3820</v>
      </c>
      <c r="L3173">
        <v>3241</v>
      </c>
      <c r="M3173">
        <v>579</v>
      </c>
      <c r="N3173">
        <v>0.876</v>
      </c>
      <c r="O3173">
        <v>1.04</v>
      </c>
      <c r="P3173">
        <v>0.38500000000000001</v>
      </c>
      <c r="Q3173">
        <v>1.359</v>
      </c>
      <c r="R3173">
        <v>0.88800000000000001</v>
      </c>
      <c r="S3173">
        <v>0.45700000000000002</v>
      </c>
      <c r="T3173">
        <v>0.79900000000000004</v>
      </c>
      <c r="U3173">
        <v>426.04899999999998</v>
      </c>
      <c r="V3173" t="s">
        <v>58</v>
      </c>
      <c r="W3173">
        <v>0.98099999999999998</v>
      </c>
      <c r="X3173">
        <v>0.97</v>
      </c>
      <c r="Y3173">
        <v>0.98399999999999999</v>
      </c>
      <c r="Z3173">
        <v>0.98499999999999999</v>
      </c>
      <c r="AA3173" s="19">
        <v>45734.018790937502</v>
      </c>
      <c r="AB3173" t="s">
        <v>2043</v>
      </c>
    </row>
    <row r="3174" spans="1:28" x14ac:dyDescent="0.35">
      <c r="A3174" t="s">
        <v>1811</v>
      </c>
      <c r="B3174" t="s">
        <v>314</v>
      </c>
      <c r="C3174">
        <v>99</v>
      </c>
      <c r="D3174" s="9">
        <v>44465.349745370368</v>
      </c>
      <c r="E3174" s="9">
        <v>44565.321932870371</v>
      </c>
      <c r="F3174" t="s">
        <v>874</v>
      </c>
      <c r="G3174" t="s">
        <v>874</v>
      </c>
      <c r="H3174">
        <v>11</v>
      </c>
      <c r="I3174">
        <v>43</v>
      </c>
      <c r="J3174">
        <v>11</v>
      </c>
      <c r="K3174" t="s">
        <v>875</v>
      </c>
      <c r="L3174">
        <v>36</v>
      </c>
      <c r="M3174">
        <v>6</v>
      </c>
      <c r="N3174">
        <v>0.17399999999999999</v>
      </c>
      <c r="O3174">
        <v>0.52300000000000002</v>
      </c>
      <c r="P3174">
        <v>0.154</v>
      </c>
      <c r="Q3174">
        <v>0.57799999999999996</v>
      </c>
      <c r="R3174">
        <v>1.0640000000000001</v>
      </c>
      <c r="S3174">
        <v>0.25</v>
      </c>
      <c r="T3174">
        <v>0.77900000000000003</v>
      </c>
      <c r="U3174">
        <v>1001.73</v>
      </c>
      <c r="V3174" t="s">
        <v>64</v>
      </c>
      <c r="W3174">
        <v>0.88300000000000001</v>
      </c>
      <c r="X3174">
        <v>0.94199999999999995</v>
      </c>
      <c r="Y3174">
        <v>0.751</v>
      </c>
      <c r="Z3174">
        <v>0.58699999999999997</v>
      </c>
      <c r="AA3174" s="19">
        <v>45734.018805092594</v>
      </c>
      <c r="AB3174" t="s">
        <v>2043</v>
      </c>
    </row>
    <row r="3175" spans="1:28" x14ac:dyDescent="0.35">
      <c r="A3175" t="s">
        <v>1812</v>
      </c>
      <c r="B3175" t="s">
        <v>313</v>
      </c>
      <c r="C3175">
        <v>3052</v>
      </c>
      <c r="D3175" s="9">
        <v>41513.769525462965</v>
      </c>
      <c r="E3175" s="9">
        <v>44566.289317129631</v>
      </c>
      <c r="F3175">
        <v>2969</v>
      </c>
      <c r="G3175">
        <v>2969</v>
      </c>
      <c r="H3175">
        <v>1243</v>
      </c>
      <c r="I3175">
        <v>1726</v>
      </c>
      <c r="J3175">
        <v>523</v>
      </c>
      <c r="K3175">
        <v>2446</v>
      </c>
      <c r="L3175">
        <v>1687</v>
      </c>
      <c r="M3175">
        <v>759</v>
      </c>
      <c r="N3175">
        <v>0.45900000000000002</v>
      </c>
      <c r="O3175">
        <v>0.7</v>
      </c>
      <c r="P3175">
        <v>0.20499999999999999</v>
      </c>
      <c r="Q3175">
        <v>0.65100000000000002</v>
      </c>
      <c r="R3175">
        <v>0.68200000000000005</v>
      </c>
      <c r="S3175">
        <v>0.39600000000000002</v>
      </c>
      <c r="T3175">
        <v>0.82299999999999995</v>
      </c>
      <c r="U3175">
        <v>1165.8989999999999</v>
      </c>
      <c r="V3175" t="s">
        <v>58</v>
      </c>
      <c r="W3175">
        <v>0.99399999999999999</v>
      </c>
      <c r="X3175">
        <v>0.97199999999999998</v>
      </c>
      <c r="Y3175">
        <v>0.97299999999999998</v>
      </c>
      <c r="Z3175">
        <v>0.98099999999999998</v>
      </c>
      <c r="AA3175" s="19">
        <v>45734.018904548611</v>
      </c>
      <c r="AB3175" t="s">
        <v>2043</v>
      </c>
    </row>
    <row r="3176" spans="1:28" x14ac:dyDescent="0.35">
      <c r="A3176" t="s">
        <v>1812</v>
      </c>
      <c r="B3176" t="s">
        <v>314</v>
      </c>
      <c r="C3176">
        <v>95</v>
      </c>
      <c r="D3176" s="9">
        <v>44470.940266203703</v>
      </c>
      <c r="E3176" s="9">
        <v>44566.289317129631</v>
      </c>
      <c r="F3176" t="s">
        <v>874</v>
      </c>
      <c r="G3176" t="s">
        <v>874</v>
      </c>
      <c r="H3176">
        <v>16</v>
      </c>
      <c r="I3176">
        <v>6</v>
      </c>
      <c r="J3176">
        <v>1</v>
      </c>
      <c r="K3176" t="s">
        <v>875</v>
      </c>
      <c r="L3176">
        <v>16</v>
      </c>
      <c r="M3176">
        <v>4</v>
      </c>
      <c r="N3176">
        <v>0.187</v>
      </c>
      <c r="O3176">
        <v>6.8000000000000005E-2</v>
      </c>
      <c r="P3176" t="s">
        <v>877</v>
      </c>
      <c r="Q3176">
        <v>0.17799999999999999</v>
      </c>
      <c r="R3176" t="s">
        <v>877</v>
      </c>
      <c r="S3176" t="s">
        <v>877</v>
      </c>
      <c r="T3176" t="s">
        <v>877</v>
      </c>
      <c r="U3176" t="s">
        <v>877</v>
      </c>
      <c r="V3176" t="s">
        <v>58</v>
      </c>
      <c r="W3176">
        <v>0.97799999999999998</v>
      </c>
      <c r="X3176">
        <v>0.88200000000000001</v>
      </c>
      <c r="Y3176" t="s">
        <v>877</v>
      </c>
      <c r="Z3176">
        <v>0.86299999999999999</v>
      </c>
      <c r="AA3176" s="19">
        <v>45734.018904629629</v>
      </c>
      <c r="AB3176" t="s">
        <v>2043</v>
      </c>
    </row>
    <row r="3177" spans="1:28" x14ac:dyDescent="0.35">
      <c r="A3177" t="s">
        <v>1813</v>
      </c>
      <c r="B3177" t="s">
        <v>313</v>
      </c>
      <c r="C3177">
        <v>3207</v>
      </c>
      <c r="D3177" s="9">
        <v>41358.541180555556</v>
      </c>
      <c r="E3177" s="9">
        <v>44566.529907407406</v>
      </c>
      <c r="F3177">
        <v>2161</v>
      </c>
      <c r="G3177">
        <v>2161</v>
      </c>
      <c r="H3177">
        <v>967</v>
      </c>
      <c r="I3177">
        <v>1194</v>
      </c>
      <c r="J3177">
        <v>185</v>
      </c>
      <c r="K3177">
        <v>1976</v>
      </c>
      <c r="L3177">
        <v>1687</v>
      </c>
      <c r="M3177">
        <v>289</v>
      </c>
      <c r="N3177">
        <v>0.29799999999999999</v>
      </c>
      <c r="O3177">
        <v>0.41599999999999998</v>
      </c>
      <c r="P3177">
        <v>6.8000000000000005E-2</v>
      </c>
      <c r="Q3177">
        <v>0.57899999999999996</v>
      </c>
      <c r="R3177">
        <v>0.89600000000000002</v>
      </c>
      <c r="S3177">
        <v>0.41699999999999998</v>
      </c>
      <c r="T3177">
        <v>0.90500000000000003</v>
      </c>
      <c r="U3177">
        <v>499.13600000000002</v>
      </c>
      <c r="V3177" t="s">
        <v>58</v>
      </c>
      <c r="W3177">
        <v>0.96799999999999997</v>
      </c>
      <c r="X3177">
        <v>0.97899999999999998</v>
      </c>
      <c r="Y3177">
        <v>0.95199999999999996</v>
      </c>
      <c r="Z3177">
        <v>0.97299999999999998</v>
      </c>
      <c r="AA3177" s="19">
        <v>45734.019003020832</v>
      </c>
      <c r="AB3177" t="s">
        <v>2043</v>
      </c>
    </row>
    <row r="3178" spans="1:28" x14ac:dyDescent="0.35">
      <c r="A3178" t="s">
        <v>1813</v>
      </c>
      <c r="B3178" t="s">
        <v>314</v>
      </c>
      <c r="C3178">
        <v>99</v>
      </c>
      <c r="D3178" s="9">
        <v>44466.749502314815</v>
      </c>
      <c r="E3178" s="9">
        <v>44566.529907407406</v>
      </c>
      <c r="F3178" t="s">
        <v>874</v>
      </c>
      <c r="G3178" t="s">
        <v>874</v>
      </c>
      <c r="H3178">
        <v>18</v>
      </c>
      <c r="I3178">
        <v>11</v>
      </c>
      <c r="J3178">
        <v>11</v>
      </c>
      <c r="K3178" t="s">
        <v>875</v>
      </c>
      <c r="L3178">
        <v>28</v>
      </c>
      <c r="M3178">
        <v>-11</v>
      </c>
      <c r="N3178">
        <v>0.17</v>
      </c>
      <c r="O3178">
        <v>0.128</v>
      </c>
      <c r="P3178">
        <v>0.14099999999999999</v>
      </c>
      <c r="Q3178">
        <v>0.27100000000000002</v>
      </c>
      <c r="R3178">
        <v>1.726</v>
      </c>
      <c r="S3178">
        <v>0.56999999999999995</v>
      </c>
      <c r="T3178">
        <v>0.52700000000000002</v>
      </c>
      <c r="U3178">
        <v>1066.421</v>
      </c>
      <c r="V3178" t="s">
        <v>64</v>
      </c>
      <c r="W3178">
        <v>0.96299999999999997</v>
      </c>
      <c r="X3178">
        <v>0.92500000000000004</v>
      </c>
      <c r="Y3178">
        <v>0.60199999999999998</v>
      </c>
      <c r="Z3178">
        <v>0.872</v>
      </c>
      <c r="AA3178" s="19">
        <v>45734.019016851853</v>
      </c>
      <c r="AB3178" t="s">
        <v>2043</v>
      </c>
    </row>
    <row r="3179" spans="1:28" x14ac:dyDescent="0.35">
      <c r="A3179" t="s">
        <v>1814</v>
      </c>
      <c r="B3179" t="s">
        <v>313</v>
      </c>
      <c r="C3179">
        <v>4633</v>
      </c>
      <c r="D3179" s="9">
        <v>39931.625289351854</v>
      </c>
      <c r="E3179" s="9">
        <v>44564.716689814813</v>
      </c>
      <c r="F3179">
        <v>7101</v>
      </c>
      <c r="G3179">
        <v>7101</v>
      </c>
      <c r="H3179">
        <v>3893</v>
      </c>
      <c r="I3179">
        <v>3208</v>
      </c>
      <c r="J3179">
        <v>911</v>
      </c>
      <c r="K3179">
        <v>6190</v>
      </c>
      <c r="L3179">
        <v>5590</v>
      </c>
      <c r="M3179">
        <v>600</v>
      </c>
      <c r="N3179">
        <v>0.93100000000000005</v>
      </c>
      <c r="O3179">
        <v>0.876</v>
      </c>
      <c r="P3179">
        <v>0.253</v>
      </c>
      <c r="Q3179">
        <v>1.425</v>
      </c>
      <c r="R3179">
        <v>0.91700000000000004</v>
      </c>
      <c r="S3179">
        <v>0.51500000000000001</v>
      </c>
      <c r="T3179">
        <v>0.86</v>
      </c>
      <c r="U3179">
        <v>421.053</v>
      </c>
      <c r="V3179" t="s">
        <v>58</v>
      </c>
      <c r="W3179">
        <v>0.99299999999999999</v>
      </c>
      <c r="X3179">
        <v>0.98399999999999999</v>
      </c>
      <c r="Y3179">
        <v>0.98899999999999999</v>
      </c>
      <c r="Z3179">
        <v>0.99099999999999999</v>
      </c>
      <c r="AA3179" s="19">
        <v>45734.019128148146</v>
      </c>
      <c r="AB3179" t="s">
        <v>2043</v>
      </c>
    </row>
    <row r="3180" spans="1:28" x14ac:dyDescent="0.35">
      <c r="A3180" t="s">
        <v>1814</v>
      </c>
      <c r="B3180" t="s">
        <v>314</v>
      </c>
      <c r="C3180">
        <v>99</v>
      </c>
      <c r="D3180" s="9">
        <v>44465.664594907408</v>
      </c>
      <c r="E3180" s="9">
        <v>44564.716689814813</v>
      </c>
      <c r="F3180" t="s">
        <v>874</v>
      </c>
      <c r="G3180" t="s">
        <v>874</v>
      </c>
      <c r="H3180">
        <v>38</v>
      </c>
      <c r="I3180">
        <v>17</v>
      </c>
      <c r="J3180">
        <v>8</v>
      </c>
      <c r="K3180" t="s">
        <v>875</v>
      </c>
      <c r="L3180">
        <v>41</v>
      </c>
      <c r="M3180">
        <v>7</v>
      </c>
      <c r="N3180">
        <v>0.377</v>
      </c>
      <c r="O3180">
        <v>0.14299999999999999</v>
      </c>
      <c r="P3180">
        <v>8.4000000000000005E-2</v>
      </c>
      <c r="Q3180">
        <v>0.443</v>
      </c>
      <c r="R3180">
        <v>1.016</v>
      </c>
      <c r="S3180">
        <v>0.72499999999999998</v>
      </c>
      <c r="T3180">
        <v>0.83799999999999997</v>
      </c>
      <c r="U3180">
        <v>1354.402</v>
      </c>
      <c r="V3180" t="s">
        <v>64</v>
      </c>
      <c r="W3180">
        <v>0.97599999999999998</v>
      </c>
      <c r="X3180">
        <v>0.90100000000000002</v>
      </c>
      <c r="Y3180">
        <v>0.69899999999999995</v>
      </c>
      <c r="Z3180">
        <v>0.89900000000000002</v>
      </c>
      <c r="AA3180" s="19">
        <v>45734.019142557867</v>
      </c>
      <c r="AB3180" t="s">
        <v>2043</v>
      </c>
    </row>
    <row r="3181" spans="1:28" x14ac:dyDescent="0.35">
      <c r="A3181" t="s">
        <v>1815</v>
      </c>
      <c r="B3181" t="s">
        <v>313</v>
      </c>
      <c r="C3181">
        <v>1101</v>
      </c>
      <c r="D3181" s="9">
        <v>40890.864282407405</v>
      </c>
      <c r="E3181" s="9">
        <v>41992.185543981483</v>
      </c>
      <c r="F3181">
        <v>56</v>
      </c>
      <c r="G3181">
        <v>56</v>
      </c>
      <c r="H3181">
        <v>43</v>
      </c>
      <c r="I3181">
        <v>13</v>
      </c>
      <c r="J3181">
        <v>3</v>
      </c>
      <c r="K3181">
        <v>53</v>
      </c>
      <c r="L3181">
        <v>20</v>
      </c>
      <c r="M3181">
        <v>33</v>
      </c>
      <c r="N3181">
        <v>4.8000000000000001E-2</v>
      </c>
      <c r="O3181">
        <v>8.9999999999999993E-3</v>
      </c>
      <c r="P3181">
        <v>8.9999999999999993E-3</v>
      </c>
      <c r="Q3181">
        <v>5.0999999999999997E-2</v>
      </c>
      <c r="R3181">
        <v>1.0620000000000001</v>
      </c>
      <c r="S3181">
        <v>0.84199999999999997</v>
      </c>
      <c r="T3181">
        <v>0.84199999999999997</v>
      </c>
      <c r="U3181">
        <v>647.05899999999997</v>
      </c>
      <c r="V3181" t="s">
        <v>64</v>
      </c>
      <c r="W3181">
        <v>0.59799999999999998</v>
      </c>
      <c r="X3181">
        <v>0.65</v>
      </c>
      <c r="Y3181">
        <v>0.75</v>
      </c>
      <c r="Z3181">
        <v>0.85399999999999998</v>
      </c>
      <c r="AA3181" s="19">
        <v>45734.019227789351</v>
      </c>
      <c r="AB3181" t="s">
        <v>2043</v>
      </c>
    </row>
    <row r="3182" spans="1:28" x14ac:dyDescent="0.35">
      <c r="A3182" t="s">
        <v>1815</v>
      </c>
      <c r="B3182" t="s">
        <v>314</v>
      </c>
      <c r="C3182">
        <v>2</v>
      </c>
      <c r="D3182" s="9">
        <v>41989.389004629629</v>
      </c>
      <c r="E3182" s="9">
        <v>41992.185543981483</v>
      </c>
      <c r="F3182" t="s">
        <v>874</v>
      </c>
      <c r="G3182" t="s">
        <v>874</v>
      </c>
      <c r="H3182">
        <v>1</v>
      </c>
      <c r="I3182">
        <v>2</v>
      </c>
      <c r="J3182">
        <v>1</v>
      </c>
      <c r="K3182" t="s">
        <v>875</v>
      </c>
      <c r="L3182">
        <v>1</v>
      </c>
      <c r="M3182">
        <v>1</v>
      </c>
      <c r="N3182" t="s">
        <v>877</v>
      </c>
      <c r="O3182">
        <v>0.33300000000000002</v>
      </c>
      <c r="P3182" t="s">
        <v>877</v>
      </c>
      <c r="Q3182" t="s">
        <v>877</v>
      </c>
      <c r="R3182" t="s">
        <v>877</v>
      </c>
      <c r="S3182" t="s">
        <v>877</v>
      </c>
      <c r="T3182" t="s">
        <v>877</v>
      </c>
      <c r="U3182" t="s">
        <v>877</v>
      </c>
      <c r="V3182" t="s">
        <v>64</v>
      </c>
      <c r="W3182" t="s">
        <v>877</v>
      </c>
      <c r="X3182">
        <v>1</v>
      </c>
      <c r="Y3182" t="s">
        <v>877</v>
      </c>
      <c r="Z3182" t="s">
        <v>877</v>
      </c>
      <c r="AA3182" s="19">
        <v>45734.019227847224</v>
      </c>
      <c r="AB3182" t="s">
        <v>2043</v>
      </c>
    </row>
    <row r="3183" spans="1:28" x14ac:dyDescent="0.35">
      <c r="A3183" t="s">
        <v>1347</v>
      </c>
      <c r="B3183" t="s">
        <v>313</v>
      </c>
      <c r="C3183">
        <v>3822</v>
      </c>
      <c r="D3183" s="9">
        <v>40743.897326388891</v>
      </c>
      <c r="E3183" s="9">
        <v>44566.357800925929</v>
      </c>
      <c r="F3183">
        <v>10938</v>
      </c>
      <c r="G3183">
        <v>10938</v>
      </c>
      <c r="H3183">
        <v>4294</v>
      </c>
      <c r="I3183">
        <v>6644</v>
      </c>
      <c r="J3183">
        <v>1842</v>
      </c>
      <c r="K3183">
        <v>9096</v>
      </c>
      <c r="L3183">
        <v>5697</v>
      </c>
      <c r="M3183">
        <v>3400</v>
      </c>
      <c r="N3183">
        <v>1.274</v>
      </c>
      <c r="O3183">
        <v>2.0329999999999999</v>
      </c>
      <c r="P3183">
        <v>0.65400000000000003</v>
      </c>
      <c r="Q3183">
        <v>1.6870000000000001</v>
      </c>
      <c r="R3183">
        <v>0.63600000000000001</v>
      </c>
      <c r="S3183">
        <v>0.38500000000000001</v>
      </c>
      <c r="T3183">
        <v>0.80200000000000005</v>
      </c>
      <c r="U3183">
        <v>2015.412</v>
      </c>
      <c r="V3183" t="s">
        <v>58</v>
      </c>
      <c r="W3183">
        <v>0.94799999999999995</v>
      </c>
      <c r="X3183">
        <v>0.98</v>
      </c>
      <c r="Y3183">
        <v>0.96599999999999997</v>
      </c>
      <c r="Z3183">
        <v>0.97599999999999998</v>
      </c>
      <c r="AA3183" s="19">
        <v>45734.019343900465</v>
      </c>
      <c r="AB3183" t="s">
        <v>2043</v>
      </c>
    </row>
    <row r="3184" spans="1:28" x14ac:dyDescent="0.35">
      <c r="A3184" t="s">
        <v>1347</v>
      </c>
      <c r="B3184" t="s">
        <v>314</v>
      </c>
      <c r="C3184">
        <v>99</v>
      </c>
      <c r="D3184" s="9">
        <v>44466.37327546296</v>
      </c>
      <c r="E3184" s="9">
        <v>44566.357800925929</v>
      </c>
      <c r="F3184" t="s">
        <v>874</v>
      </c>
      <c r="G3184" t="s">
        <v>874</v>
      </c>
      <c r="H3184">
        <v>82</v>
      </c>
      <c r="I3184">
        <v>137</v>
      </c>
      <c r="J3184">
        <v>23</v>
      </c>
      <c r="K3184" t="s">
        <v>875</v>
      </c>
      <c r="L3184">
        <v>70</v>
      </c>
      <c r="M3184">
        <v>127</v>
      </c>
      <c r="N3184">
        <v>0.91900000000000004</v>
      </c>
      <c r="O3184">
        <v>1.454</v>
      </c>
      <c r="P3184">
        <v>0.247</v>
      </c>
      <c r="Q3184">
        <v>0.89</v>
      </c>
      <c r="R3184">
        <v>0.41899999999999998</v>
      </c>
      <c r="S3184">
        <v>0.38700000000000001</v>
      </c>
      <c r="T3184">
        <v>0.89600000000000002</v>
      </c>
      <c r="U3184">
        <v>3820.2249999999999</v>
      </c>
      <c r="V3184" t="s">
        <v>58</v>
      </c>
      <c r="W3184">
        <v>0.99099999999999999</v>
      </c>
      <c r="X3184">
        <v>0.98799999999999999</v>
      </c>
      <c r="Y3184">
        <v>0.97699999999999998</v>
      </c>
      <c r="Z3184">
        <v>0.95499999999999996</v>
      </c>
      <c r="AA3184" s="19">
        <v>45734.019358113423</v>
      </c>
      <c r="AB3184" t="s">
        <v>2043</v>
      </c>
    </row>
    <row r="3185" spans="1:28" x14ac:dyDescent="0.35">
      <c r="A3185" t="s">
        <v>1816</v>
      </c>
      <c r="B3185" t="s">
        <v>313</v>
      </c>
      <c r="C3185">
        <v>6434</v>
      </c>
      <c r="D3185" s="9">
        <v>38112.340543981481</v>
      </c>
      <c r="E3185" s="9">
        <v>44546.449976851851</v>
      </c>
      <c r="F3185">
        <v>159</v>
      </c>
      <c r="G3185">
        <v>159</v>
      </c>
      <c r="H3185">
        <v>84</v>
      </c>
      <c r="I3185">
        <v>75</v>
      </c>
      <c r="J3185">
        <v>38</v>
      </c>
      <c r="K3185">
        <v>121</v>
      </c>
      <c r="L3185">
        <v>117</v>
      </c>
      <c r="M3185">
        <v>4</v>
      </c>
      <c r="N3185">
        <v>1.2999999999999999E-2</v>
      </c>
      <c r="O3185">
        <v>1.2E-2</v>
      </c>
      <c r="P3185">
        <v>7.0000000000000001E-3</v>
      </c>
      <c r="Q3185">
        <v>1.7999999999999999E-2</v>
      </c>
      <c r="R3185">
        <v>1</v>
      </c>
      <c r="S3185">
        <v>0.52</v>
      </c>
      <c r="T3185">
        <v>0.72</v>
      </c>
      <c r="U3185">
        <v>222.22200000000001</v>
      </c>
      <c r="V3185" t="s">
        <v>64</v>
      </c>
      <c r="W3185">
        <v>0.98399999999999999</v>
      </c>
      <c r="X3185">
        <v>0.85299999999999998</v>
      </c>
      <c r="Y3185">
        <v>0.75900000000000001</v>
      </c>
      <c r="Z3185">
        <v>0.96699999999999997</v>
      </c>
      <c r="AA3185" s="19">
        <v>45734.019450821761</v>
      </c>
      <c r="AB3185" t="s">
        <v>2043</v>
      </c>
    </row>
    <row r="3186" spans="1:28" x14ac:dyDescent="0.35">
      <c r="A3186" t="s">
        <v>1816</v>
      </c>
      <c r="B3186" t="s">
        <v>314</v>
      </c>
      <c r="C3186">
        <v>3</v>
      </c>
      <c r="D3186" s="9">
        <v>44543.353101851855</v>
      </c>
      <c r="E3186" s="9">
        <v>44546.449976851851</v>
      </c>
      <c r="F3186" t="s">
        <v>874</v>
      </c>
      <c r="G3186" t="s">
        <v>874</v>
      </c>
      <c r="H3186">
        <v>2</v>
      </c>
      <c r="I3186">
        <v>1</v>
      </c>
      <c r="J3186">
        <v>1</v>
      </c>
      <c r="K3186" t="s">
        <v>875</v>
      </c>
      <c r="L3186">
        <v>3</v>
      </c>
      <c r="M3186">
        <v>-1</v>
      </c>
      <c r="N3186">
        <v>1</v>
      </c>
      <c r="O3186" t="s">
        <v>877</v>
      </c>
      <c r="P3186" t="s">
        <v>877</v>
      </c>
      <c r="Q3186">
        <v>1.5</v>
      </c>
      <c r="R3186" t="s">
        <v>877</v>
      </c>
      <c r="S3186" t="s">
        <v>877</v>
      </c>
      <c r="T3186" t="s">
        <v>877</v>
      </c>
      <c r="U3186" t="s">
        <v>877</v>
      </c>
      <c r="V3186" t="s">
        <v>64</v>
      </c>
      <c r="W3186">
        <v>1</v>
      </c>
      <c r="X3186" t="s">
        <v>877</v>
      </c>
      <c r="Y3186" t="s">
        <v>877</v>
      </c>
      <c r="Z3186">
        <v>0.75</v>
      </c>
      <c r="AA3186" s="19">
        <v>45734.019450891203</v>
      </c>
      <c r="AB3186" t="s">
        <v>2043</v>
      </c>
    </row>
    <row r="3187" spans="1:28" x14ac:dyDescent="0.35">
      <c r="A3187" t="s">
        <v>1817</v>
      </c>
      <c r="B3187" t="s">
        <v>313</v>
      </c>
      <c r="C3187">
        <v>7078</v>
      </c>
      <c r="D3187" s="9">
        <v>37382.911157407405</v>
      </c>
      <c r="E3187" s="9">
        <v>44461.207627314812</v>
      </c>
      <c r="F3187">
        <v>197</v>
      </c>
      <c r="G3187">
        <v>197</v>
      </c>
      <c r="H3187">
        <v>47</v>
      </c>
      <c r="I3187">
        <v>150</v>
      </c>
      <c r="J3187">
        <v>55</v>
      </c>
      <c r="K3187">
        <v>142</v>
      </c>
      <c r="L3187">
        <v>103</v>
      </c>
      <c r="M3187">
        <v>39</v>
      </c>
      <c r="N3187">
        <v>7.0000000000000001E-3</v>
      </c>
      <c r="O3187">
        <v>2.5999999999999999E-2</v>
      </c>
      <c r="P3187">
        <v>1.2E-2</v>
      </c>
      <c r="Q3187">
        <v>2.8000000000000001E-2</v>
      </c>
      <c r="R3187">
        <v>1.333</v>
      </c>
      <c r="S3187">
        <v>0.21199999999999999</v>
      </c>
      <c r="T3187">
        <v>0.63600000000000001</v>
      </c>
      <c r="U3187">
        <v>1392.857</v>
      </c>
      <c r="V3187" t="s">
        <v>64</v>
      </c>
      <c r="W3187">
        <v>0.92800000000000005</v>
      </c>
      <c r="X3187">
        <v>0.92100000000000004</v>
      </c>
      <c r="Y3187">
        <v>0.753</v>
      </c>
      <c r="Z3187">
        <v>0.68799999999999994</v>
      </c>
      <c r="AA3187" s="19">
        <v>45734.019536712964</v>
      </c>
      <c r="AB3187" t="s">
        <v>2043</v>
      </c>
    </row>
    <row r="3188" spans="1:28" x14ac:dyDescent="0.35">
      <c r="A3188" t="s">
        <v>1817</v>
      </c>
      <c r="B3188" t="s">
        <v>314</v>
      </c>
      <c r="C3188">
        <v>0</v>
      </c>
      <c r="D3188" s="9">
        <v>44461.207627314812</v>
      </c>
      <c r="E3188" s="9">
        <v>44461.207627314812</v>
      </c>
      <c r="F3188" t="s">
        <v>874</v>
      </c>
      <c r="G3188" t="s">
        <v>874</v>
      </c>
      <c r="H3188">
        <v>1</v>
      </c>
      <c r="I3188">
        <v>1</v>
      </c>
      <c r="J3188">
        <v>1</v>
      </c>
      <c r="K3188" t="s">
        <v>875</v>
      </c>
      <c r="L3188">
        <v>1</v>
      </c>
      <c r="M3188">
        <v>0</v>
      </c>
      <c r="N3188" t="s">
        <v>877</v>
      </c>
      <c r="O3188" t="s">
        <v>877</v>
      </c>
      <c r="P3188" t="s">
        <v>877</v>
      </c>
      <c r="Q3188" t="s">
        <v>877</v>
      </c>
      <c r="R3188" t="s">
        <v>877</v>
      </c>
      <c r="S3188" t="s">
        <v>877</v>
      </c>
      <c r="T3188" t="s">
        <v>877</v>
      </c>
      <c r="U3188" t="s">
        <v>877</v>
      </c>
      <c r="V3188" t="s">
        <v>64</v>
      </c>
      <c r="W3188" t="s">
        <v>877</v>
      </c>
      <c r="X3188" t="s">
        <v>877</v>
      </c>
      <c r="Y3188" t="s">
        <v>877</v>
      </c>
      <c r="Z3188" t="s">
        <v>877</v>
      </c>
      <c r="AA3188" s="19">
        <v>45734.019536770837</v>
      </c>
      <c r="AB3188" t="s">
        <v>2043</v>
      </c>
    </row>
    <row r="3189" spans="1:28" x14ac:dyDescent="0.35">
      <c r="A3189" t="s">
        <v>1818</v>
      </c>
      <c r="B3189" t="s">
        <v>313</v>
      </c>
      <c r="C3189">
        <v>1513</v>
      </c>
      <c r="D3189" s="9">
        <v>42585.885844907411</v>
      </c>
      <c r="E3189" s="9">
        <v>44099.710370370369</v>
      </c>
      <c r="F3189">
        <v>242</v>
      </c>
      <c r="G3189">
        <v>242</v>
      </c>
      <c r="H3189">
        <v>158</v>
      </c>
      <c r="I3189">
        <v>84</v>
      </c>
      <c r="J3189">
        <v>14</v>
      </c>
      <c r="K3189">
        <v>228</v>
      </c>
      <c r="L3189">
        <v>183</v>
      </c>
      <c r="M3189">
        <v>45</v>
      </c>
      <c r="N3189">
        <v>9.1999999999999998E-2</v>
      </c>
      <c r="O3189">
        <v>0.05</v>
      </c>
      <c r="P3189">
        <v>8.0000000000000002E-3</v>
      </c>
      <c r="Q3189">
        <v>0.108</v>
      </c>
      <c r="R3189">
        <v>0.80600000000000005</v>
      </c>
      <c r="S3189">
        <v>0.64800000000000002</v>
      </c>
      <c r="T3189">
        <v>0.94399999999999995</v>
      </c>
      <c r="U3189">
        <v>416.66699999999997</v>
      </c>
      <c r="V3189" t="s">
        <v>58</v>
      </c>
      <c r="W3189">
        <v>0.879</v>
      </c>
      <c r="X3189">
        <v>0.95699999999999996</v>
      </c>
      <c r="Y3189">
        <v>0.77100000000000002</v>
      </c>
      <c r="Z3189">
        <v>0.94599999999999995</v>
      </c>
      <c r="AA3189" s="19">
        <v>45734.019627569447</v>
      </c>
      <c r="AB3189" t="s">
        <v>2043</v>
      </c>
    </row>
    <row r="3190" spans="1:28" x14ac:dyDescent="0.35">
      <c r="A3190" t="s">
        <v>1818</v>
      </c>
      <c r="B3190" t="s">
        <v>314</v>
      </c>
      <c r="C3190">
        <v>0</v>
      </c>
      <c r="D3190" s="9">
        <v>44099.583587962959</v>
      </c>
      <c r="E3190" s="9">
        <v>44099.710370370369</v>
      </c>
      <c r="F3190" t="s">
        <v>874</v>
      </c>
      <c r="G3190" t="s">
        <v>874</v>
      </c>
      <c r="H3190">
        <v>1</v>
      </c>
      <c r="I3190">
        <v>1</v>
      </c>
      <c r="J3190">
        <v>1</v>
      </c>
      <c r="K3190" t="s">
        <v>875</v>
      </c>
      <c r="L3190">
        <v>2</v>
      </c>
      <c r="M3190">
        <v>-2</v>
      </c>
      <c r="N3190" t="s">
        <v>877</v>
      </c>
      <c r="O3190" t="s">
        <v>877</v>
      </c>
      <c r="P3190" t="s">
        <v>877</v>
      </c>
      <c r="Q3190" t="s">
        <v>877</v>
      </c>
      <c r="R3190" t="s">
        <v>877</v>
      </c>
      <c r="S3190" t="s">
        <v>877</v>
      </c>
      <c r="T3190" t="s">
        <v>877</v>
      </c>
      <c r="U3190" t="s">
        <v>877</v>
      </c>
      <c r="V3190" t="s">
        <v>58</v>
      </c>
      <c r="W3190" t="s">
        <v>877</v>
      </c>
      <c r="X3190" t="s">
        <v>877</v>
      </c>
      <c r="Y3190" t="s">
        <v>877</v>
      </c>
      <c r="Z3190" t="s">
        <v>877</v>
      </c>
      <c r="AA3190" s="19">
        <v>45734.019627627313</v>
      </c>
      <c r="AB3190" t="s">
        <v>2043</v>
      </c>
    </row>
    <row r="3191" spans="1:28" x14ac:dyDescent="0.35">
      <c r="A3191" t="s">
        <v>1819</v>
      </c>
      <c r="B3191" t="s">
        <v>313</v>
      </c>
      <c r="C3191">
        <v>6401</v>
      </c>
      <c r="D3191" s="9">
        <v>38003.95417824074</v>
      </c>
      <c r="E3191" s="9">
        <v>44405.943159722221</v>
      </c>
      <c r="F3191">
        <v>982</v>
      </c>
      <c r="G3191">
        <v>982</v>
      </c>
      <c r="H3191">
        <v>397</v>
      </c>
      <c r="I3191">
        <v>585</v>
      </c>
      <c r="J3191">
        <v>125</v>
      </c>
      <c r="K3191">
        <v>857</v>
      </c>
      <c r="L3191">
        <v>838</v>
      </c>
      <c r="M3191">
        <v>19</v>
      </c>
      <c r="N3191">
        <v>9.4E-2</v>
      </c>
      <c r="O3191">
        <v>0.126</v>
      </c>
      <c r="P3191">
        <v>0.03</v>
      </c>
      <c r="Q3191">
        <v>0.188</v>
      </c>
      <c r="R3191">
        <v>0.98899999999999999</v>
      </c>
      <c r="S3191">
        <v>0.42699999999999999</v>
      </c>
      <c r="T3191">
        <v>0.86399999999999999</v>
      </c>
      <c r="U3191">
        <v>101.06399999999999</v>
      </c>
      <c r="V3191" t="s">
        <v>58</v>
      </c>
      <c r="W3191">
        <v>0.91400000000000003</v>
      </c>
      <c r="X3191">
        <v>0.91800000000000004</v>
      </c>
      <c r="Y3191">
        <v>0.92800000000000005</v>
      </c>
      <c r="Z3191">
        <v>0.91500000000000004</v>
      </c>
      <c r="AA3191" s="19">
        <v>45734.019720636577</v>
      </c>
      <c r="AB3191" t="s">
        <v>2043</v>
      </c>
    </row>
    <row r="3192" spans="1:28" x14ac:dyDescent="0.35">
      <c r="A3192" t="s">
        <v>1819</v>
      </c>
      <c r="B3192" t="s">
        <v>314</v>
      </c>
      <c r="C3192">
        <v>49</v>
      </c>
      <c r="D3192" s="9">
        <v>44356.931863425925</v>
      </c>
      <c r="E3192" s="9">
        <v>44405.943159722221</v>
      </c>
      <c r="F3192" t="s">
        <v>874</v>
      </c>
      <c r="G3192" t="s">
        <v>874</v>
      </c>
      <c r="H3192">
        <v>1</v>
      </c>
      <c r="I3192">
        <v>1</v>
      </c>
      <c r="J3192">
        <v>1</v>
      </c>
      <c r="K3192" t="s">
        <v>875</v>
      </c>
      <c r="L3192">
        <v>1</v>
      </c>
      <c r="M3192">
        <v>-1</v>
      </c>
      <c r="N3192" t="s">
        <v>877</v>
      </c>
      <c r="O3192" t="s">
        <v>877</v>
      </c>
      <c r="P3192" t="s">
        <v>877</v>
      </c>
      <c r="Q3192" t="s">
        <v>877</v>
      </c>
      <c r="R3192" t="s">
        <v>877</v>
      </c>
      <c r="S3192" t="s">
        <v>877</v>
      </c>
      <c r="T3192" t="s">
        <v>877</v>
      </c>
      <c r="U3192" t="s">
        <v>877</v>
      </c>
      <c r="V3192" t="s">
        <v>58</v>
      </c>
      <c r="W3192" t="s">
        <v>877</v>
      </c>
      <c r="X3192" t="s">
        <v>877</v>
      </c>
      <c r="Y3192" t="s">
        <v>877</v>
      </c>
      <c r="Z3192" t="s">
        <v>877</v>
      </c>
      <c r="AA3192" s="19">
        <v>45734.019720694443</v>
      </c>
      <c r="AB3192" t="s">
        <v>2043</v>
      </c>
    </row>
    <row r="3193" spans="1:28" x14ac:dyDescent="0.35">
      <c r="A3193" t="s">
        <v>1820</v>
      </c>
      <c r="B3193" t="s">
        <v>313</v>
      </c>
      <c r="C3193">
        <v>5192</v>
      </c>
      <c r="D3193" s="9">
        <v>39368.913437499999</v>
      </c>
      <c r="E3193" s="9">
        <v>44561.734525462962</v>
      </c>
      <c r="F3193">
        <v>1044</v>
      </c>
      <c r="G3193">
        <v>1044</v>
      </c>
      <c r="H3193">
        <v>433</v>
      </c>
      <c r="I3193">
        <v>611</v>
      </c>
      <c r="J3193">
        <v>209</v>
      </c>
      <c r="K3193">
        <v>835</v>
      </c>
      <c r="L3193">
        <v>686</v>
      </c>
      <c r="M3193">
        <v>149</v>
      </c>
      <c r="N3193">
        <v>7.2999999999999995E-2</v>
      </c>
      <c r="O3193">
        <v>0.122</v>
      </c>
      <c r="P3193">
        <v>4.1000000000000002E-2</v>
      </c>
      <c r="Q3193">
        <v>0.12</v>
      </c>
      <c r="R3193">
        <v>0.77900000000000003</v>
      </c>
      <c r="S3193">
        <v>0.374</v>
      </c>
      <c r="T3193">
        <v>0.79</v>
      </c>
      <c r="U3193">
        <v>1241.6669999999999</v>
      </c>
      <c r="V3193" t="s">
        <v>58</v>
      </c>
      <c r="W3193">
        <v>0.85199999999999998</v>
      </c>
      <c r="X3193">
        <v>0.79800000000000004</v>
      </c>
      <c r="Y3193">
        <v>0.79500000000000004</v>
      </c>
      <c r="Z3193">
        <v>0.89900000000000002</v>
      </c>
      <c r="AA3193" s="19">
        <v>45734.01981445602</v>
      </c>
      <c r="AB3193" t="s">
        <v>2043</v>
      </c>
    </row>
    <row r="3194" spans="1:28" x14ac:dyDescent="0.35">
      <c r="A3194" t="s">
        <v>1820</v>
      </c>
      <c r="B3194" t="s">
        <v>314</v>
      </c>
      <c r="C3194">
        <v>99</v>
      </c>
      <c r="D3194" s="9">
        <v>44462.392384259256</v>
      </c>
      <c r="E3194" s="9">
        <v>44561.734525462962</v>
      </c>
      <c r="F3194" t="s">
        <v>874</v>
      </c>
      <c r="G3194" t="s">
        <v>874</v>
      </c>
      <c r="H3194">
        <v>15</v>
      </c>
      <c r="I3194">
        <v>5</v>
      </c>
      <c r="J3194">
        <v>4</v>
      </c>
      <c r="K3194" t="s">
        <v>875</v>
      </c>
      <c r="L3194">
        <v>20</v>
      </c>
      <c r="M3194">
        <v>-3</v>
      </c>
      <c r="N3194">
        <v>0.111</v>
      </c>
      <c r="O3194">
        <v>0.183</v>
      </c>
      <c r="P3194">
        <v>4.2000000000000003E-2</v>
      </c>
      <c r="Q3194">
        <v>0.183</v>
      </c>
      <c r="R3194">
        <v>0.72599999999999998</v>
      </c>
      <c r="S3194">
        <v>0.378</v>
      </c>
      <c r="T3194">
        <v>0.85699999999999998</v>
      </c>
      <c r="U3194">
        <v>814.20799999999997</v>
      </c>
      <c r="V3194" t="s">
        <v>58</v>
      </c>
      <c r="W3194">
        <v>0.871</v>
      </c>
      <c r="X3194">
        <v>0.56799999999999995</v>
      </c>
      <c r="Y3194">
        <v>0.93799999999999994</v>
      </c>
      <c r="Z3194">
        <v>0.84299999999999997</v>
      </c>
      <c r="AA3194" s="19">
        <v>45734.019828136574</v>
      </c>
      <c r="AB3194" t="s">
        <v>2043</v>
      </c>
    </row>
    <row r="3195" spans="1:28" x14ac:dyDescent="0.35">
      <c r="A3195" t="s">
        <v>1821</v>
      </c>
      <c r="B3195" t="s">
        <v>313</v>
      </c>
      <c r="C3195">
        <v>5670</v>
      </c>
      <c r="D3195" s="9">
        <v>38826.051307870373</v>
      </c>
      <c r="E3195" s="9">
        <v>44496.380659722221</v>
      </c>
      <c r="F3195">
        <v>101</v>
      </c>
      <c r="G3195">
        <v>101</v>
      </c>
      <c r="H3195">
        <v>69</v>
      </c>
      <c r="I3195">
        <v>32</v>
      </c>
      <c r="J3195">
        <v>3</v>
      </c>
      <c r="K3195">
        <v>98</v>
      </c>
      <c r="L3195">
        <v>83</v>
      </c>
      <c r="M3195">
        <v>15</v>
      </c>
      <c r="N3195">
        <v>1.0999999999999999E-2</v>
      </c>
      <c r="O3195">
        <v>7.0000000000000001E-3</v>
      </c>
      <c r="P3195">
        <v>3.0000000000000001E-3</v>
      </c>
      <c r="Q3195">
        <v>1.4999999999999999E-2</v>
      </c>
      <c r="R3195">
        <v>1</v>
      </c>
      <c r="S3195">
        <v>0.61099999999999999</v>
      </c>
      <c r="T3195">
        <v>0.83299999999999996</v>
      </c>
      <c r="U3195">
        <v>1000</v>
      </c>
      <c r="V3195" t="s">
        <v>64</v>
      </c>
      <c r="W3195">
        <v>0.69199999999999995</v>
      </c>
      <c r="X3195">
        <v>0.69</v>
      </c>
      <c r="Y3195">
        <v>0.99199999999999999</v>
      </c>
      <c r="Z3195">
        <v>0.625</v>
      </c>
      <c r="AA3195" s="19">
        <v>45734.019917627316</v>
      </c>
      <c r="AB3195" t="s">
        <v>2043</v>
      </c>
    </row>
    <row r="3196" spans="1:28" x14ac:dyDescent="0.35">
      <c r="A3196" t="s">
        <v>1821</v>
      </c>
      <c r="B3196" t="s">
        <v>314</v>
      </c>
      <c r="C3196">
        <v>51</v>
      </c>
      <c r="D3196" s="9">
        <v>44445.294108796297</v>
      </c>
      <c r="E3196" s="9">
        <v>44496.380659722221</v>
      </c>
      <c r="F3196" t="s">
        <v>874</v>
      </c>
      <c r="G3196" t="s">
        <v>874</v>
      </c>
      <c r="H3196">
        <v>2</v>
      </c>
      <c r="I3196">
        <v>1</v>
      </c>
      <c r="J3196">
        <v>1</v>
      </c>
      <c r="K3196" t="s">
        <v>875</v>
      </c>
      <c r="L3196">
        <v>2</v>
      </c>
      <c r="M3196">
        <v>1</v>
      </c>
      <c r="N3196">
        <v>2.5999999999999999E-2</v>
      </c>
      <c r="O3196" t="s">
        <v>877</v>
      </c>
      <c r="P3196" t="s">
        <v>877</v>
      </c>
      <c r="Q3196" t="s">
        <v>877</v>
      </c>
      <c r="R3196" t="s">
        <v>877</v>
      </c>
      <c r="S3196" t="s">
        <v>877</v>
      </c>
      <c r="T3196" t="s">
        <v>877</v>
      </c>
      <c r="U3196" t="s">
        <v>877</v>
      </c>
      <c r="V3196" t="s">
        <v>64</v>
      </c>
      <c r="W3196">
        <v>1</v>
      </c>
      <c r="X3196" t="s">
        <v>877</v>
      </c>
      <c r="Y3196" t="s">
        <v>877</v>
      </c>
      <c r="Z3196" t="s">
        <v>877</v>
      </c>
      <c r="AA3196" s="19">
        <v>45734.019917685182</v>
      </c>
      <c r="AB3196" t="s">
        <v>2043</v>
      </c>
    </row>
    <row r="3197" spans="1:28" x14ac:dyDescent="0.35">
      <c r="A3197" t="s">
        <v>1822</v>
      </c>
      <c r="B3197" t="s">
        <v>313</v>
      </c>
      <c r="C3197">
        <v>6421</v>
      </c>
      <c r="D3197" s="9">
        <v>38023.943055555559</v>
      </c>
      <c r="E3197" s="9">
        <v>44445.287430555552</v>
      </c>
      <c r="F3197">
        <v>94</v>
      </c>
      <c r="G3197">
        <v>94</v>
      </c>
      <c r="H3197">
        <v>72</v>
      </c>
      <c r="I3197">
        <v>22</v>
      </c>
      <c r="J3197">
        <v>8</v>
      </c>
      <c r="K3197">
        <v>86</v>
      </c>
      <c r="L3197">
        <v>72</v>
      </c>
      <c r="M3197">
        <v>14</v>
      </c>
      <c r="N3197">
        <v>1.2999999999999999E-2</v>
      </c>
      <c r="O3197">
        <v>4.0000000000000001E-3</v>
      </c>
      <c r="P3197">
        <v>1E-3</v>
      </c>
      <c r="Q3197">
        <v>1.4E-2</v>
      </c>
      <c r="R3197">
        <v>0.875</v>
      </c>
      <c r="S3197">
        <v>0.76500000000000001</v>
      </c>
      <c r="T3197">
        <v>0.94099999999999995</v>
      </c>
      <c r="U3197">
        <v>1000</v>
      </c>
      <c r="V3197" t="s">
        <v>58</v>
      </c>
      <c r="W3197">
        <v>0.873</v>
      </c>
      <c r="X3197">
        <v>0.98399999999999999</v>
      </c>
      <c r="Y3197">
        <v>0.93799999999999994</v>
      </c>
      <c r="Z3197">
        <v>0.90300000000000002</v>
      </c>
      <c r="AA3197" s="19">
        <v>45734.020004293983</v>
      </c>
      <c r="AB3197" t="s">
        <v>2043</v>
      </c>
    </row>
    <row r="3198" spans="1:28" x14ac:dyDescent="0.35">
      <c r="A3198" t="s">
        <v>1822</v>
      </c>
      <c r="B3198" t="s">
        <v>314</v>
      </c>
      <c r="C3198">
        <v>0</v>
      </c>
      <c r="D3198" s="9">
        <v>44445.287430555552</v>
      </c>
      <c r="E3198" s="9">
        <v>44445.287430555552</v>
      </c>
      <c r="F3198" t="s">
        <v>874</v>
      </c>
      <c r="G3198" t="s">
        <v>874</v>
      </c>
      <c r="H3198">
        <v>1</v>
      </c>
      <c r="I3198">
        <v>1</v>
      </c>
      <c r="J3198">
        <v>1</v>
      </c>
      <c r="K3198" t="s">
        <v>875</v>
      </c>
      <c r="L3198">
        <v>1</v>
      </c>
      <c r="M3198">
        <v>0</v>
      </c>
      <c r="N3198" t="s">
        <v>877</v>
      </c>
      <c r="O3198" t="s">
        <v>877</v>
      </c>
      <c r="P3198" t="s">
        <v>877</v>
      </c>
      <c r="Q3198" t="s">
        <v>877</v>
      </c>
      <c r="R3198" t="s">
        <v>877</v>
      </c>
      <c r="S3198" t="s">
        <v>877</v>
      </c>
      <c r="T3198" t="s">
        <v>877</v>
      </c>
      <c r="U3198" t="s">
        <v>877</v>
      </c>
      <c r="V3198" t="s">
        <v>58</v>
      </c>
      <c r="W3198" t="s">
        <v>877</v>
      </c>
      <c r="X3198" t="s">
        <v>877</v>
      </c>
      <c r="Y3198" t="s">
        <v>877</v>
      </c>
      <c r="Z3198" t="s">
        <v>877</v>
      </c>
      <c r="AA3198" s="19">
        <v>45734.020004363425</v>
      </c>
      <c r="AB3198" t="s">
        <v>2043</v>
      </c>
    </row>
    <row r="3199" spans="1:28" x14ac:dyDescent="0.35">
      <c r="A3199" t="s">
        <v>1823</v>
      </c>
      <c r="B3199" t="s">
        <v>313</v>
      </c>
      <c r="C3199">
        <v>6193</v>
      </c>
      <c r="D3199" s="9">
        <v>38072.05537037037</v>
      </c>
      <c r="E3199" s="9">
        <v>44265.084432870368</v>
      </c>
      <c r="F3199">
        <v>1313</v>
      </c>
      <c r="G3199">
        <v>1313</v>
      </c>
      <c r="H3199">
        <v>583</v>
      </c>
      <c r="I3199">
        <v>730</v>
      </c>
      <c r="J3199">
        <v>174</v>
      </c>
      <c r="K3199">
        <v>1139</v>
      </c>
      <c r="L3199">
        <v>1041</v>
      </c>
      <c r="M3199">
        <v>98</v>
      </c>
      <c r="N3199">
        <v>0.13400000000000001</v>
      </c>
      <c r="O3199">
        <v>0.188</v>
      </c>
      <c r="P3199">
        <v>4.9000000000000002E-2</v>
      </c>
      <c r="Q3199">
        <v>0.26800000000000002</v>
      </c>
      <c r="R3199">
        <v>0.98199999999999998</v>
      </c>
      <c r="S3199">
        <v>0.41599999999999998</v>
      </c>
      <c r="T3199">
        <v>0.84799999999999998</v>
      </c>
      <c r="U3199">
        <v>365.67200000000003</v>
      </c>
      <c r="V3199" t="s">
        <v>58</v>
      </c>
      <c r="W3199">
        <v>0.84099999999999997</v>
      </c>
      <c r="X3199">
        <v>0.85699999999999998</v>
      </c>
      <c r="Y3199">
        <v>0.875</v>
      </c>
      <c r="Z3199">
        <v>0.86799999999999999</v>
      </c>
      <c r="AA3199" s="19">
        <v>45734.020097326385</v>
      </c>
      <c r="AB3199" t="s">
        <v>2043</v>
      </c>
    </row>
    <row r="3200" spans="1:28" x14ac:dyDescent="0.35">
      <c r="A3200" t="s">
        <v>1823</v>
      </c>
      <c r="B3200" t="s">
        <v>314</v>
      </c>
      <c r="C3200">
        <v>62</v>
      </c>
      <c r="D3200" s="9">
        <v>44202.784363425926</v>
      </c>
      <c r="E3200" s="9">
        <v>44265.084432870368</v>
      </c>
      <c r="F3200" t="s">
        <v>874</v>
      </c>
      <c r="G3200" t="s">
        <v>874</v>
      </c>
      <c r="H3200">
        <v>3</v>
      </c>
      <c r="I3200">
        <v>1</v>
      </c>
      <c r="J3200">
        <v>1</v>
      </c>
      <c r="K3200" t="s">
        <v>875</v>
      </c>
      <c r="L3200">
        <v>1</v>
      </c>
      <c r="M3200">
        <v>1</v>
      </c>
      <c r="N3200">
        <v>2.4E-2</v>
      </c>
      <c r="O3200" t="s">
        <v>877</v>
      </c>
      <c r="P3200" t="s">
        <v>877</v>
      </c>
      <c r="Q3200" t="s">
        <v>877</v>
      </c>
      <c r="R3200" t="s">
        <v>877</v>
      </c>
      <c r="S3200" t="s">
        <v>877</v>
      </c>
      <c r="T3200" t="s">
        <v>877</v>
      </c>
      <c r="U3200" t="s">
        <v>877</v>
      </c>
      <c r="V3200" t="s">
        <v>58</v>
      </c>
      <c r="W3200">
        <v>0.75</v>
      </c>
      <c r="X3200" t="s">
        <v>877</v>
      </c>
      <c r="Y3200" t="s">
        <v>877</v>
      </c>
      <c r="Z3200" t="s">
        <v>877</v>
      </c>
      <c r="AA3200" s="19">
        <v>45734.020097395834</v>
      </c>
      <c r="AB3200" t="s">
        <v>2043</v>
      </c>
    </row>
    <row r="3201" spans="1:28" x14ac:dyDescent="0.35">
      <c r="A3201" t="s">
        <v>1824</v>
      </c>
      <c r="B3201" t="s">
        <v>313</v>
      </c>
      <c r="C3201">
        <v>7494</v>
      </c>
      <c r="D3201" s="9">
        <v>37004.783229166664</v>
      </c>
      <c r="E3201" s="9">
        <v>44498.911435185182</v>
      </c>
      <c r="F3201">
        <v>569</v>
      </c>
      <c r="G3201">
        <v>569</v>
      </c>
      <c r="H3201">
        <v>48</v>
      </c>
      <c r="I3201">
        <v>521</v>
      </c>
      <c r="J3201">
        <v>100</v>
      </c>
      <c r="K3201">
        <v>469</v>
      </c>
      <c r="L3201">
        <v>358</v>
      </c>
      <c r="M3201">
        <v>111</v>
      </c>
      <c r="N3201">
        <v>5.0000000000000001E-3</v>
      </c>
      <c r="O3201">
        <v>0.26300000000000001</v>
      </c>
      <c r="P3201">
        <v>7.8E-2</v>
      </c>
      <c r="Q3201">
        <v>0.40200000000000002</v>
      </c>
      <c r="R3201">
        <v>2.1160000000000001</v>
      </c>
      <c r="S3201">
        <v>1.9E-2</v>
      </c>
      <c r="T3201">
        <v>0.70899999999999996</v>
      </c>
      <c r="U3201">
        <v>276.11900000000003</v>
      </c>
      <c r="V3201" t="s">
        <v>64</v>
      </c>
      <c r="W3201">
        <v>0.254</v>
      </c>
      <c r="X3201">
        <v>0.60199999999999998</v>
      </c>
      <c r="Y3201">
        <v>0.16300000000000001</v>
      </c>
      <c r="Z3201">
        <v>0.26100000000000001</v>
      </c>
      <c r="AA3201" s="19">
        <v>45734.020184791669</v>
      </c>
      <c r="AB3201" t="s">
        <v>2043</v>
      </c>
    </row>
    <row r="3202" spans="1:28" x14ac:dyDescent="0.35">
      <c r="A3202" t="s">
        <v>1824</v>
      </c>
      <c r="B3202" t="s">
        <v>314</v>
      </c>
      <c r="C3202">
        <v>0</v>
      </c>
      <c r="D3202" s="9">
        <v>44498.910451388889</v>
      </c>
      <c r="E3202" s="9">
        <v>44498.911435185182</v>
      </c>
      <c r="F3202" t="s">
        <v>874</v>
      </c>
      <c r="G3202" t="s">
        <v>874</v>
      </c>
      <c r="H3202">
        <v>2</v>
      </c>
      <c r="I3202">
        <v>1</v>
      </c>
      <c r="J3202">
        <v>1</v>
      </c>
      <c r="K3202" t="s">
        <v>875</v>
      </c>
      <c r="L3202">
        <v>1</v>
      </c>
      <c r="M3202">
        <v>1</v>
      </c>
      <c r="N3202">
        <v>1</v>
      </c>
      <c r="O3202" t="s">
        <v>877</v>
      </c>
      <c r="P3202" t="s">
        <v>877</v>
      </c>
      <c r="Q3202" t="s">
        <v>877</v>
      </c>
      <c r="R3202" t="s">
        <v>877</v>
      </c>
      <c r="S3202" t="s">
        <v>877</v>
      </c>
      <c r="T3202" t="s">
        <v>877</v>
      </c>
      <c r="U3202" t="s">
        <v>877</v>
      </c>
      <c r="V3202" t="s">
        <v>64</v>
      </c>
      <c r="W3202">
        <v>1</v>
      </c>
      <c r="X3202" t="s">
        <v>877</v>
      </c>
      <c r="Y3202" t="s">
        <v>877</v>
      </c>
      <c r="Z3202" t="s">
        <v>877</v>
      </c>
      <c r="AA3202" s="19">
        <v>45734.02018486111</v>
      </c>
      <c r="AB3202" t="s">
        <v>2043</v>
      </c>
    </row>
    <row r="3203" spans="1:28" x14ac:dyDescent="0.35">
      <c r="A3203" t="s">
        <v>1825</v>
      </c>
      <c r="B3203" t="s">
        <v>313</v>
      </c>
      <c r="C3203">
        <v>3824</v>
      </c>
      <c r="D3203" s="9">
        <v>40689.105057870373</v>
      </c>
      <c r="E3203" s="9">
        <v>44513.295752314814</v>
      </c>
      <c r="F3203">
        <v>345</v>
      </c>
      <c r="G3203">
        <v>345</v>
      </c>
      <c r="H3203">
        <v>71</v>
      </c>
      <c r="I3203">
        <v>274</v>
      </c>
      <c r="J3203">
        <v>224</v>
      </c>
      <c r="K3203">
        <v>121</v>
      </c>
      <c r="L3203">
        <v>61</v>
      </c>
      <c r="M3203">
        <v>60</v>
      </c>
      <c r="N3203">
        <v>2.8000000000000001E-2</v>
      </c>
      <c r="O3203">
        <v>0.13400000000000001</v>
      </c>
      <c r="P3203">
        <v>0.13900000000000001</v>
      </c>
      <c r="Q3203">
        <v>4.4999999999999998E-2</v>
      </c>
      <c r="R3203">
        <v>1.9570000000000001</v>
      </c>
      <c r="S3203">
        <v>0.17299999999999999</v>
      </c>
      <c r="T3203">
        <v>0.14199999999999999</v>
      </c>
      <c r="U3203">
        <v>1333.3330000000001</v>
      </c>
      <c r="V3203" t="s">
        <v>64</v>
      </c>
      <c r="W3203">
        <v>0.63600000000000001</v>
      </c>
      <c r="X3203">
        <v>0.95299999999999996</v>
      </c>
      <c r="Y3203">
        <v>8.4000000000000005E-2</v>
      </c>
      <c r="Z3203">
        <v>0.47</v>
      </c>
      <c r="AA3203" s="19">
        <v>45734.020271782407</v>
      </c>
      <c r="AB3203" t="s">
        <v>2043</v>
      </c>
    </row>
    <row r="3204" spans="1:28" x14ac:dyDescent="0.35">
      <c r="A3204" t="s">
        <v>1825</v>
      </c>
      <c r="B3204" t="s">
        <v>314</v>
      </c>
      <c r="C3204">
        <v>0</v>
      </c>
      <c r="D3204" s="9">
        <v>44513.295752314814</v>
      </c>
      <c r="E3204" s="9">
        <v>44513.295752314814</v>
      </c>
      <c r="F3204" t="s">
        <v>874</v>
      </c>
      <c r="G3204" t="s">
        <v>874</v>
      </c>
      <c r="H3204">
        <v>1</v>
      </c>
      <c r="I3204">
        <v>1</v>
      </c>
      <c r="J3204">
        <v>1</v>
      </c>
      <c r="K3204" t="s">
        <v>875</v>
      </c>
      <c r="L3204">
        <v>1</v>
      </c>
      <c r="M3204">
        <v>0</v>
      </c>
      <c r="N3204" t="s">
        <v>877</v>
      </c>
      <c r="O3204" t="s">
        <v>877</v>
      </c>
      <c r="P3204" t="s">
        <v>877</v>
      </c>
      <c r="Q3204" t="s">
        <v>877</v>
      </c>
      <c r="R3204" t="s">
        <v>877</v>
      </c>
      <c r="S3204" t="s">
        <v>877</v>
      </c>
      <c r="T3204" t="s">
        <v>877</v>
      </c>
      <c r="U3204" t="s">
        <v>877</v>
      </c>
      <c r="V3204" t="s">
        <v>64</v>
      </c>
      <c r="W3204" t="s">
        <v>877</v>
      </c>
      <c r="X3204" t="s">
        <v>877</v>
      </c>
      <c r="Y3204" t="s">
        <v>877</v>
      </c>
      <c r="Z3204" t="s">
        <v>877</v>
      </c>
      <c r="AA3204" s="19">
        <v>45734.020271851849</v>
      </c>
      <c r="AB3204" t="s">
        <v>2043</v>
      </c>
    </row>
    <row r="3205" spans="1:28" x14ac:dyDescent="0.35">
      <c r="A3205" t="s">
        <v>1826</v>
      </c>
      <c r="B3205" t="s">
        <v>313</v>
      </c>
      <c r="C3205">
        <v>2728</v>
      </c>
      <c r="D3205" s="9">
        <v>41817.516782407409</v>
      </c>
      <c r="E3205" s="9">
        <v>44545.817384259259</v>
      </c>
      <c r="F3205">
        <v>352</v>
      </c>
      <c r="G3205">
        <v>352</v>
      </c>
      <c r="H3205">
        <v>137</v>
      </c>
      <c r="I3205">
        <v>215</v>
      </c>
      <c r="J3205">
        <v>16</v>
      </c>
      <c r="K3205">
        <v>336</v>
      </c>
      <c r="L3205">
        <v>305</v>
      </c>
      <c r="M3205">
        <v>31</v>
      </c>
      <c r="N3205">
        <v>4.9000000000000002E-2</v>
      </c>
      <c r="O3205">
        <v>8.8999999999999996E-2</v>
      </c>
      <c r="P3205">
        <v>1.2999999999999999E-2</v>
      </c>
      <c r="Q3205">
        <v>0.11799999999999999</v>
      </c>
      <c r="R3205">
        <v>0.94399999999999995</v>
      </c>
      <c r="S3205">
        <v>0.35499999999999998</v>
      </c>
      <c r="T3205">
        <v>0.90600000000000003</v>
      </c>
      <c r="U3205">
        <v>262.71199999999999</v>
      </c>
      <c r="V3205" t="s">
        <v>58</v>
      </c>
      <c r="W3205">
        <v>0.996</v>
      </c>
      <c r="X3205">
        <v>0.93</v>
      </c>
      <c r="Y3205">
        <v>0.98</v>
      </c>
      <c r="Z3205">
        <v>0.96799999999999997</v>
      </c>
      <c r="AA3205" s="19">
        <v>45734.020363368058</v>
      </c>
      <c r="AB3205" t="s">
        <v>2043</v>
      </c>
    </row>
    <row r="3206" spans="1:28" x14ac:dyDescent="0.35">
      <c r="A3206" t="s">
        <v>1826</v>
      </c>
      <c r="B3206" t="s">
        <v>314</v>
      </c>
      <c r="C3206">
        <v>85</v>
      </c>
      <c r="D3206" s="9">
        <v>44460.373171296298</v>
      </c>
      <c r="E3206" s="9">
        <v>44545.817384259259</v>
      </c>
      <c r="F3206" t="s">
        <v>874</v>
      </c>
      <c r="G3206" t="s">
        <v>874</v>
      </c>
      <c r="H3206">
        <v>4</v>
      </c>
      <c r="I3206">
        <v>2</v>
      </c>
      <c r="J3206">
        <v>1</v>
      </c>
      <c r="K3206" t="s">
        <v>875</v>
      </c>
      <c r="L3206">
        <v>4</v>
      </c>
      <c r="M3206">
        <v>1</v>
      </c>
      <c r="N3206">
        <v>3.2000000000000001E-2</v>
      </c>
      <c r="O3206">
        <v>1.7999999999999999E-2</v>
      </c>
      <c r="P3206" t="s">
        <v>877</v>
      </c>
      <c r="Q3206">
        <v>3.7999999999999999E-2</v>
      </c>
      <c r="R3206" t="s">
        <v>877</v>
      </c>
      <c r="S3206" t="s">
        <v>877</v>
      </c>
      <c r="T3206" t="s">
        <v>877</v>
      </c>
      <c r="U3206" t="s">
        <v>877</v>
      </c>
      <c r="V3206" t="s">
        <v>58</v>
      </c>
      <c r="W3206">
        <v>0.97</v>
      </c>
      <c r="X3206">
        <v>1</v>
      </c>
      <c r="Y3206" t="s">
        <v>877</v>
      </c>
      <c r="Z3206">
        <v>0.89300000000000002</v>
      </c>
      <c r="AA3206" s="19">
        <v>45734.020363425923</v>
      </c>
      <c r="AB3206" t="s">
        <v>2043</v>
      </c>
    </row>
    <row r="3207" spans="1:28" x14ac:dyDescent="0.35">
      <c r="A3207" t="s">
        <v>1827</v>
      </c>
      <c r="B3207" t="s">
        <v>313</v>
      </c>
      <c r="C3207">
        <v>6748</v>
      </c>
      <c r="D3207" s="9">
        <v>37785.108622685184</v>
      </c>
      <c r="E3207" s="9">
        <v>44533.284375000003</v>
      </c>
      <c r="F3207">
        <v>348</v>
      </c>
      <c r="G3207">
        <v>348</v>
      </c>
      <c r="H3207">
        <v>164</v>
      </c>
      <c r="I3207">
        <v>184</v>
      </c>
      <c r="J3207">
        <v>46</v>
      </c>
      <c r="K3207">
        <v>302</v>
      </c>
      <c r="L3207">
        <v>298</v>
      </c>
      <c r="M3207">
        <v>4</v>
      </c>
      <c r="N3207">
        <v>2.7E-2</v>
      </c>
      <c r="O3207">
        <v>0.03</v>
      </c>
      <c r="P3207">
        <v>8.9999999999999993E-3</v>
      </c>
      <c r="Q3207">
        <v>5.2999999999999999E-2</v>
      </c>
      <c r="R3207">
        <v>1.1040000000000001</v>
      </c>
      <c r="S3207">
        <v>0.47399999999999998</v>
      </c>
      <c r="T3207">
        <v>0.84199999999999997</v>
      </c>
      <c r="U3207">
        <v>75.471999999999994</v>
      </c>
      <c r="V3207" t="s">
        <v>64</v>
      </c>
      <c r="W3207">
        <v>0.97099999999999997</v>
      </c>
      <c r="X3207">
        <v>0.94</v>
      </c>
      <c r="Y3207">
        <v>0.93600000000000005</v>
      </c>
      <c r="Z3207">
        <v>0.96899999999999997</v>
      </c>
      <c r="AA3207" s="19">
        <v>45734.020454976853</v>
      </c>
      <c r="AB3207" t="s">
        <v>2043</v>
      </c>
    </row>
    <row r="3208" spans="1:28" x14ac:dyDescent="0.35">
      <c r="A3208" t="s">
        <v>1827</v>
      </c>
      <c r="B3208" t="s">
        <v>314</v>
      </c>
      <c r="C3208">
        <v>31</v>
      </c>
      <c r="D3208" s="9">
        <v>44502.101678240739</v>
      </c>
      <c r="E3208" s="9">
        <v>44533.284375000003</v>
      </c>
      <c r="F3208" t="s">
        <v>874</v>
      </c>
      <c r="G3208" t="s">
        <v>874</v>
      </c>
      <c r="H3208">
        <v>1</v>
      </c>
      <c r="I3208">
        <v>3</v>
      </c>
      <c r="J3208">
        <v>1</v>
      </c>
      <c r="K3208" t="s">
        <v>875</v>
      </c>
      <c r="L3208">
        <v>3</v>
      </c>
      <c r="M3208">
        <v>-1</v>
      </c>
      <c r="N3208" t="s">
        <v>877</v>
      </c>
      <c r="O3208">
        <v>5.8999999999999997E-2</v>
      </c>
      <c r="P3208" t="s">
        <v>877</v>
      </c>
      <c r="Q3208">
        <v>0.75</v>
      </c>
      <c r="R3208" t="s">
        <v>877</v>
      </c>
      <c r="S3208" t="s">
        <v>877</v>
      </c>
      <c r="T3208" t="s">
        <v>877</v>
      </c>
      <c r="U3208" t="s">
        <v>877</v>
      </c>
      <c r="V3208" t="s">
        <v>64</v>
      </c>
      <c r="W3208" t="s">
        <v>877</v>
      </c>
      <c r="X3208">
        <v>0.90900000000000003</v>
      </c>
      <c r="Y3208" t="s">
        <v>877</v>
      </c>
      <c r="Z3208">
        <v>0.75</v>
      </c>
      <c r="AA3208" s="19">
        <v>45734.020455069447</v>
      </c>
      <c r="AB3208" t="s">
        <v>2043</v>
      </c>
    </row>
    <row r="3209" spans="1:28" x14ac:dyDescent="0.35">
      <c r="A3209" t="s">
        <v>1828</v>
      </c>
      <c r="B3209" t="s">
        <v>313</v>
      </c>
      <c r="C3209">
        <v>4045</v>
      </c>
      <c r="D3209" s="9">
        <v>40520.694490740738</v>
      </c>
      <c r="E3209" s="9">
        <v>44565.957118055558</v>
      </c>
      <c r="F3209">
        <v>2225</v>
      </c>
      <c r="G3209">
        <v>2225</v>
      </c>
      <c r="H3209">
        <v>1066</v>
      </c>
      <c r="I3209">
        <v>1159</v>
      </c>
      <c r="J3209">
        <v>252</v>
      </c>
      <c r="K3209">
        <v>1973</v>
      </c>
      <c r="L3209">
        <v>1827</v>
      </c>
      <c r="M3209">
        <v>146</v>
      </c>
      <c r="N3209">
        <v>0.26500000000000001</v>
      </c>
      <c r="O3209">
        <v>0.29799999999999999</v>
      </c>
      <c r="P3209">
        <v>6.7000000000000004E-2</v>
      </c>
      <c r="Q3209">
        <v>0.52700000000000002</v>
      </c>
      <c r="R3209">
        <v>1.0629999999999999</v>
      </c>
      <c r="S3209">
        <v>0.47099999999999997</v>
      </c>
      <c r="T3209">
        <v>0.88100000000000001</v>
      </c>
      <c r="U3209">
        <v>277.04000000000002</v>
      </c>
      <c r="V3209" t="s">
        <v>64</v>
      </c>
      <c r="W3209">
        <v>0.995</v>
      </c>
      <c r="X3209">
        <v>0.98099999999999998</v>
      </c>
      <c r="Y3209">
        <v>0.97099999999999997</v>
      </c>
      <c r="Z3209">
        <v>0.98499999999999999</v>
      </c>
      <c r="AA3209" s="19">
        <v>45734.020553391201</v>
      </c>
      <c r="AB3209" t="s">
        <v>2043</v>
      </c>
    </row>
    <row r="3210" spans="1:28" x14ac:dyDescent="0.35">
      <c r="A3210" t="s">
        <v>1828</v>
      </c>
      <c r="B3210" t="s">
        <v>314</v>
      </c>
      <c r="C3210">
        <v>99</v>
      </c>
      <c r="D3210" s="9">
        <v>44466.300775462965</v>
      </c>
      <c r="E3210" s="9">
        <v>44565.957118055558</v>
      </c>
      <c r="F3210" t="s">
        <v>874</v>
      </c>
      <c r="G3210" t="s">
        <v>874</v>
      </c>
      <c r="H3210">
        <v>42</v>
      </c>
      <c r="I3210">
        <v>29</v>
      </c>
      <c r="J3210">
        <v>6</v>
      </c>
      <c r="K3210" t="s">
        <v>875</v>
      </c>
      <c r="L3210">
        <v>60</v>
      </c>
      <c r="M3210">
        <v>4</v>
      </c>
      <c r="N3210">
        <v>0.36899999999999999</v>
      </c>
      <c r="O3210">
        <v>0.25900000000000001</v>
      </c>
      <c r="P3210">
        <v>7.5999999999999998E-2</v>
      </c>
      <c r="Q3210">
        <v>0.52200000000000002</v>
      </c>
      <c r="R3210">
        <v>0.94599999999999995</v>
      </c>
      <c r="S3210">
        <v>0.58799999999999997</v>
      </c>
      <c r="T3210">
        <v>0.879</v>
      </c>
      <c r="U3210">
        <v>279.69299999999998</v>
      </c>
      <c r="V3210" t="s">
        <v>58</v>
      </c>
      <c r="W3210">
        <v>0.90900000000000003</v>
      </c>
      <c r="X3210">
        <v>0.97799999999999998</v>
      </c>
      <c r="Y3210">
        <v>0.85899999999999999</v>
      </c>
      <c r="Z3210">
        <v>0.95899999999999996</v>
      </c>
      <c r="AA3210" s="19">
        <v>45734.020567314816</v>
      </c>
      <c r="AB3210" t="s">
        <v>2043</v>
      </c>
    </row>
    <row r="3211" spans="1:28" x14ac:dyDescent="0.35">
      <c r="A3211" t="s">
        <v>1829</v>
      </c>
      <c r="B3211" t="s">
        <v>313</v>
      </c>
      <c r="C3211">
        <v>6089</v>
      </c>
      <c r="D3211" s="9">
        <v>37455.866122685184</v>
      </c>
      <c r="E3211" s="9">
        <v>43545.733136574076</v>
      </c>
      <c r="F3211">
        <v>291</v>
      </c>
      <c r="G3211">
        <v>291</v>
      </c>
      <c r="H3211">
        <v>129</v>
      </c>
      <c r="I3211">
        <v>162</v>
      </c>
      <c r="J3211">
        <v>34</v>
      </c>
      <c r="K3211">
        <v>257</v>
      </c>
      <c r="L3211">
        <v>155</v>
      </c>
      <c r="M3211">
        <v>102</v>
      </c>
      <c r="N3211">
        <v>3.4000000000000002E-2</v>
      </c>
      <c r="O3211">
        <v>0.05</v>
      </c>
      <c r="P3211">
        <v>0.01</v>
      </c>
      <c r="Q3211">
        <v>0.06</v>
      </c>
      <c r="R3211">
        <v>0.81100000000000005</v>
      </c>
      <c r="S3211">
        <v>0.40500000000000003</v>
      </c>
      <c r="T3211">
        <v>0.88100000000000001</v>
      </c>
      <c r="U3211">
        <v>1700</v>
      </c>
      <c r="V3211" t="s">
        <v>58</v>
      </c>
      <c r="W3211">
        <v>0.45200000000000001</v>
      </c>
      <c r="X3211">
        <v>0.60299999999999998</v>
      </c>
      <c r="Y3211">
        <v>0.48899999999999999</v>
      </c>
      <c r="Z3211">
        <v>0.55900000000000005</v>
      </c>
      <c r="AA3211" s="19">
        <v>45734.020654479165</v>
      </c>
      <c r="AB3211" t="s">
        <v>2043</v>
      </c>
    </row>
    <row r="3212" spans="1:28" x14ac:dyDescent="0.35">
      <c r="A3212" t="s">
        <v>1829</v>
      </c>
      <c r="B3212" t="s">
        <v>314</v>
      </c>
      <c r="C3212">
        <v>0</v>
      </c>
      <c r="D3212" s="9">
        <v>43545.733136574076</v>
      </c>
      <c r="E3212" s="9">
        <v>43545.733136574076</v>
      </c>
      <c r="F3212" t="s">
        <v>874</v>
      </c>
      <c r="G3212" t="s">
        <v>874</v>
      </c>
      <c r="H3212">
        <v>1</v>
      </c>
      <c r="I3212">
        <v>1</v>
      </c>
      <c r="J3212">
        <v>1</v>
      </c>
      <c r="K3212" t="s">
        <v>875</v>
      </c>
      <c r="L3212">
        <v>1</v>
      </c>
      <c r="M3212">
        <v>0</v>
      </c>
      <c r="N3212" t="s">
        <v>877</v>
      </c>
      <c r="O3212" t="s">
        <v>877</v>
      </c>
      <c r="P3212" t="s">
        <v>877</v>
      </c>
      <c r="Q3212" t="s">
        <v>877</v>
      </c>
      <c r="R3212" t="s">
        <v>877</v>
      </c>
      <c r="S3212" t="s">
        <v>877</v>
      </c>
      <c r="T3212" t="s">
        <v>877</v>
      </c>
      <c r="U3212" t="s">
        <v>877</v>
      </c>
      <c r="V3212" t="s">
        <v>58</v>
      </c>
      <c r="W3212" t="s">
        <v>877</v>
      </c>
      <c r="X3212" t="s">
        <v>877</v>
      </c>
      <c r="Y3212" t="s">
        <v>877</v>
      </c>
      <c r="Z3212" t="s">
        <v>877</v>
      </c>
      <c r="AA3212" s="19">
        <v>45734.020654537038</v>
      </c>
      <c r="AB3212" t="s">
        <v>2043</v>
      </c>
    </row>
    <row r="3213" spans="1:28" x14ac:dyDescent="0.35">
      <c r="A3213" t="s">
        <v>1830</v>
      </c>
      <c r="B3213" t="s">
        <v>313</v>
      </c>
      <c r="C3213">
        <v>6115</v>
      </c>
      <c r="D3213" s="9">
        <v>38444.251157407409</v>
      </c>
      <c r="E3213" s="9">
        <v>44559.525000000001</v>
      </c>
      <c r="F3213">
        <v>797</v>
      </c>
      <c r="G3213">
        <v>797</v>
      </c>
      <c r="H3213">
        <v>376</v>
      </c>
      <c r="I3213">
        <v>421</v>
      </c>
      <c r="J3213">
        <v>68</v>
      </c>
      <c r="K3213">
        <v>729</v>
      </c>
      <c r="L3213">
        <v>687</v>
      </c>
      <c r="M3213">
        <v>42</v>
      </c>
      <c r="N3213">
        <v>0.06</v>
      </c>
      <c r="O3213">
        <v>0.104</v>
      </c>
      <c r="P3213">
        <v>0.01</v>
      </c>
      <c r="Q3213">
        <v>0.115</v>
      </c>
      <c r="R3213">
        <v>0.747</v>
      </c>
      <c r="S3213">
        <v>0.36599999999999999</v>
      </c>
      <c r="T3213">
        <v>0.93899999999999995</v>
      </c>
      <c r="U3213">
        <v>365.21699999999998</v>
      </c>
      <c r="V3213" t="s">
        <v>58</v>
      </c>
      <c r="W3213">
        <v>0.78200000000000003</v>
      </c>
      <c r="X3213">
        <v>0.53800000000000003</v>
      </c>
      <c r="Y3213">
        <v>0.76800000000000002</v>
      </c>
      <c r="Z3213">
        <v>0.61899999999999999</v>
      </c>
      <c r="AA3213" s="19">
        <v>45734.020747025461</v>
      </c>
      <c r="AB3213" t="s">
        <v>2043</v>
      </c>
    </row>
    <row r="3214" spans="1:28" x14ac:dyDescent="0.35">
      <c r="A3214" t="s">
        <v>1830</v>
      </c>
      <c r="B3214" t="s">
        <v>314</v>
      </c>
      <c r="C3214">
        <v>33</v>
      </c>
      <c r="D3214" s="9">
        <v>44525.808240740742</v>
      </c>
      <c r="E3214" s="9">
        <v>44559.525000000001</v>
      </c>
      <c r="F3214" t="s">
        <v>874</v>
      </c>
      <c r="G3214" t="s">
        <v>874</v>
      </c>
      <c r="H3214">
        <v>2</v>
      </c>
      <c r="I3214">
        <v>1</v>
      </c>
      <c r="J3214">
        <v>1</v>
      </c>
      <c r="K3214" t="s">
        <v>875</v>
      </c>
      <c r="L3214">
        <v>2</v>
      </c>
      <c r="M3214">
        <v>1</v>
      </c>
      <c r="N3214">
        <v>1</v>
      </c>
      <c r="O3214" t="s">
        <v>877</v>
      </c>
      <c r="P3214" t="s">
        <v>877</v>
      </c>
      <c r="Q3214">
        <v>2.9000000000000001E-2</v>
      </c>
      <c r="R3214" t="s">
        <v>877</v>
      </c>
      <c r="S3214" t="s">
        <v>877</v>
      </c>
      <c r="T3214" t="s">
        <v>877</v>
      </c>
      <c r="U3214" t="s">
        <v>877</v>
      </c>
      <c r="V3214" t="s">
        <v>58</v>
      </c>
      <c r="W3214">
        <v>1</v>
      </c>
      <c r="X3214" t="s">
        <v>877</v>
      </c>
      <c r="Y3214" t="s">
        <v>877</v>
      </c>
      <c r="Z3214">
        <v>1</v>
      </c>
      <c r="AA3214" s="19">
        <v>45734.020747106479</v>
      </c>
      <c r="AB3214" t="s">
        <v>2043</v>
      </c>
    </row>
    <row r="3215" spans="1:28" x14ac:dyDescent="0.35">
      <c r="A3215" t="s">
        <v>1831</v>
      </c>
      <c r="B3215" t="s">
        <v>313</v>
      </c>
      <c r="C3215">
        <v>4454</v>
      </c>
      <c r="D3215" s="9">
        <v>40092.733958333331</v>
      </c>
      <c r="E3215" s="9">
        <v>44547.096087962964</v>
      </c>
      <c r="F3215">
        <v>45</v>
      </c>
      <c r="G3215">
        <v>45</v>
      </c>
      <c r="H3215">
        <v>29</v>
      </c>
      <c r="I3215">
        <v>16</v>
      </c>
      <c r="J3215">
        <v>3</v>
      </c>
      <c r="K3215">
        <v>42</v>
      </c>
      <c r="L3215">
        <v>37</v>
      </c>
      <c r="M3215">
        <v>5</v>
      </c>
      <c r="N3215">
        <v>5.0000000000000001E-3</v>
      </c>
      <c r="O3215">
        <v>3.0000000000000001E-3</v>
      </c>
      <c r="P3215">
        <v>1E-3</v>
      </c>
      <c r="Q3215">
        <v>6.0000000000000001E-3</v>
      </c>
      <c r="R3215">
        <v>0.85699999999999998</v>
      </c>
      <c r="S3215">
        <v>0.625</v>
      </c>
      <c r="T3215">
        <v>0.875</v>
      </c>
      <c r="U3215">
        <v>833.33299999999997</v>
      </c>
      <c r="V3215" t="s">
        <v>58</v>
      </c>
      <c r="W3215">
        <v>0.74399999999999999</v>
      </c>
      <c r="X3215">
        <v>0.82899999999999996</v>
      </c>
      <c r="Y3215">
        <v>0.94399999999999995</v>
      </c>
      <c r="Z3215">
        <v>0.68700000000000006</v>
      </c>
      <c r="AA3215" s="19">
        <v>45734.020832638889</v>
      </c>
      <c r="AB3215" t="s">
        <v>2043</v>
      </c>
    </row>
    <row r="3216" spans="1:28" x14ac:dyDescent="0.35">
      <c r="A3216" t="s">
        <v>1831</v>
      </c>
      <c r="B3216" t="s">
        <v>314</v>
      </c>
      <c r="C3216">
        <v>0</v>
      </c>
      <c r="D3216" s="9">
        <v>44547.096087962964</v>
      </c>
      <c r="E3216" s="9">
        <v>44547.096087962964</v>
      </c>
      <c r="F3216" t="s">
        <v>874</v>
      </c>
      <c r="G3216" t="s">
        <v>874</v>
      </c>
      <c r="H3216">
        <v>1</v>
      </c>
      <c r="I3216">
        <v>1</v>
      </c>
      <c r="J3216">
        <v>1</v>
      </c>
      <c r="K3216" t="s">
        <v>875</v>
      </c>
      <c r="L3216">
        <v>1</v>
      </c>
      <c r="M3216">
        <v>0</v>
      </c>
      <c r="N3216" t="s">
        <v>877</v>
      </c>
      <c r="O3216" t="s">
        <v>877</v>
      </c>
      <c r="P3216" t="s">
        <v>877</v>
      </c>
      <c r="Q3216" t="s">
        <v>877</v>
      </c>
      <c r="R3216" t="s">
        <v>877</v>
      </c>
      <c r="S3216" t="s">
        <v>877</v>
      </c>
      <c r="T3216" t="s">
        <v>877</v>
      </c>
      <c r="U3216" t="s">
        <v>877</v>
      </c>
      <c r="V3216" t="s">
        <v>58</v>
      </c>
      <c r="W3216" t="s">
        <v>877</v>
      </c>
      <c r="X3216" t="s">
        <v>877</v>
      </c>
      <c r="Y3216" t="s">
        <v>877</v>
      </c>
      <c r="Z3216" t="s">
        <v>877</v>
      </c>
      <c r="AA3216" s="19">
        <v>45734.020832696762</v>
      </c>
      <c r="AB3216" t="s">
        <v>2043</v>
      </c>
    </row>
    <row r="3217" spans="1:28" x14ac:dyDescent="0.35">
      <c r="A3217" t="s">
        <v>1832</v>
      </c>
      <c r="B3217" t="s">
        <v>313</v>
      </c>
      <c r="C3217">
        <v>5648</v>
      </c>
      <c r="D3217" s="9">
        <v>38904.824143518519</v>
      </c>
      <c r="E3217" s="9">
        <v>44553.637372685182</v>
      </c>
      <c r="F3217">
        <v>210</v>
      </c>
      <c r="G3217">
        <v>210</v>
      </c>
      <c r="H3217">
        <v>50</v>
      </c>
      <c r="I3217">
        <v>160</v>
      </c>
      <c r="J3217">
        <v>49</v>
      </c>
      <c r="K3217">
        <v>161</v>
      </c>
      <c r="L3217">
        <v>161</v>
      </c>
      <c r="M3217">
        <v>0</v>
      </c>
      <c r="N3217">
        <v>8.9999999999999993E-3</v>
      </c>
      <c r="O3217">
        <v>0.03</v>
      </c>
      <c r="P3217">
        <v>8.9999999999999993E-3</v>
      </c>
      <c r="Q3217">
        <v>0.03</v>
      </c>
      <c r="R3217">
        <v>1</v>
      </c>
      <c r="S3217">
        <v>0.23100000000000001</v>
      </c>
      <c r="T3217">
        <v>0.76900000000000002</v>
      </c>
      <c r="U3217">
        <v>0</v>
      </c>
      <c r="V3217" t="s">
        <v>94</v>
      </c>
      <c r="W3217">
        <v>0.97399999999999998</v>
      </c>
      <c r="X3217">
        <v>0.98799999999999999</v>
      </c>
      <c r="Y3217">
        <v>0.97299999999999998</v>
      </c>
      <c r="Z3217">
        <v>0.97499999999999998</v>
      </c>
      <c r="AA3217" s="19">
        <v>45734.020924050928</v>
      </c>
      <c r="AB3217" t="s">
        <v>2043</v>
      </c>
    </row>
    <row r="3218" spans="1:28" x14ac:dyDescent="0.35">
      <c r="A3218" t="s">
        <v>1832</v>
      </c>
      <c r="B3218" t="s">
        <v>314</v>
      </c>
      <c r="C3218">
        <v>24</v>
      </c>
      <c r="D3218" s="9">
        <v>44528.676342592589</v>
      </c>
      <c r="E3218" s="9">
        <v>44553.637372685182</v>
      </c>
      <c r="F3218" t="s">
        <v>874</v>
      </c>
      <c r="G3218" t="s">
        <v>874</v>
      </c>
      <c r="H3218">
        <v>1</v>
      </c>
      <c r="I3218">
        <v>1</v>
      </c>
      <c r="J3218">
        <v>1</v>
      </c>
      <c r="K3218" t="s">
        <v>875</v>
      </c>
      <c r="L3218">
        <v>5</v>
      </c>
      <c r="M3218">
        <v>-3</v>
      </c>
      <c r="N3218" t="s">
        <v>877</v>
      </c>
      <c r="O3218" t="s">
        <v>877</v>
      </c>
      <c r="P3218" t="s">
        <v>877</v>
      </c>
      <c r="Q3218">
        <v>0.10299999999999999</v>
      </c>
      <c r="R3218" t="s">
        <v>877</v>
      </c>
      <c r="S3218" t="s">
        <v>877</v>
      </c>
      <c r="T3218" t="s">
        <v>877</v>
      </c>
      <c r="U3218" t="s">
        <v>877</v>
      </c>
      <c r="V3218" t="s">
        <v>94</v>
      </c>
      <c r="W3218" t="s">
        <v>877</v>
      </c>
      <c r="X3218" t="s">
        <v>877</v>
      </c>
      <c r="Y3218" t="s">
        <v>877</v>
      </c>
      <c r="Z3218">
        <v>0.76</v>
      </c>
      <c r="AA3218" s="19">
        <v>45734.02092412037</v>
      </c>
      <c r="AB3218" t="s">
        <v>2043</v>
      </c>
    </row>
    <row r="3219" spans="1:28" x14ac:dyDescent="0.35">
      <c r="A3219" t="s">
        <v>1833</v>
      </c>
      <c r="B3219" t="s">
        <v>313</v>
      </c>
      <c r="C3219">
        <v>3113</v>
      </c>
      <c r="D3219" s="9">
        <v>41453.03402777778</v>
      </c>
      <c r="E3219" s="9">
        <v>44566.566412037035</v>
      </c>
      <c r="F3219">
        <v>560</v>
      </c>
      <c r="G3219">
        <v>560</v>
      </c>
      <c r="H3219">
        <v>292</v>
      </c>
      <c r="I3219">
        <v>268</v>
      </c>
      <c r="J3219">
        <v>63</v>
      </c>
      <c r="K3219">
        <v>497</v>
      </c>
      <c r="L3219">
        <v>423</v>
      </c>
      <c r="M3219">
        <v>74</v>
      </c>
      <c r="N3219">
        <v>0.105</v>
      </c>
      <c r="O3219">
        <v>8.4000000000000005E-2</v>
      </c>
      <c r="P3219">
        <v>2.3E-2</v>
      </c>
      <c r="Q3219">
        <v>0.14000000000000001</v>
      </c>
      <c r="R3219">
        <v>0.84299999999999997</v>
      </c>
      <c r="S3219">
        <v>0.55600000000000005</v>
      </c>
      <c r="T3219">
        <v>0.878</v>
      </c>
      <c r="U3219">
        <v>528.57100000000003</v>
      </c>
      <c r="V3219" t="s">
        <v>58</v>
      </c>
      <c r="W3219">
        <v>0.95299999999999996</v>
      </c>
      <c r="X3219">
        <v>0.98299999999999998</v>
      </c>
      <c r="Y3219">
        <v>0.96299999999999997</v>
      </c>
      <c r="Z3219">
        <v>0.95099999999999996</v>
      </c>
      <c r="AA3219" s="19">
        <v>45734.021016631945</v>
      </c>
      <c r="AB3219" t="s">
        <v>2043</v>
      </c>
    </row>
    <row r="3220" spans="1:28" x14ac:dyDescent="0.35">
      <c r="A3220" t="s">
        <v>1833</v>
      </c>
      <c r="B3220" t="s">
        <v>314</v>
      </c>
      <c r="C3220">
        <v>91</v>
      </c>
      <c r="D3220" s="9">
        <v>44474.594699074078</v>
      </c>
      <c r="E3220" s="9">
        <v>44566.566412037035</v>
      </c>
      <c r="F3220" t="s">
        <v>874</v>
      </c>
      <c r="G3220" t="s">
        <v>874</v>
      </c>
      <c r="H3220">
        <v>6</v>
      </c>
      <c r="I3220">
        <v>12</v>
      </c>
      <c r="J3220">
        <v>1</v>
      </c>
      <c r="K3220" t="s">
        <v>875</v>
      </c>
      <c r="L3220">
        <v>21</v>
      </c>
      <c r="M3220">
        <v>-3</v>
      </c>
      <c r="N3220">
        <v>0.06</v>
      </c>
      <c r="O3220">
        <v>0.11</v>
      </c>
      <c r="P3220" t="s">
        <v>877</v>
      </c>
      <c r="Q3220">
        <v>0.191</v>
      </c>
      <c r="R3220" t="s">
        <v>877</v>
      </c>
      <c r="S3220" t="s">
        <v>877</v>
      </c>
      <c r="T3220" t="s">
        <v>877</v>
      </c>
      <c r="U3220" t="s">
        <v>877</v>
      </c>
      <c r="V3220" t="s">
        <v>58</v>
      </c>
      <c r="W3220">
        <v>0.98499999999999999</v>
      </c>
      <c r="X3220">
        <v>0.93300000000000005</v>
      </c>
      <c r="Y3220" t="s">
        <v>877</v>
      </c>
      <c r="Z3220">
        <v>0.95799999999999996</v>
      </c>
      <c r="AA3220" s="19">
        <v>45734.021016712963</v>
      </c>
      <c r="AB3220" t="s">
        <v>2043</v>
      </c>
    </row>
    <row r="3221" spans="1:28" x14ac:dyDescent="0.35">
      <c r="A3221" t="s">
        <v>1834</v>
      </c>
      <c r="B3221" t="s">
        <v>313</v>
      </c>
      <c r="C3221">
        <v>4871</v>
      </c>
      <c r="D3221" s="9">
        <v>38245.722384259258</v>
      </c>
      <c r="E3221" s="9">
        <v>43117.636377314811</v>
      </c>
      <c r="F3221">
        <v>50</v>
      </c>
      <c r="G3221">
        <v>50</v>
      </c>
      <c r="H3221">
        <v>31</v>
      </c>
      <c r="I3221">
        <v>19</v>
      </c>
      <c r="J3221">
        <v>5</v>
      </c>
      <c r="K3221">
        <v>45</v>
      </c>
      <c r="L3221">
        <v>29</v>
      </c>
      <c r="M3221">
        <v>16</v>
      </c>
      <c r="N3221">
        <v>8.9999999999999993E-3</v>
      </c>
      <c r="O3221">
        <v>6.0000000000000001E-3</v>
      </c>
      <c r="P3221">
        <v>2E-3</v>
      </c>
      <c r="Q3221">
        <v>7.0000000000000001E-3</v>
      </c>
      <c r="R3221">
        <v>0.53800000000000003</v>
      </c>
      <c r="S3221">
        <v>0.6</v>
      </c>
      <c r="T3221">
        <v>0.86699999999999999</v>
      </c>
      <c r="U3221">
        <v>2285.7139999999999</v>
      </c>
      <c r="V3221" t="s">
        <v>58</v>
      </c>
      <c r="W3221">
        <v>0.80100000000000005</v>
      </c>
      <c r="X3221">
        <v>0.91900000000000004</v>
      </c>
      <c r="Y3221">
        <v>0.94399999999999995</v>
      </c>
      <c r="Z3221">
        <v>0.81200000000000006</v>
      </c>
      <c r="AA3221" s="19">
        <v>45734.021107858796</v>
      </c>
      <c r="AB3221" t="s">
        <v>2043</v>
      </c>
    </row>
    <row r="3222" spans="1:28" x14ac:dyDescent="0.35">
      <c r="A3222" t="s">
        <v>1834</v>
      </c>
      <c r="B3222" t="s">
        <v>314</v>
      </c>
      <c r="C3222">
        <v>44</v>
      </c>
      <c r="D3222" s="9">
        <v>43072.652233796296</v>
      </c>
      <c r="E3222" s="9">
        <v>43117.636377314811</v>
      </c>
      <c r="F3222" t="s">
        <v>874</v>
      </c>
      <c r="G3222" t="s">
        <v>874</v>
      </c>
      <c r="H3222">
        <v>1</v>
      </c>
      <c r="I3222">
        <v>2</v>
      </c>
      <c r="J3222">
        <v>1</v>
      </c>
      <c r="K3222" t="s">
        <v>875</v>
      </c>
      <c r="L3222">
        <v>2</v>
      </c>
      <c r="M3222">
        <v>-1</v>
      </c>
      <c r="N3222" t="s">
        <v>877</v>
      </c>
      <c r="O3222">
        <v>2.1999999999999999E-2</v>
      </c>
      <c r="P3222" t="s">
        <v>877</v>
      </c>
      <c r="Q3222">
        <v>0.1</v>
      </c>
      <c r="R3222" t="s">
        <v>877</v>
      </c>
      <c r="S3222" t="s">
        <v>877</v>
      </c>
      <c r="T3222" t="s">
        <v>877</v>
      </c>
      <c r="U3222" t="s">
        <v>877</v>
      </c>
      <c r="V3222" t="s">
        <v>58</v>
      </c>
      <c r="W3222" t="s">
        <v>877</v>
      </c>
      <c r="X3222">
        <v>1</v>
      </c>
      <c r="Y3222" t="s">
        <v>877</v>
      </c>
      <c r="Z3222">
        <v>1</v>
      </c>
      <c r="AA3222" s="19">
        <v>45734.021107916669</v>
      </c>
      <c r="AB3222" t="s">
        <v>2043</v>
      </c>
    </row>
    <row r="3223" spans="1:28" x14ac:dyDescent="0.35">
      <c r="A3223" t="s">
        <v>1835</v>
      </c>
      <c r="B3223" t="s">
        <v>313</v>
      </c>
      <c r="C3223">
        <v>3538</v>
      </c>
      <c r="D3223" s="9">
        <v>38729.901122685187</v>
      </c>
      <c r="E3223" s="9">
        <v>42268.118067129632</v>
      </c>
      <c r="F3223">
        <v>30</v>
      </c>
      <c r="G3223">
        <v>30</v>
      </c>
      <c r="H3223">
        <v>18</v>
      </c>
      <c r="I3223">
        <v>12</v>
      </c>
      <c r="J3223">
        <v>5</v>
      </c>
      <c r="K3223">
        <v>25</v>
      </c>
      <c r="L3223">
        <v>12</v>
      </c>
      <c r="M3223">
        <v>13</v>
      </c>
      <c r="N3223">
        <v>5.0000000000000001E-3</v>
      </c>
      <c r="O3223">
        <v>8.0000000000000002E-3</v>
      </c>
      <c r="P3223">
        <v>3.0000000000000001E-3</v>
      </c>
      <c r="Q3223">
        <v>8.9999999999999993E-3</v>
      </c>
      <c r="R3223">
        <v>0.9</v>
      </c>
      <c r="S3223">
        <v>0.38500000000000001</v>
      </c>
      <c r="T3223">
        <v>0.76900000000000002</v>
      </c>
      <c r="U3223">
        <v>1444.444</v>
      </c>
      <c r="V3223" t="s">
        <v>58</v>
      </c>
      <c r="W3223">
        <v>0.745</v>
      </c>
      <c r="X3223">
        <v>0.68500000000000005</v>
      </c>
      <c r="Y3223">
        <v>0.72899999999999998</v>
      </c>
      <c r="Z3223">
        <v>0.25700000000000001</v>
      </c>
      <c r="AA3223" s="19">
        <v>45734.021193923611</v>
      </c>
      <c r="AB3223" t="s">
        <v>2043</v>
      </c>
    </row>
    <row r="3224" spans="1:28" x14ac:dyDescent="0.35">
      <c r="A3224" t="s">
        <v>1835</v>
      </c>
      <c r="B3224" t="s">
        <v>314</v>
      </c>
      <c r="C3224">
        <v>0</v>
      </c>
      <c r="D3224" s="9">
        <v>42268.118067129632</v>
      </c>
      <c r="E3224" s="9">
        <v>42268.118067129632</v>
      </c>
      <c r="F3224" t="s">
        <v>874</v>
      </c>
      <c r="G3224" t="s">
        <v>874</v>
      </c>
      <c r="H3224">
        <v>1</v>
      </c>
      <c r="I3224">
        <v>1</v>
      </c>
      <c r="J3224">
        <v>1</v>
      </c>
      <c r="K3224" t="s">
        <v>875</v>
      </c>
      <c r="L3224">
        <v>1</v>
      </c>
      <c r="M3224">
        <v>0</v>
      </c>
      <c r="N3224" t="s">
        <v>877</v>
      </c>
      <c r="O3224" t="s">
        <v>877</v>
      </c>
      <c r="P3224" t="s">
        <v>877</v>
      </c>
      <c r="Q3224" t="s">
        <v>877</v>
      </c>
      <c r="R3224" t="s">
        <v>877</v>
      </c>
      <c r="S3224" t="s">
        <v>877</v>
      </c>
      <c r="T3224" t="s">
        <v>877</v>
      </c>
      <c r="U3224" t="s">
        <v>877</v>
      </c>
      <c r="V3224" t="s">
        <v>58</v>
      </c>
      <c r="W3224" t="s">
        <v>877</v>
      </c>
      <c r="X3224" t="s">
        <v>877</v>
      </c>
      <c r="Y3224" t="s">
        <v>877</v>
      </c>
      <c r="Z3224" t="s">
        <v>877</v>
      </c>
      <c r="AA3224" s="19">
        <v>45734.021193981484</v>
      </c>
      <c r="AB3224" t="s">
        <v>2043</v>
      </c>
    </row>
    <row r="3225" spans="1:28" x14ac:dyDescent="0.35">
      <c r="A3225" t="s">
        <v>1836</v>
      </c>
      <c r="B3225" t="s">
        <v>313</v>
      </c>
      <c r="C3225">
        <v>6318</v>
      </c>
      <c r="D3225" s="9">
        <v>38246.156909722224</v>
      </c>
      <c r="E3225" s="9">
        <v>44564.337650462963</v>
      </c>
      <c r="F3225">
        <v>4486</v>
      </c>
      <c r="G3225">
        <v>4486</v>
      </c>
      <c r="H3225">
        <v>2222</v>
      </c>
      <c r="I3225">
        <v>2264</v>
      </c>
      <c r="J3225">
        <v>595</v>
      </c>
      <c r="K3225">
        <v>3891</v>
      </c>
      <c r="L3225">
        <v>3316</v>
      </c>
      <c r="M3225">
        <v>575</v>
      </c>
      <c r="N3225">
        <v>0.34899999999999998</v>
      </c>
      <c r="O3225">
        <v>0.497</v>
      </c>
      <c r="P3225">
        <v>9.8000000000000004E-2</v>
      </c>
      <c r="Q3225">
        <v>0.55400000000000005</v>
      </c>
      <c r="R3225">
        <v>0.74099999999999999</v>
      </c>
      <c r="S3225">
        <v>0.41299999999999998</v>
      </c>
      <c r="T3225">
        <v>0.88400000000000001</v>
      </c>
      <c r="U3225">
        <v>1037.9059999999999</v>
      </c>
      <c r="V3225" t="s">
        <v>58</v>
      </c>
      <c r="W3225">
        <v>0.92900000000000005</v>
      </c>
      <c r="X3225">
        <v>0.92200000000000004</v>
      </c>
      <c r="Y3225">
        <v>0.89700000000000002</v>
      </c>
      <c r="Z3225">
        <v>0.89700000000000002</v>
      </c>
      <c r="AA3225" s="19">
        <v>45734.021295902778</v>
      </c>
      <c r="AB3225" t="s">
        <v>2043</v>
      </c>
    </row>
    <row r="3226" spans="1:28" x14ac:dyDescent="0.35">
      <c r="A3226" t="s">
        <v>1836</v>
      </c>
      <c r="B3226" t="s">
        <v>314</v>
      </c>
      <c r="C3226">
        <v>97</v>
      </c>
      <c r="D3226" s="9">
        <v>44466.469537037039</v>
      </c>
      <c r="E3226" s="9">
        <v>44564.337650462963</v>
      </c>
      <c r="F3226" t="s">
        <v>874</v>
      </c>
      <c r="G3226" t="s">
        <v>874</v>
      </c>
      <c r="H3226">
        <v>26</v>
      </c>
      <c r="I3226">
        <v>1</v>
      </c>
      <c r="J3226">
        <v>3</v>
      </c>
      <c r="K3226" t="s">
        <v>875</v>
      </c>
      <c r="L3226">
        <v>22</v>
      </c>
      <c r="M3226">
        <v>1</v>
      </c>
      <c r="N3226">
        <v>0.26100000000000001</v>
      </c>
      <c r="O3226" t="s">
        <v>877</v>
      </c>
      <c r="P3226">
        <v>1.5</v>
      </c>
      <c r="Q3226">
        <v>0.23</v>
      </c>
      <c r="R3226" t="s">
        <v>877</v>
      </c>
      <c r="S3226" t="s">
        <v>877</v>
      </c>
      <c r="T3226" t="s">
        <v>877</v>
      </c>
      <c r="U3226" t="s">
        <v>877</v>
      </c>
      <c r="V3226" t="s">
        <v>58</v>
      </c>
      <c r="W3226">
        <v>0.95399999999999996</v>
      </c>
      <c r="X3226" t="s">
        <v>877</v>
      </c>
      <c r="Y3226">
        <v>0.75</v>
      </c>
      <c r="Z3226">
        <v>0.93200000000000005</v>
      </c>
      <c r="AA3226" s="19">
        <v>45734.021296006948</v>
      </c>
      <c r="AB3226" t="s">
        <v>2043</v>
      </c>
    </row>
    <row r="3227" spans="1:28" x14ac:dyDescent="0.35">
      <c r="A3227" t="s">
        <v>1837</v>
      </c>
      <c r="B3227" t="s">
        <v>313</v>
      </c>
      <c r="C3227">
        <v>3164</v>
      </c>
      <c r="D3227" s="9">
        <v>41402.043865740743</v>
      </c>
      <c r="E3227" s="9">
        <v>44566.344953703701</v>
      </c>
      <c r="F3227">
        <v>1510</v>
      </c>
      <c r="G3227">
        <v>1510</v>
      </c>
      <c r="H3227">
        <v>682</v>
      </c>
      <c r="I3227">
        <v>828</v>
      </c>
      <c r="J3227">
        <v>191</v>
      </c>
      <c r="K3227">
        <v>1319</v>
      </c>
      <c r="L3227">
        <v>862</v>
      </c>
      <c r="M3227">
        <v>457</v>
      </c>
      <c r="N3227">
        <v>0.24199999999999999</v>
      </c>
      <c r="O3227">
        <v>0.317</v>
      </c>
      <c r="P3227">
        <v>6.6000000000000003E-2</v>
      </c>
      <c r="Q3227">
        <v>0.32100000000000001</v>
      </c>
      <c r="R3227">
        <v>0.65100000000000002</v>
      </c>
      <c r="S3227">
        <v>0.433</v>
      </c>
      <c r="T3227">
        <v>0.88200000000000001</v>
      </c>
      <c r="U3227">
        <v>1423.6759999999999</v>
      </c>
      <c r="V3227" t="s">
        <v>58</v>
      </c>
      <c r="W3227">
        <v>0.86799999999999999</v>
      </c>
      <c r="X3227">
        <v>0.90600000000000003</v>
      </c>
      <c r="Y3227">
        <v>0.85599999999999998</v>
      </c>
      <c r="Z3227">
        <v>0.90200000000000002</v>
      </c>
      <c r="AA3227" s="19">
        <v>45734.021392199073</v>
      </c>
      <c r="AB3227" t="s">
        <v>2043</v>
      </c>
    </row>
    <row r="3228" spans="1:28" x14ac:dyDescent="0.35">
      <c r="A3228" t="s">
        <v>1837</v>
      </c>
      <c r="B3228" t="s">
        <v>314</v>
      </c>
      <c r="C3228">
        <v>92</v>
      </c>
      <c r="D3228" s="9">
        <v>44474.311122685183</v>
      </c>
      <c r="E3228" s="9">
        <v>44566.344953703701</v>
      </c>
      <c r="F3228" t="s">
        <v>874</v>
      </c>
      <c r="G3228" t="s">
        <v>874</v>
      </c>
      <c r="H3228">
        <v>5</v>
      </c>
      <c r="I3228">
        <v>4</v>
      </c>
      <c r="J3228">
        <v>1</v>
      </c>
      <c r="K3228" t="s">
        <v>875</v>
      </c>
      <c r="L3228">
        <v>5</v>
      </c>
      <c r="M3228">
        <v>2</v>
      </c>
      <c r="N3228">
        <v>5.7000000000000002E-2</v>
      </c>
      <c r="O3228">
        <v>3.1E-2</v>
      </c>
      <c r="P3228" t="s">
        <v>877</v>
      </c>
      <c r="Q3228">
        <v>6.6000000000000003E-2</v>
      </c>
      <c r="R3228" t="s">
        <v>877</v>
      </c>
      <c r="S3228" t="s">
        <v>877</v>
      </c>
      <c r="T3228" t="s">
        <v>877</v>
      </c>
      <c r="U3228" t="s">
        <v>877</v>
      </c>
      <c r="V3228" t="s">
        <v>58</v>
      </c>
      <c r="W3228">
        <v>0.96199999999999997</v>
      </c>
      <c r="X3228">
        <v>0.94699999999999995</v>
      </c>
      <c r="Y3228" t="s">
        <v>877</v>
      </c>
      <c r="Z3228">
        <v>0.85899999999999999</v>
      </c>
      <c r="AA3228" s="19">
        <v>45734.021392268522</v>
      </c>
      <c r="AB3228" t="s">
        <v>2043</v>
      </c>
    </row>
    <row r="3229" spans="1:28" x14ac:dyDescent="0.35">
      <c r="A3229" t="s">
        <v>1838</v>
      </c>
      <c r="B3229" t="s">
        <v>313</v>
      </c>
      <c r="C3229">
        <v>5462</v>
      </c>
      <c r="D3229" s="9">
        <v>38572.633414351854</v>
      </c>
      <c r="E3229" s="9">
        <v>44035.598865740743</v>
      </c>
      <c r="F3229">
        <v>78</v>
      </c>
      <c r="G3229">
        <v>78</v>
      </c>
      <c r="H3229">
        <v>21</v>
      </c>
      <c r="I3229">
        <v>57</v>
      </c>
      <c r="J3229">
        <v>9</v>
      </c>
      <c r="K3229">
        <v>69</v>
      </c>
      <c r="L3229">
        <v>54</v>
      </c>
      <c r="M3229">
        <v>15</v>
      </c>
      <c r="N3229">
        <v>3.0000000000000001E-3</v>
      </c>
      <c r="O3229">
        <v>1.2E-2</v>
      </c>
      <c r="P3229">
        <v>3.0000000000000001E-3</v>
      </c>
      <c r="Q3229">
        <v>1.4E-2</v>
      </c>
      <c r="R3229">
        <v>1.167</v>
      </c>
      <c r="S3229">
        <v>0.2</v>
      </c>
      <c r="T3229">
        <v>0.8</v>
      </c>
      <c r="U3229">
        <v>1071.4290000000001</v>
      </c>
      <c r="V3229" t="s">
        <v>64</v>
      </c>
      <c r="W3229">
        <v>0.81399999999999995</v>
      </c>
      <c r="X3229">
        <v>0.61</v>
      </c>
      <c r="Y3229">
        <v>0.69099999999999995</v>
      </c>
      <c r="Z3229">
        <v>0.73699999999999999</v>
      </c>
      <c r="AA3229" s="19">
        <v>45734.021478194445</v>
      </c>
      <c r="AB3229" t="s">
        <v>2043</v>
      </c>
    </row>
    <row r="3230" spans="1:28" x14ac:dyDescent="0.35">
      <c r="A3230" t="s">
        <v>1838</v>
      </c>
      <c r="B3230" t="s">
        <v>314</v>
      </c>
      <c r="C3230">
        <v>0</v>
      </c>
      <c r="D3230" s="9">
        <v>44035.432291666664</v>
      </c>
      <c r="E3230" s="9">
        <v>44035.598865740743</v>
      </c>
      <c r="F3230" t="s">
        <v>874</v>
      </c>
      <c r="G3230" t="s">
        <v>874</v>
      </c>
      <c r="H3230">
        <v>1</v>
      </c>
      <c r="I3230">
        <v>1</v>
      </c>
      <c r="J3230">
        <v>1</v>
      </c>
      <c r="K3230" t="s">
        <v>875</v>
      </c>
      <c r="L3230">
        <v>1</v>
      </c>
      <c r="M3230">
        <v>1</v>
      </c>
      <c r="N3230" t="s">
        <v>877</v>
      </c>
      <c r="O3230" t="s">
        <v>877</v>
      </c>
      <c r="P3230" t="s">
        <v>877</v>
      </c>
      <c r="Q3230" t="s">
        <v>877</v>
      </c>
      <c r="R3230" t="s">
        <v>877</v>
      </c>
      <c r="S3230" t="s">
        <v>877</v>
      </c>
      <c r="T3230" t="s">
        <v>877</v>
      </c>
      <c r="U3230" t="s">
        <v>877</v>
      </c>
      <c r="V3230" t="s">
        <v>64</v>
      </c>
      <c r="W3230" t="s">
        <v>877</v>
      </c>
      <c r="X3230" t="s">
        <v>877</v>
      </c>
      <c r="Y3230" t="s">
        <v>877</v>
      </c>
      <c r="Z3230" t="s">
        <v>877</v>
      </c>
      <c r="AA3230" s="19">
        <v>45734.021478275463</v>
      </c>
      <c r="AB3230" t="s">
        <v>2043</v>
      </c>
    </row>
    <row r="3231" spans="1:28" x14ac:dyDescent="0.35">
      <c r="A3231" t="s">
        <v>1839</v>
      </c>
      <c r="B3231" t="s">
        <v>313</v>
      </c>
      <c r="C3231">
        <v>2785</v>
      </c>
      <c r="D3231" s="9">
        <v>37890.668206018519</v>
      </c>
      <c r="E3231" s="9">
        <v>40675.827893518515</v>
      </c>
      <c r="F3231">
        <v>104</v>
      </c>
      <c r="G3231">
        <v>104</v>
      </c>
      <c r="H3231">
        <v>11</v>
      </c>
      <c r="I3231">
        <v>93</v>
      </c>
      <c r="J3231">
        <v>22</v>
      </c>
      <c r="K3231">
        <v>82</v>
      </c>
      <c r="L3231">
        <v>55</v>
      </c>
      <c r="M3231">
        <v>27</v>
      </c>
      <c r="N3231">
        <v>6.0000000000000001E-3</v>
      </c>
      <c r="O3231">
        <v>3.9E-2</v>
      </c>
      <c r="P3231">
        <v>8.9999999999999993E-3</v>
      </c>
      <c r="Q3231">
        <v>3.5999999999999997E-2</v>
      </c>
      <c r="R3231">
        <v>1</v>
      </c>
      <c r="S3231">
        <v>0.13300000000000001</v>
      </c>
      <c r="T3231">
        <v>0.8</v>
      </c>
      <c r="U3231">
        <v>750</v>
      </c>
      <c r="V3231" t="s">
        <v>64</v>
      </c>
      <c r="W3231">
        <v>0.878</v>
      </c>
      <c r="X3231">
        <v>0.80300000000000005</v>
      </c>
      <c r="Y3231">
        <v>0.73099999999999998</v>
      </c>
      <c r="Z3231">
        <v>0.64300000000000002</v>
      </c>
      <c r="AA3231" s="19">
        <v>45734.021565266201</v>
      </c>
      <c r="AB3231" t="s">
        <v>2043</v>
      </c>
    </row>
    <row r="3232" spans="1:28" x14ac:dyDescent="0.35">
      <c r="A3232" t="s">
        <v>1839</v>
      </c>
      <c r="B3232" t="s">
        <v>314</v>
      </c>
      <c r="C3232">
        <v>0</v>
      </c>
      <c r="D3232" s="9">
        <v>40675.827893518515</v>
      </c>
      <c r="E3232" s="9">
        <v>40675.827893518515</v>
      </c>
      <c r="F3232" t="s">
        <v>874</v>
      </c>
      <c r="G3232" t="s">
        <v>874</v>
      </c>
      <c r="H3232">
        <v>1</v>
      </c>
      <c r="I3232">
        <v>1</v>
      </c>
      <c r="J3232">
        <v>1</v>
      </c>
      <c r="K3232" t="s">
        <v>875</v>
      </c>
      <c r="L3232">
        <v>1</v>
      </c>
      <c r="M3232">
        <v>0</v>
      </c>
      <c r="N3232" t="s">
        <v>877</v>
      </c>
      <c r="O3232" t="s">
        <v>877</v>
      </c>
      <c r="P3232" t="s">
        <v>877</v>
      </c>
      <c r="Q3232" t="s">
        <v>877</v>
      </c>
      <c r="R3232" t="s">
        <v>877</v>
      </c>
      <c r="S3232" t="s">
        <v>877</v>
      </c>
      <c r="T3232" t="s">
        <v>877</v>
      </c>
      <c r="U3232" t="s">
        <v>877</v>
      </c>
      <c r="V3232" t="s">
        <v>64</v>
      </c>
      <c r="W3232" t="s">
        <v>877</v>
      </c>
      <c r="X3232" t="s">
        <v>877</v>
      </c>
      <c r="Y3232" t="s">
        <v>877</v>
      </c>
      <c r="Z3232" t="s">
        <v>877</v>
      </c>
      <c r="AA3232" s="19">
        <v>45734.021565324074</v>
      </c>
      <c r="AB3232" t="s">
        <v>2043</v>
      </c>
    </row>
    <row r="3233" spans="1:28" x14ac:dyDescent="0.35">
      <c r="A3233" t="s">
        <v>1840</v>
      </c>
      <c r="B3233" t="s">
        <v>313</v>
      </c>
      <c r="C3233">
        <v>7519</v>
      </c>
      <c r="D3233" s="9">
        <v>37045.463078703702</v>
      </c>
      <c r="E3233" s="9">
        <v>44565.207268518519</v>
      </c>
      <c r="F3233">
        <v>3316</v>
      </c>
      <c r="G3233">
        <v>3316</v>
      </c>
      <c r="H3233">
        <v>1934</v>
      </c>
      <c r="I3233">
        <v>1382</v>
      </c>
      <c r="J3233">
        <v>349</v>
      </c>
      <c r="K3233">
        <v>2967</v>
      </c>
      <c r="L3233">
        <v>2661</v>
      </c>
      <c r="M3233">
        <v>306</v>
      </c>
      <c r="N3233">
        <v>0.27</v>
      </c>
      <c r="O3233">
        <v>0.17699999999999999</v>
      </c>
      <c r="P3233">
        <v>4.2999999999999997E-2</v>
      </c>
      <c r="Q3233">
        <v>0.36299999999999999</v>
      </c>
      <c r="R3233">
        <v>0.89900000000000002</v>
      </c>
      <c r="S3233">
        <v>0.60399999999999998</v>
      </c>
      <c r="T3233">
        <v>0.90400000000000003</v>
      </c>
      <c r="U3233">
        <v>842.97500000000002</v>
      </c>
      <c r="V3233" t="s">
        <v>58</v>
      </c>
      <c r="W3233">
        <v>0.90500000000000003</v>
      </c>
      <c r="X3233">
        <v>0.97599999999999998</v>
      </c>
      <c r="Y3233">
        <v>0.96699999999999997</v>
      </c>
      <c r="Z3233">
        <v>0.93200000000000005</v>
      </c>
      <c r="AA3233" s="19">
        <v>45734.021665856482</v>
      </c>
      <c r="AB3233" t="s">
        <v>2043</v>
      </c>
    </row>
    <row r="3234" spans="1:28" x14ac:dyDescent="0.35">
      <c r="A3234" t="s">
        <v>1840</v>
      </c>
      <c r="B3234" t="s">
        <v>314</v>
      </c>
      <c r="C3234">
        <v>98</v>
      </c>
      <c r="D3234" s="9">
        <v>44467.103807870371</v>
      </c>
      <c r="E3234" s="9">
        <v>44565.207268518519</v>
      </c>
      <c r="F3234" t="s">
        <v>874</v>
      </c>
      <c r="G3234" t="s">
        <v>874</v>
      </c>
      <c r="H3234">
        <v>23</v>
      </c>
      <c r="I3234">
        <v>9</v>
      </c>
      <c r="J3234">
        <v>2</v>
      </c>
      <c r="K3234" t="s">
        <v>875</v>
      </c>
      <c r="L3234">
        <v>31</v>
      </c>
      <c r="M3234">
        <v>0</v>
      </c>
      <c r="N3234">
        <v>0.249</v>
      </c>
      <c r="O3234">
        <v>8.3000000000000004E-2</v>
      </c>
      <c r="P3234">
        <v>1.4E-2</v>
      </c>
      <c r="Q3234">
        <v>0.30299999999999999</v>
      </c>
      <c r="R3234">
        <v>0.95299999999999996</v>
      </c>
      <c r="S3234">
        <v>0.75</v>
      </c>
      <c r="T3234">
        <v>0.95799999999999996</v>
      </c>
      <c r="U3234">
        <v>1009.901</v>
      </c>
      <c r="V3234" t="s">
        <v>58</v>
      </c>
      <c r="W3234">
        <v>0.95599999999999996</v>
      </c>
      <c r="X3234">
        <v>0.88500000000000001</v>
      </c>
      <c r="Y3234">
        <v>1</v>
      </c>
      <c r="Z3234">
        <v>0.95099999999999996</v>
      </c>
      <c r="AA3234" s="19">
        <v>45734.021680543985</v>
      </c>
      <c r="AB3234" t="s">
        <v>2043</v>
      </c>
    </row>
    <row r="3235" spans="1:28" x14ac:dyDescent="0.35">
      <c r="A3235" t="s">
        <v>1841</v>
      </c>
      <c r="B3235" t="s">
        <v>313</v>
      </c>
      <c r="C3235">
        <v>5210</v>
      </c>
      <c r="D3235" s="9">
        <v>38740.477766203701</v>
      </c>
      <c r="E3235" s="9">
        <v>43950.733240740738</v>
      </c>
      <c r="F3235">
        <v>384</v>
      </c>
      <c r="G3235">
        <v>384</v>
      </c>
      <c r="H3235">
        <v>129</v>
      </c>
      <c r="I3235">
        <v>255</v>
      </c>
      <c r="J3235">
        <v>100</v>
      </c>
      <c r="K3235">
        <v>284</v>
      </c>
      <c r="L3235">
        <v>224</v>
      </c>
      <c r="M3235">
        <v>60</v>
      </c>
      <c r="N3235">
        <v>4.3999999999999997E-2</v>
      </c>
      <c r="O3235">
        <v>6.9000000000000006E-2</v>
      </c>
      <c r="P3235">
        <v>3.7999999999999999E-2</v>
      </c>
      <c r="Q3235">
        <v>7.4999999999999997E-2</v>
      </c>
      <c r="R3235">
        <v>1</v>
      </c>
      <c r="S3235">
        <v>0.38900000000000001</v>
      </c>
      <c r="T3235">
        <v>0.66400000000000003</v>
      </c>
      <c r="U3235">
        <v>800</v>
      </c>
      <c r="V3235" t="s">
        <v>64</v>
      </c>
      <c r="W3235">
        <v>0.90700000000000003</v>
      </c>
      <c r="X3235">
        <v>0.89400000000000002</v>
      </c>
      <c r="Y3235">
        <v>0.86499999999999999</v>
      </c>
      <c r="Z3235">
        <v>0.82399999999999995</v>
      </c>
      <c r="AA3235" s="19">
        <v>45734.021767905091</v>
      </c>
      <c r="AB3235" t="s">
        <v>2043</v>
      </c>
    </row>
    <row r="3236" spans="1:28" x14ac:dyDescent="0.35">
      <c r="A3236" t="s">
        <v>1841</v>
      </c>
      <c r="B3236" t="s">
        <v>314</v>
      </c>
      <c r="C3236">
        <v>0</v>
      </c>
      <c r="D3236" s="9">
        <v>43950.733240740738</v>
      </c>
      <c r="E3236" s="9">
        <v>43950.733240740738</v>
      </c>
      <c r="F3236" t="s">
        <v>874</v>
      </c>
      <c r="G3236" t="s">
        <v>874</v>
      </c>
      <c r="H3236">
        <v>1</v>
      </c>
      <c r="I3236">
        <v>1</v>
      </c>
      <c r="J3236">
        <v>1</v>
      </c>
      <c r="K3236" t="s">
        <v>875</v>
      </c>
      <c r="L3236">
        <v>1</v>
      </c>
      <c r="M3236">
        <v>0</v>
      </c>
      <c r="N3236" t="s">
        <v>877</v>
      </c>
      <c r="O3236" t="s">
        <v>877</v>
      </c>
      <c r="P3236" t="s">
        <v>877</v>
      </c>
      <c r="Q3236" t="s">
        <v>877</v>
      </c>
      <c r="R3236" t="s">
        <v>877</v>
      </c>
      <c r="S3236" t="s">
        <v>877</v>
      </c>
      <c r="T3236" t="s">
        <v>877</v>
      </c>
      <c r="U3236" t="s">
        <v>877</v>
      </c>
      <c r="V3236" t="s">
        <v>64</v>
      </c>
      <c r="W3236" t="s">
        <v>877</v>
      </c>
      <c r="X3236" t="s">
        <v>877</v>
      </c>
      <c r="Y3236" t="s">
        <v>877</v>
      </c>
      <c r="Z3236" t="s">
        <v>877</v>
      </c>
      <c r="AA3236" s="19">
        <v>45734.021767962964</v>
      </c>
      <c r="AB3236" t="s">
        <v>2043</v>
      </c>
    </row>
    <row r="3237" spans="1:28" x14ac:dyDescent="0.35">
      <c r="A3237" t="s">
        <v>1842</v>
      </c>
      <c r="B3237" t="s">
        <v>313</v>
      </c>
      <c r="C3237">
        <v>6260</v>
      </c>
      <c r="D3237" s="9">
        <v>38287.433923611112</v>
      </c>
      <c r="E3237" s="9">
        <v>44547.856041666666</v>
      </c>
      <c r="F3237">
        <v>1620</v>
      </c>
      <c r="G3237">
        <v>1620</v>
      </c>
      <c r="H3237">
        <v>624</v>
      </c>
      <c r="I3237">
        <v>996</v>
      </c>
      <c r="J3237">
        <v>191</v>
      </c>
      <c r="K3237">
        <v>1429</v>
      </c>
      <c r="L3237">
        <v>1027</v>
      </c>
      <c r="M3237">
        <v>402</v>
      </c>
      <c r="N3237">
        <v>0.14000000000000001</v>
      </c>
      <c r="O3237">
        <v>0.20899999999999999</v>
      </c>
      <c r="P3237">
        <v>3.6999999999999998E-2</v>
      </c>
      <c r="Q3237">
        <v>0.20699999999999999</v>
      </c>
      <c r="R3237">
        <v>0.66300000000000003</v>
      </c>
      <c r="S3237">
        <v>0.40100000000000002</v>
      </c>
      <c r="T3237">
        <v>0.89400000000000002</v>
      </c>
      <c r="U3237">
        <v>1942.029</v>
      </c>
      <c r="V3237" t="s">
        <v>58</v>
      </c>
      <c r="W3237">
        <v>0.70399999999999996</v>
      </c>
      <c r="X3237">
        <v>0.86</v>
      </c>
      <c r="Y3237">
        <v>0.88300000000000001</v>
      </c>
      <c r="Z3237">
        <v>0.69299999999999995</v>
      </c>
      <c r="AA3237" s="19">
        <v>45734.021863252317</v>
      </c>
      <c r="AB3237" t="s">
        <v>2043</v>
      </c>
    </row>
    <row r="3238" spans="1:28" x14ac:dyDescent="0.35">
      <c r="A3238" t="s">
        <v>1842</v>
      </c>
      <c r="B3238" t="s">
        <v>314</v>
      </c>
      <c r="C3238">
        <v>72</v>
      </c>
      <c r="D3238" s="9">
        <v>44475.242673611108</v>
      </c>
      <c r="E3238" s="9">
        <v>44547.856041666666</v>
      </c>
      <c r="F3238" t="s">
        <v>874</v>
      </c>
      <c r="G3238" t="s">
        <v>874</v>
      </c>
      <c r="H3238">
        <v>1</v>
      </c>
      <c r="I3238">
        <v>3</v>
      </c>
      <c r="J3238">
        <v>1</v>
      </c>
      <c r="K3238" t="s">
        <v>875</v>
      </c>
      <c r="L3238">
        <v>2</v>
      </c>
      <c r="M3238">
        <v>1</v>
      </c>
      <c r="N3238" t="s">
        <v>877</v>
      </c>
      <c r="O3238">
        <v>2.7E-2</v>
      </c>
      <c r="P3238" t="s">
        <v>877</v>
      </c>
      <c r="Q3238">
        <v>2.1999999999999999E-2</v>
      </c>
      <c r="R3238" t="s">
        <v>877</v>
      </c>
      <c r="S3238" t="s">
        <v>877</v>
      </c>
      <c r="T3238" t="s">
        <v>877</v>
      </c>
      <c r="U3238" t="s">
        <v>877</v>
      </c>
      <c r="V3238" t="s">
        <v>58</v>
      </c>
      <c r="W3238" t="s">
        <v>877</v>
      </c>
      <c r="X3238">
        <v>0.95599999999999996</v>
      </c>
      <c r="Y3238" t="s">
        <v>877</v>
      </c>
      <c r="Z3238">
        <v>1</v>
      </c>
      <c r="AA3238" s="19">
        <v>45734.021863321759</v>
      </c>
      <c r="AB3238" t="s">
        <v>2043</v>
      </c>
    </row>
    <row r="3239" spans="1:28" x14ac:dyDescent="0.35">
      <c r="A3239" t="s">
        <v>1843</v>
      </c>
      <c r="B3239" t="s">
        <v>313</v>
      </c>
      <c r="C3239">
        <v>4113</v>
      </c>
      <c r="D3239" s="9">
        <v>40444.067974537036</v>
      </c>
      <c r="E3239" s="9">
        <v>44557.669768518521</v>
      </c>
      <c r="F3239">
        <v>2858</v>
      </c>
      <c r="G3239">
        <v>2858</v>
      </c>
      <c r="H3239">
        <v>2018</v>
      </c>
      <c r="I3239">
        <v>840</v>
      </c>
      <c r="J3239">
        <v>354</v>
      </c>
      <c r="K3239">
        <v>2504</v>
      </c>
      <c r="L3239">
        <v>2247</v>
      </c>
      <c r="M3239">
        <v>257</v>
      </c>
      <c r="N3239">
        <v>0.51200000000000001</v>
      </c>
      <c r="O3239">
        <v>0.218</v>
      </c>
      <c r="P3239">
        <v>9.4E-2</v>
      </c>
      <c r="Q3239">
        <v>0.58699999999999997</v>
      </c>
      <c r="R3239">
        <v>0.92300000000000004</v>
      </c>
      <c r="S3239">
        <v>0.70099999999999996</v>
      </c>
      <c r="T3239">
        <v>0.871</v>
      </c>
      <c r="U3239">
        <v>437.81900000000002</v>
      </c>
      <c r="V3239" t="s">
        <v>58</v>
      </c>
      <c r="W3239">
        <v>0.99099999999999999</v>
      </c>
      <c r="X3239">
        <v>0.99</v>
      </c>
      <c r="Y3239">
        <v>0.98199999999999998</v>
      </c>
      <c r="Z3239">
        <v>0.99399999999999999</v>
      </c>
      <c r="AA3239" s="19">
        <v>45734.021963356485</v>
      </c>
      <c r="AB3239" t="s">
        <v>2043</v>
      </c>
    </row>
    <row r="3240" spans="1:28" x14ac:dyDescent="0.35">
      <c r="A3240" t="s">
        <v>1843</v>
      </c>
      <c r="B3240" t="s">
        <v>314</v>
      </c>
      <c r="C3240">
        <v>94</v>
      </c>
      <c r="D3240" s="9">
        <v>44463.373495370368</v>
      </c>
      <c r="E3240" s="9">
        <v>44557.669768518521</v>
      </c>
      <c r="F3240" t="s">
        <v>874</v>
      </c>
      <c r="G3240" t="s">
        <v>874</v>
      </c>
      <c r="H3240">
        <v>40</v>
      </c>
      <c r="I3240">
        <v>25</v>
      </c>
      <c r="J3240">
        <v>7</v>
      </c>
      <c r="K3240" t="s">
        <v>875</v>
      </c>
      <c r="L3240">
        <v>48</v>
      </c>
      <c r="M3240">
        <v>9</v>
      </c>
      <c r="N3240">
        <v>0.432</v>
      </c>
      <c r="O3240">
        <v>0.29599999999999999</v>
      </c>
      <c r="P3240">
        <v>0.17399999999999999</v>
      </c>
      <c r="Q3240">
        <v>0.53800000000000003</v>
      </c>
      <c r="R3240">
        <v>0.97099999999999997</v>
      </c>
      <c r="S3240">
        <v>0.59299999999999997</v>
      </c>
      <c r="T3240">
        <v>0.76100000000000001</v>
      </c>
      <c r="U3240">
        <v>477.69499999999999</v>
      </c>
      <c r="V3240" t="s">
        <v>58</v>
      </c>
      <c r="W3240">
        <v>0.89</v>
      </c>
      <c r="X3240">
        <v>0.92800000000000005</v>
      </c>
      <c r="Y3240">
        <v>0.81399999999999995</v>
      </c>
      <c r="Z3240">
        <v>0.91700000000000004</v>
      </c>
      <c r="AA3240" s="19">
        <v>45734.021977557873</v>
      </c>
      <c r="AB3240" t="s">
        <v>2043</v>
      </c>
    </row>
    <row r="3241" spans="1:28" x14ac:dyDescent="0.35">
      <c r="A3241" t="s">
        <v>1844</v>
      </c>
      <c r="B3241" t="s">
        <v>313</v>
      </c>
      <c r="C3241">
        <v>1087</v>
      </c>
      <c r="D3241" s="9">
        <v>43479.32099537037</v>
      </c>
      <c r="E3241" s="9">
        <v>44566.473796296297</v>
      </c>
      <c r="F3241">
        <v>2136</v>
      </c>
      <c r="G3241">
        <v>2136</v>
      </c>
      <c r="H3241">
        <v>1216</v>
      </c>
      <c r="I3241">
        <v>920</v>
      </c>
      <c r="J3241">
        <v>132</v>
      </c>
      <c r="K3241">
        <v>2004</v>
      </c>
      <c r="L3241">
        <v>1461</v>
      </c>
      <c r="M3241">
        <v>543</v>
      </c>
      <c r="N3241">
        <v>1.1319999999999999</v>
      </c>
      <c r="O3241">
        <v>0.84899999999999998</v>
      </c>
      <c r="P3241">
        <v>0.13600000000000001</v>
      </c>
      <c r="Q3241">
        <v>1.39</v>
      </c>
      <c r="R3241">
        <v>0.753</v>
      </c>
      <c r="S3241">
        <v>0.57099999999999995</v>
      </c>
      <c r="T3241">
        <v>0.93100000000000005</v>
      </c>
      <c r="U3241">
        <v>390.64699999999999</v>
      </c>
      <c r="V3241" t="s">
        <v>58</v>
      </c>
      <c r="W3241">
        <v>0.96899999999999997</v>
      </c>
      <c r="X3241">
        <v>0.96899999999999997</v>
      </c>
      <c r="Y3241">
        <v>0.96599999999999997</v>
      </c>
      <c r="Z3241">
        <v>0.98099999999999998</v>
      </c>
      <c r="AA3241" s="19">
        <v>45734.022075046298</v>
      </c>
      <c r="AB3241" t="s">
        <v>2043</v>
      </c>
    </row>
    <row r="3242" spans="1:28" x14ac:dyDescent="0.35">
      <c r="A3242" t="s">
        <v>1844</v>
      </c>
      <c r="B3242" t="s">
        <v>314</v>
      </c>
      <c r="C3242">
        <v>99</v>
      </c>
      <c r="D3242" s="9">
        <v>44467.075844907406</v>
      </c>
      <c r="E3242" s="9">
        <v>44566.473796296297</v>
      </c>
      <c r="F3242" t="s">
        <v>874</v>
      </c>
      <c r="G3242" t="s">
        <v>874</v>
      </c>
      <c r="H3242">
        <v>293</v>
      </c>
      <c r="I3242">
        <v>200</v>
      </c>
      <c r="J3242">
        <v>22</v>
      </c>
      <c r="K3242" t="s">
        <v>875</v>
      </c>
      <c r="L3242">
        <v>317</v>
      </c>
      <c r="M3242">
        <v>155</v>
      </c>
      <c r="N3242">
        <v>2.8780000000000001</v>
      </c>
      <c r="O3242">
        <v>2.0179999999999998</v>
      </c>
      <c r="P3242">
        <v>0.193</v>
      </c>
      <c r="Q3242">
        <v>3.3660000000000001</v>
      </c>
      <c r="R3242">
        <v>0.71599999999999997</v>
      </c>
      <c r="S3242">
        <v>0.58799999999999997</v>
      </c>
      <c r="T3242">
        <v>0.96099999999999997</v>
      </c>
      <c r="U3242">
        <v>161.31899999999999</v>
      </c>
      <c r="V3242" t="s">
        <v>58</v>
      </c>
      <c r="W3242">
        <v>0.99</v>
      </c>
      <c r="X3242">
        <v>0.98699999999999999</v>
      </c>
      <c r="Y3242">
        <v>0.96399999999999997</v>
      </c>
      <c r="Z3242">
        <v>0.99399999999999999</v>
      </c>
      <c r="AA3242" s="19">
        <v>45734.022090243052</v>
      </c>
      <c r="AB3242" t="s">
        <v>2043</v>
      </c>
    </row>
    <row r="3243" spans="1:28" x14ac:dyDescent="0.35">
      <c r="A3243" t="s">
        <v>1845</v>
      </c>
      <c r="B3243" t="s">
        <v>313</v>
      </c>
      <c r="C3243">
        <v>1418</v>
      </c>
      <c r="D3243" s="9">
        <v>42552.81689814815</v>
      </c>
      <c r="E3243" s="9">
        <v>43971.153726851851</v>
      </c>
      <c r="F3243">
        <v>43</v>
      </c>
      <c r="G3243">
        <v>43</v>
      </c>
      <c r="H3243">
        <v>39</v>
      </c>
      <c r="I3243">
        <v>4</v>
      </c>
      <c r="J3243">
        <v>1</v>
      </c>
      <c r="K3243">
        <v>42</v>
      </c>
      <c r="L3243">
        <v>25</v>
      </c>
      <c r="M3243">
        <v>17</v>
      </c>
      <c r="N3243">
        <v>2.5000000000000001E-2</v>
      </c>
      <c r="O3243">
        <v>1.6E-2</v>
      </c>
      <c r="P3243">
        <v>0</v>
      </c>
      <c r="Q3243">
        <v>4.3999999999999997E-2</v>
      </c>
      <c r="R3243">
        <v>1.073</v>
      </c>
      <c r="S3243">
        <v>0.61</v>
      </c>
      <c r="T3243">
        <v>1</v>
      </c>
      <c r="U3243">
        <v>386.36399999999998</v>
      </c>
      <c r="V3243" t="s">
        <v>64</v>
      </c>
      <c r="W3243">
        <v>0.27100000000000002</v>
      </c>
      <c r="X3243">
        <v>0.61199999999999999</v>
      </c>
      <c r="Y3243">
        <v>0</v>
      </c>
      <c r="Z3243">
        <v>0.50800000000000001</v>
      </c>
      <c r="AA3243" s="19">
        <v>45734.02217408565</v>
      </c>
      <c r="AB3243" t="s">
        <v>2043</v>
      </c>
    </row>
    <row r="3244" spans="1:28" x14ac:dyDescent="0.35">
      <c r="A3244" t="s">
        <v>1845</v>
      </c>
      <c r="B3244" t="s">
        <v>314</v>
      </c>
      <c r="C3244">
        <v>0</v>
      </c>
      <c r="D3244" s="9">
        <v>43971.153726851851</v>
      </c>
      <c r="E3244" s="9">
        <v>43971.153726851851</v>
      </c>
      <c r="F3244" t="s">
        <v>874</v>
      </c>
      <c r="G3244" t="s">
        <v>874</v>
      </c>
      <c r="H3244">
        <v>1</v>
      </c>
      <c r="I3244">
        <v>1</v>
      </c>
      <c r="J3244">
        <v>1</v>
      </c>
      <c r="K3244" t="s">
        <v>875</v>
      </c>
      <c r="L3244">
        <v>1</v>
      </c>
      <c r="M3244">
        <v>0</v>
      </c>
      <c r="N3244" t="s">
        <v>877</v>
      </c>
      <c r="O3244" t="s">
        <v>877</v>
      </c>
      <c r="P3244" t="s">
        <v>877</v>
      </c>
      <c r="Q3244" t="s">
        <v>877</v>
      </c>
      <c r="R3244" t="s">
        <v>877</v>
      </c>
      <c r="S3244" t="s">
        <v>877</v>
      </c>
      <c r="T3244" t="s">
        <v>877</v>
      </c>
      <c r="U3244" t="s">
        <v>877</v>
      </c>
      <c r="V3244" t="s">
        <v>64</v>
      </c>
      <c r="W3244" t="s">
        <v>877</v>
      </c>
      <c r="X3244" t="s">
        <v>877</v>
      </c>
      <c r="Y3244" t="s">
        <v>877</v>
      </c>
      <c r="Z3244" t="s">
        <v>877</v>
      </c>
      <c r="AA3244" s="19">
        <v>45734.022174143516</v>
      </c>
      <c r="AB3244" t="s">
        <v>2043</v>
      </c>
    </row>
    <row r="3245" spans="1:28" x14ac:dyDescent="0.35">
      <c r="A3245" t="s">
        <v>1079</v>
      </c>
      <c r="B3245" t="s">
        <v>313</v>
      </c>
      <c r="C3245">
        <v>6839</v>
      </c>
      <c r="D3245" s="9">
        <v>37715.911307870374</v>
      </c>
      <c r="E3245" s="9">
        <v>44554.991296296299</v>
      </c>
      <c r="F3245">
        <v>744</v>
      </c>
      <c r="G3245">
        <v>744</v>
      </c>
      <c r="H3245">
        <v>364</v>
      </c>
      <c r="I3245">
        <v>380</v>
      </c>
      <c r="J3245">
        <v>119</v>
      </c>
      <c r="K3245">
        <v>625</v>
      </c>
      <c r="L3245">
        <v>475</v>
      </c>
      <c r="M3245">
        <v>150</v>
      </c>
      <c r="N3245">
        <v>5.7000000000000002E-2</v>
      </c>
      <c r="O3245">
        <v>5.6000000000000001E-2</v>
      </c>
      <c r="P3245">
        <v>0.02</v>
      </c>
      <c r="Q3245">
        <v>7.2999999999999995E-2</v>
      </c>
      <c r="R3245">
        <v>0.78500000000000003</v>
      </c>
      <c r="S3245">
        <v>0.504</v>
      </c>
      <c r="T3245">
        <v>0.82299999999999995</v>
      </c>
      <c r="U3245">
        <v>2054.7950000000001</v>
      </c>
      <c r="V3245" t="s">
        <v>58</v>
      </c>
      <c r="W3245">
        <v>0.99399999999999999</v>
      </c>
      <c r="X3245">
        <v>0.99199999999999999</v>
      </c>
      <c r="Y3245">
        <v>0.98799999999999999</v>
      </c>
      <c r="Z3245">
        <v>0.97699999999999998</v>
      </c>
      <c r="AA3245" s="19">
        <v>45734.022267650464</v>
      </c>
      <c r="AB3245" t="s">
        <v>2043</v>
      </c>
    </row>
    <row r="3246" spans="1:28" x14ac:dyDescent="0.35">
      <c r="A3246" t="s">
        <v>1079</v>
      </c>
      <c r="B3246" t="s">
        <v>314</v>
      </c>
      <c r="C3246">
        <v>95</v>
      </c>
      <c r="D3246" s="9">
        <v>44459.106238425928</v>
      </c>
      <c r="E3246" s="9">
        <v>44554.991296296299</v>
      </c>
      <c r="F3246" t="s">
        <v>874</v>
      </c>
      <c r="G3246" t="s">
        <v>874</v>
      </c>
      <c r="H3246">
        <v>4</v>
      </c>
      <c r="I3246">
        <v>5</v>
      </c>
      <c r="J3246">
        <v>1</v>
      </c>
      <c r="K3246" t="s">
        <v>875</v>
      </c>
      <c r="L3246">
        <v>13</v>
      </c>
      <c r="M3246">
        <v>-4</v>
      </c>
      <c r="N3246">
        <v>3.2000000000000001E-2</v>
      </c>
      <c r="O3246">
        <v>5.0999999999999997E-2</v>
      </c>
      <c r="P3246" t="s">
        <v>877</v>
      </c>
      <c r="Q3246">
        <v>0.22700000000000001</v>
      </c>
      <c r="R3246" t="s">
        <v>877</v>
      </c>
      <c r="S3246" t="s">
        <v>877</v>
      </c>
      <c r="T3246" t="s">
        <v>877</v>
      </c>
      <c r="U3246" t="s">
        <v>877</v>
      </c>
      <c r="V3246" t="s">
        <v>58</v>
      </c>
      <c r="W3246">
        <v>0.86499999999999999</v>
      </c>
      <c r="X3246">
        <v>0.91600000000000004</v>
      </c>
      <c r="Y3246" t="s">
        <v>877</v>
      </c>
      <c r="Z3246">
        <v>0.63200000000000001</v>
      </c>
      <c r="AA3246" s="19">
        <v>45734.022267719905</v>
      </c>
      <c r="AB3246" t="s">
        <v>2043</v>
      </c>
    </row>
    <row r="3247" spans="1:28" x14ac:dyDescent="0.35">
      <c r="A3247" t="s">
        <v>1846</v>
      </c>
      <c r="B3247" t="s">
        <v>313</v>
      </c>
      <c r="C3247">
        <v>698</v>
      </c>
      <c r="D3247" s="9">
        <v>43823.518368055556</v>
      </c>
      <c r="E3247" s="9">
        <v>44522.192118055558</v>
      </c>
      <c r="F3247">
        <v>404</v>
      </c>
      <c r="G3247">
        <v>404</v>
      </c>
      <c r="H3247">
        <v>289</v>
      </c>
      <c r="I3247">
        <v>115</v>
      </c>
      <c r="J3247">
        <v>34</v>
      </c>
      <c r="K3247">
        <v>370</v>
      </c>
      <c r="L3247">
        <v>288</v>
      </c>
      <c r="M3247">
        <v>82</v>
      </c>
      <c r="N3247">
        <v>0.42</v>
      </c>
      <c r="O3247">
        <v>0.20399999999999999</v>
      </c>
      <c r="P3247">
        <v>5.2999999999999999E-2</v>
      </c>
      <c r="Q3247">
        <v>0.44900000000000001</v>
      </c>
      <c r="R3247">
        <v>0.78600000000000003</v>
      </c>
      <c r="S3247">
        <v>0.67300000000000004</v>
      </c>
      <c r="T3247">
        <v>0.91500000000000004</v>
      </c>
      <c r="U3247">
        <v>182.62799999999999</v>
      </c>
      <c r="V3247" t="s">
        <v>58</v>
      </c>
      <c r="W3247">
        <v>0.93200000000000005</v>
      </c>
      <c r="X3247">
        <v>0.92700000000000005</v>
      </c>
      <c r="Y3247">
        <v>0.75</v>
      </c>
      <c r="Z3247">
        <v>0.93200000000000005</v>
      </c>
      <c r="AA3247" s="19">
        <v>45734.022358229166</v>
      </c>
      <c r="AB3247" t="s">
        <v>2043</v>
      </c>
    </row>
    <row r="3248" spans="1:28" x14ac:dyDescent="0.35">
      <c r="A3248" t="s">
        <v>1846</v>
      </c>
      <c r="B3248" t="s">
        <v>314</v>
      </c>
      <c r="C3248">
        <v>90</v>
      </c>
      <c r="D3248" s="9">
        <v>44431.38417824074</v>
      </c>
      <c r="E3248" s="9">
        <v>44522.192118055558</v>
      </c>
      <c r="F3248" t="s">
        <v>874</v>
      </c>
      <c r="G3248" t="s">
        <v>874</v>
      </c>
      <c r="H3248">
        <v>2</v>
      </c>
      <c r="I3248">
        <v>1</v>
      </c>
      <c r="J3248">
        <v>1</v>
      </c>
      <c r="K3248" t="s">
        <v>875</v>
      </c>
      <c r="L3248">
        <v>3</v>
      </c>
      <c r="M3248">
        <v>0</v>
      </c>
      <c r="N3248">
        <v>1</v>
      </c>
      <c r="O3248" t="s">
        <v>877</v>
      </c>
      <c r="P3248" t="s">
        <v>877</v>
      </c>
      <c r="Q3248">
        <v>0.25</v>
      </c>
      <c r="R3248" t="s">
        <v>877</v>
      </c>
      <c r="S3248" t="s">
        <v>877</v>
      </c>
      <c r="T3248" t="s">
        <v>877</v>
      </c>
      <c r="U3248" t="s">
        <v>877</v>
      </c>
      <c r="V3248" t="s">
        <v>58</v>
      </c>
      <c r="W3248">
        <v>1</v>
      </c>
      <c r="X3248" t="s">
        <v>877</v>
      </c>
      <c r="Y3248" t="s">
        <v>877</v>
      </c>
      <c r="Z3248">
        <v>0.75</v>
      </c>
      <c r="AA3248" s="19">
        <v>45734.022358287039</v>
      </c>
      <c r="AB3248" t="s">
        <v>2043</v>
      </c>
    </row>
    <row r="3249" spans="1:28" x14ac:dyDescent="0.35">
      <c r="A3249" t="s">
        <v>1490</v>
      </c>
      <c r="B3249" t="s">
        <v>313</v>
      </c>
      <c r="C3249">
        <v>6698</v>
      </c>
      <c r="D3249" s="9">
        <v>37868.11278935185</v>
      </c>
      <c r="E3249" s="9">
        <v>44566.572048611109</v>
      </c>
      <c r="F3249">
        <v>15018</v>
      </c>
      <c r="G3249">
        <v>15018</v>
      </c>
      <c r="H3249">
        <v>9214</v>
      </c>
      <c r="I3249">
        <v>5804</v>
      </c>
      <c r="J3249">
        <v>2334</v>
      </c>
      <c r="K3249">
        <v>12684</v>
      </c>
      <c r="L3249">
        <v>12574</v>
      </c>
      <c r="M3249">
        <v>110</v>
      </c>
      <c r="N3249">
        <v>3.1960000000000002</v>
      </c>
      <c r="O3249">
        <v>1.865</v>
      </c>
      <c r="P3249">
        <v>0.75700000000000001</v>
      </c>
      <c r="Q3249">
        <v>4.2430000000000003</v>
      </c>
      <c r="R3249">
        <v>0.98599999999999999</v>
      </c>
      <c r="S3249">
        <v>0.63100000000000001</v>
      </c>
      <c r="T3249">
        <v>0.85</v>
      </c>
      <c r="U3249">
        <v>25.925000000000001</v>
      </c>
      <c r="V3249" t="s">
        <v>82</v>
      </c>
      <c r="W3249">
        <v>0.97399999999999998</v>
      </c>
      <c r="X3249">
        <v>0.92200000000000004</v>
      </c>
      <c r="Y3249">
        <v>0.92200000000000004</v>
      </c>
      <c r="Z3249">
        <v>0.96799999999999997</v>
      </c>
      <c r="AA3249" s="19">
        <v>45734.022488506947</v>
      </c>
      <c r="AB3249" t="s">
        <v>2043</v>
      </c>
    </row>
    <row r="3250" spans="1:28" x14ac:dyDescent="0.35">
      <c r="A3250" t="s">
        <v>1490</v>
      </c>
      <c r="B3250" t="s">
        <v>314</v>
      </c>
      <c r="C3250">
        <v>99</v>
      </c>
      <c r="D3250" s="9">
        <v>44466.671365740738</v>
      </c>
      <c r="E3250" s="9">
        <v>44566.572048611109</v>
      </c>
      <c r="F3250" t="s">
        <v>874</v>
      </c>
      <c r="G3250" t="s">
        <v>874</v>
      </c>
      <c r="H3250">
        <v>210</v>
      </c>
      <c r="I3250">
        <v>125</v>
      </c>
      <c r="J3250">
        <v>69</v>
      </c>
      <c r="K3250" t="s">
        <v>875</v>
      </c>
      <c r="L3250">
        <v>310</v>
      </c>
      <c r="M3250">
        <v>-43</v>
      </c>
      <c r="N3250">
        <v>1.9419999999999999</v>
      </c>
      <c r="O3250">
        <v>1.4910000000000001</v>
      </c>
      <c r="P3250">
        <v>0.68600000000000005</v>
      </c>
      <c r="Q3250">
        <v>2.9710000000000001</v>
      </c>
      <c r="R3250">
        <v>1.0820000000000001</v>
      </c>
      <c r="S3250">
        <v>0.56599999999999995</v>
      </c>
      <c r="T3250">
        <v>0.8</v>
      </c>
      <c r="U3250">
        <v>37.024999999999999</v>
      </c>
      <c r="V3250" t="s">
        <v>64</v>
      </c>
      <c r="W3250">
        <v>0.98899999999999999</v>
      </c>
      <c r="X3250">
        <v>0.96599999999999997</v>
      </c>
      <c r="Y3250">
        <v>0.98099999999999998</v>
      </c>
      <c r="Z3250">
        <v>0.99399999999999999</v>
      </c>
      <c r="AA3250" s="19">
        <v>45734.022503298613</v>
      </c>
      <c r="AB3250" t="s">
        <v>2043</v>
      </c>
    </row>
    <row r="3251" spans="1:28" x14ac:dyDescent="0.35">
      <c r="A3251" t="s">
        <v>1847</v>
      </c>
      <c r="B3251" t="s">
        <v>313</v>
      </c>
      <c r="C3251">
        <v>6296</v>
      </c>
      <c r="D3251" s="9">
        <v>38257.719861111109</v>
      </c>
      <c r="E3251" s="9">
        <v>44553.857766203706</v>
      </c>
      <c r="F3251">
        <v>246</v>
      </c>
      <c r="G3251">
        <v>246</v>
      </c>
      <c r="H3251">
        <v>198</v>
      </c>
      <c r="I3251">
        <v>48</v>
      </c>
      <c r="J3251">
        <v>91</v>
      </c>
      <c r="K3251">
        <v>155</v>
      </c>
      <c r="L3251">
        <v>134</v>
      </c>
      <c r="M3251">
        <v>21</v>
      </c>
      <c r="N3251">
        <v>2.7E-2</v>
      </c>
      <c r="O3251">
        <v>7.0000000000000001E-3</v>
      </c>
      <c r="P3251">
        <v>1.2E-2</v>
      </c>
      <c r="Q3251">
        <v>1.7999999999999999E-2</v>
      </c>
      <c r="R3251">
        <v>0.81799999999999995</v>
      </c>
      <c r="S3251">
        <v>0.79400000000000004</v>
      </c>
      <c r="T3251">
        <v>0.64700000000000002</v>
      </c>
      <c r="U3251">
        <v>1166.6669999999999</v>
      </c>
      <c r="V3251" t="s">
        <v>58</v>
      </c>
      <c r="W3251">
        <v>0.90200000000000002</v>
      </c>
      <c r="X3251">
        <v>0.98099999999999998</v>
      </c>
      <c r="Y3251">
        <v>0.40400000000000003</v>
      </c>
      <c r="Z3251">
        <v>0.91700000000000004</v>
      </c>
      <c r="AA3251" s="19">
        <v>45734.022595752314</v>
      </c>
      <c r="AB3251" t="s">
        <v>2043</v>
      </c>
    </row>
    <row r="3252" spans="1:28" x14ac:dyDescent="0.35">
      <c r="A3252" t="s">
        <v>1847</v>
      </c>
      <c r="B3252" t="s">
        <v>314</v>
      </c>
      <c r="C3252">
        <v>21</v>
      </c>
      <c r="D3252" s="9">
        <v>44532.133425925924</v>
      </c>
      <c r="E3252" s="9">
        <v>44553.857766203706</v>
      </c>
      <c r="F3252" t="s">
        <v>874</v>
      </c>
      <c r="G3252" t="s">
        <v>874</v>
      </c>
      <c r="H3252">
        <v>2</v>
      </c>
      <c r="I3252">
        <v>1</v>
      </c>
      <c r="J3252">
        <v>1</v>
      </c>
      <c r="K3252" t="s">
        <v>875</v>
      </c>
      <c r="L3252">
        <v>1</v>
      </c>
      <c r="M3252">
        <v>0</v>
      </c>
      <c r="N3252">
        <v>4.4999999999999998E-2</v>
      </c>
      <c r="O3252" t="s">
        <v>877</v>
      </c>
      <c r="P3252" t="s">
        <v>877</v>
      </c>
      <c r="Q3252" t="s">
        <v>877</v>
      </c>
      <c r="R3252" t="s">
        <v>877</v>
      </c>
      <c r="S3252" t="s">
        <v>877</v>
      </c>
      <c r="T3252" t="s">
        <v>877</v>
      </c>
      <c r="U3252" t="s">
        <v>877</v>
      </c>
      <c r="V3252" t="s">
        <v>58</v>
      </c>
      <c r="W3252">
        <v>1</v>
      </c>
      <c r="X3252" t="s">
        <v>877</v>
      </c>
      <c r="Y3252" t="s">
        <v>877</v>
      </c>
      <c r="Z3252" t="s">
        <v>877</v>
      </c>
      <c r="AA3252" s="19">
        <v>45734.022595821756</v>
      </c>
      <c r="AB3252" t="s">
        <v>2043</v>
      </c>
    </row>
    <row r="3253" spans="1:28" x14ac:dyDescent="0.35">
      <c r="A3253" t="s">
        <v>1848</v>
      </c>
      <c r="B3253" t="s">
        <v>313</v>
      </c>
      <c r="C3253">
        <v>1337</v>
      </c>
      <c r="D3253" s="9">
        <v>39439.44263888889</v>
      </c>
      <c r="E3253" s="9">
        <v>40776.696238425924</v>
      </c>
      <c r="F3253">
        <v>34</v>
      </c>
      <c r="G3253">
        <v>34</v>
      </c>
      <c r="H3253">
        <v>5</v>
      </c>
      <c r="I3253">
        <v>29</v>
      </c>
      <c r="J3253">
        <v>1</v>
      </c>
      <c r="K3253">
        <v>33</v>
      </c>
      <c r="L3253">
        <v>7</v>
      </c>
      <c r="M3253">
        <v>26</v>
      </c>
      <c r="N3253">
        <v>0.01</v>
      </c>
      <c r="O3253">
        <v>2.5000000000000001E-2</v>
      </c>
      <c r="P3253">
        <v>0</v>
      </c>
      <c r="Q3253">
        <v>1.2E-2</v>
      </c>
      <c r="R3253">
        <v>0.34300000000000003</v>
      </c>
      <c r="S3253">
        <v>0.28599999999999998</v>
      </c>
      <c r="T3253">
        <v>1</v>
      </c>
      <c r="U3253">
        <v>2166.6669999999999</v>
      </c>
      <c r="V3253" t="s">
        <v>58</v>
      </c>
      <c r="W3253">
        <v>0.95</v>
      </c>
      <c r="X3253">
        <v>0.83599999999999997</v>
      </c>
      <c r="Y3253">
        <v>0</v>
      </c>
      <c r="Z3253">
        <v>0.45600000000000002</v>
      </c>
      <c r="AA3253" s="19">
        <v>45734.02267810185</v>
      </c>
      <c r="AB3253" t="s">
        <v>2043</v>
      </c>
    </row>
    <row r="3254" spans="1:28" x14ac:dyDescent="0.35">
      <c r="A3254" t="s">
        <v>1848</v>
      </c>
      <c r="B3254" t="s">
        <v>314</v>
      </c>
      <c r="C3254">
        <v>0</v>
      </c>
      <c r="D3254" s="9">
        <v>40776.696238425924</v>
      </c>
      <c r="E3254" s="9">
        <v>40776.696238425924</v>
      </c>
      <c r="F3254" t="s">
        <v>874</v>
      </c>
      <c r="G3254" t="s">
        <v>874</v>
      </c>
      <c r="H3254">
        <v>1</v>
      </c>
      <c r="I3254">
        <v>1</v>
      </c>
      <c r="J3254">
        <v>1</v>
      </c>
      <c r="K3254" t="s">
        <v>875</v>
      </c>
      <c r="L3254">
        <v>1</v>
      </c>
      <c r="M3254">
        <v>0</v>
      </c>
      <c r="N3254" t="s">
        <v>877</v>
      </c>
      <c r="O3254" t="s">
        <v>877</v>
      </c>
      <c r="P3254" t="s">
        <v>877</v>
      </c>
      <c r="Q3254" t="s">
        <v>877</v>
      </c>
      <c r="R3254" t="s">
        <v>877</v>
      </c>
      <c r="S3254" t="s">
        <v>877</v>
      </c>
      <c r="T3254" t="s">
        <v>877</v>
      </c>
      <c r="U3254" t="s">
        <v>877</v>
      </c>
      <c r="V3254" t="s">
        <v>58</v>
      </c>
      <c r="W3254" t="s">
        <v>877</v>
      </c>
      <c r="X3254" t="s">
        <v>877</v>
      </c>
      <c r="Y3254" t="s">
        <v>877</v>
      </c>
      <c r="Z3254" t="s">
        <v>877</v>
      </c>
      <c r="AA3254" s="19">
        <v>45734.022678159723</v>
      </c>
      <c r="AB3254" t="s">
        <v>2043</v>
      </c>
    </row>
    <row r="3255" spans="1:28" x14ac:dyDescent="0.35">
      <c r="A3255" t="s">
        <v>1849</v>
      </c>
      <c r="B3255" t="s">
        <v>313</v>
      </c>
      <c r="C3255">
        <v>3353</v>
      </c>
      <c r="D3255" s="9">
        <v>41212.739618055559</v>
      </c>
      <c r="E3255" s="9">
        <v>44566.008263888885</v>
      </c>
      <c r="F3255">
        <v>9845</v>
      </c>
      <c r="G3255">
        <v>9845</v>
      </c>
      <c r="H3255">
        <v>3792</v>
      </c>
      <c r="I3255">
        <v>6053</v>
      </c>
      <c r="J3255">
        <v>1990</v>
      </c>
      <c r="K3255">
        <v>7855</v>
      </c>
      <c r="L3255">
        <v>5912</v>
      </c>
      <c r="M3255">
        <v>1943</v>
      </c>
      <c r="N3255">
        <v>1.3260000000000001</v>
      </c>
      <c r="O3255">
        <v>2.1629999999999998</v>
      </c>
      <c r="P3255">
        <v>0.71399999999999997</v>
      </c>
      <c r="Q3255">
        <v>2.0649999999999999</v>
      </c>
      <c r="R3255">
        <v>0.74399999999999999</v>
      </c>
      <c r="S3255">
        <v>0.38</v>
      </c>
      <c r="T3255">
        <v>0.79500000000000004</v>
      </c>
      <c r="U3255">
        <v>940.92</v>
      </c>
      <c r="V3255" t="s">
        <v>58</v>
      </c>
      <c r="W3255">
        <v>0.98499999999999999</v>
      </c>
      <c r="X3255">
        <v>0.98599999999999999</v>
      </c>
      <c r="Y3255">
        <v>0.98799999999999999</v>
      </c>
      <c r="Z3255">
        <v>0.99</v>
      </c>
      <c r="AA3255" s="19">
        <v>45734.022790925927</v>
      </c>
      <c r="AB3255" t="s">
        <v>2043</v>
      </c>
    </row>
    <row r="3256" spans="1:28" x14ac:dyDescent="0.35">
      <c r="A3256" t="s">
        <v>1849</v>
      </c>
      <c r="B3256" t="s">
        <v>314</v>
      </c>
      <c r="C3256">
        <v>99</v>
      </c>
      <c r="D3256" s="9">
        <v>44466.044664351852</v>
      </c>
      <c r="E3256" s="9">
        <v>44566.008263888885</v>
      </c>
      <c r="F3256" t="s">
        <v>874</v>
      </c>
      <c r="G3256" t="s">
        <v>874</v>
      </c>
      <c r="H3256">
        <v>57</v>
      </c>
      <c r="I3256">
        <v>77</v>
      </c>
      <c r="J3256">
        <v>9</v>
      </c>
      <c r="K3256" t="s">
        <v>875</v>
      </c>
      <c r="L3256">
        <v>65</v>
      </c>
      <c r="M3256">
        <v>61</v>
      </c>
      <c r="N3256">
        <v>0.56100000000000005</v>
      </c>
      <c r="O3256">
        <v>0.879</v>
      </c>
      <c r="P3256">
        <v>0.13300000000000001</v>
      </c>
      <c r="Q3256">
        <v>0.70599999999999996</v>
      </c>
      <c r="R3256">
        <v>0.54</v>
      </c>
      <c r="S3256">
        <v>0.39</v>
      </c>
      <c r="T3256">
        <v>0.90800000000000003</v>
      </c>
      <c r="U3256">
        <v>2752.125</v>
      </c>
      <c r="V3256" t="s">
        <v>58</v>
      </c>
      <c r="W3256">
        <v>0.97299999999999998</v>
      </c>
      <c r="X3256">
        <v>0.97299999999999998</v>
      </c>
      <c r="Y3256">
        <v>0.92100000000000004</v>
      </c>
      <c r="Z3256">
        <v>0.98499999999999999</v>
      </c>
      <c r="AA3256" s="19">
        <v>45734.022804652777</v>
      </c>
      <c r="AB3256" t="s">
        <v>2043</v>
      </c>
    </row>
    <row r="3257" spans="1:28" x14ac:dyDescent="0.35">
      <c r="A3257" t="s">
        <v>1850</v>
      </c>
      <c r="B3257" t="s">
        <v>313</v>
      </c>
      <c r="C3257">
        <v>6365</v>
      </c>
      <c r="D3257" s="9">
        <v>38079.349942129629</v>
      </c>
      <c r="E3257" s="9">
        <v>44445.2421412037</v>
      </c>
      <c r="F3257">
        <v>330</v>
      </c>
      <c r="G3257">
        <v>330</v>
      </c>
      <c r="H3257">
        <v>186</v>
      </c>
      <c r="I3257">
        <v>144</v>
      </c>
      <c r="J3257">
        <v>28</v>
      </c>
      <c r="K3257">
        <v>302</v>
      </c>
      <c r="L3257">
        <v>282</v>
      </c>
      <c r="M3257">
        <v>20</v>
      </c>
      <c r="N3257">
        <v>9.5000000000000001E-2</v>
      </c>
      <c r="O3257">
        <v>5.0999999999999997E-2</v>
      </c>
      <c r="P3257">
        <v>4.0000000000000001E-3</v>
      </c>
      <c r="Q3257">
        <v>7.4999999999999997E-2</v>
      </c>
      <c r="R3257">
        <v>0.52800000000000002</v>
      </c>
      <c r="S3257">
        <v>0.65100000000000002</v>
      </c>
      <c r="T3257">
        <v>0.97299999999999998</v>
      </c>
      <c r="U3257">
        <v>266.66699999999997</v>
      </c>
      <c r="V3257" t="s">
        <v>58</v>
      </c>
      <c r="W3257">
        <v>0.81200000000000006</v>
      </c>
      <c r="X3257">
        <v>0.77200000000000002</v>
      </c>
      <c r="Y3257">
        <v>0.84499999999999997</v>
      </c>
      <c r="Z3257">
        <v>0.52500000000000002</v>
      </c>
      <c r="AA3257" s="19">
        <v>45734.022891909721</v>
      </c>
      <c r="AB3257" t="s">
        <v>2043</v>
      </c>
    </row>
    <row r="3258" spans="1:28" x14ac:dyDescent="0.35">
      <c r="A3258" t="s">
        <v>1850</v>
      </c>
      <c r="B3258" t="s">
        <v>314</v>
      </c>
      <c r="C3258">
        <v>0</v>
      </c>
      <c r="D3258" s="9">
        <v>44445.061712962961</v>
      </c>
      <c r="E3258" s="9">
        <v>44445.2421412037</v>
      </c>
      <c r="F3258" t="s">
        <v>874</v>
      </c>
      <c r="G3258" t="s">
        <v>874</v>
      </c>
      <c r="H3258">
        <v>1</v>
      </c>
      <c r="I3258">
        <v>1</v>
      </c>
      <c r="J3258">
        <v>5</v>
      </c>
      <c r="K3258" t="s">
        <v>875</v>
      </c>
      <c r="L3258">
        <v>7</v>
      </c>
      <c r="M3258">
        <v>-11</v>
      </c>
      <c r="N3258" t="s">
        <v>877</v>
      </c>
      <c r="O3258" t="s">
        <v>877</v>
      </c>
      <c r="P3258">
        <v>2.5</v>
      </c>
      <c r="Q3258" t="s">
        <v>877</v>
      </c>
      <c r="R3258" t="s">
        <v>877</v>
      </c>
      <c r="S3258" t="s">
        <v>877</v>
      </c>
      <c r="T3258" t="s">
        <v>877</v>
      </c>
      <c r="U3258" t="s">
        <v>877</v>
      </c>
      <c r="V3258" t="s">
        <v>58</v>
      </c>
      <c r="W3258" t="s">
        <v>877</v>
      </c>
      <c r="X3258" t="s">
        <v>877</v>
      </c>
      <c r="Y3258">
        <v>0.75</v>
      </c>
      <c r="Z3258" t="s">
        <v>877</v>
      </c>
      <c r="AA3258" s="19">
        <v>45734.02289197917</v>
      </c>
      <c r="AB3258" t="s">
        <v>2043</v>
      </c>
    </row>
    <row r="3259" spans="1:28" x14ac:dyDescent="0.35">
      <c r="A3259" t="s">
        <v>1851</v>
      </c>
      <c r="B3259" t="s">
        <v>313</v>
      </c>
      <c r="C3259">
        <v>5164</v>
      </c>
      <c r="D3259" s="9">
        <v>39362.164305555554</v>
      </c>
      <c r="E3259" s="9">
        <v>44526.920300925929</v>
      </c>
      <c r="F3259">
        <v>305</v>
      </c>
      <c r="G3259">
        <v>305</v>
      </c>
      <c r="H3259">
        <v>124</v>
      </c>
      <c r="I3259">
        <v>181</v>
      </c>
      <c r="J3259">
        <v>40</v>
      </c>
      <c r="K3259">
        <v>265</v>
      </c>
      <c r="L3259">
        <v>194</v>
      </c>
      <c r="M3259">
        <v>71</v>
      </c>
      <c r="N3259">
        <v>2.4E-2</v>
      </c>
      <c r="O3259">
        <v>3.5999999999999997E-2</v>
      </c>
      <c r="P3259">
        <v>8.0000000000000002E-3</v>
      </c>
      <c r="Q3259">
        <v>3.9E-2</v>
      </c>
      <c r="R3259">
        <v>0.75</v>
      </c>
      <c r="S3259">
        <v>0.4</v>
      </c>
      <c r="T3259">
        <v>0.86699999999999999</v>
      </c>
      <c r="U3259">
        <v>1820.5129999999999</v>
      </c>
      <c r="V3259" t="s">
        <v>58</v>
      </c>
      <c r="W3259">
        <v>0.98499999999999999</v>
      </c>
      <c r="X3259">
        <v>0.99099999999999999</v>
      </c>
      <c r="Y3259">
        <v>0.91800000000000004</v>
      </c>
      <c r="Z3259">
        <v>0.96899999999999997</v>
      </c>
      <c r="AA3259" s="19">
        <v>45734.02298386574</v>
      </c>
      <c r="AB3259" t="s">
        <v>2043</v>
      </c>
    </row>
    <row r="3260" spans="1:28" x14ac:dyDescent="0.35">
      <c r="A3260" t="s">
        <v>1851</v>
      </c>
      <c r="B3260" t="s">
        <v>314</v>
      </c>
      <c r="C3260">
        <v>91</v>
      </c>
      <c r="D3260" s="9">
        <v>44435.135879629626</v>
      </c>
      <c r="E3260" s="9">
        <v>44526.920300925929</v>
      </c>
      <c r="F3260" t="s">
        <v>874</v>
      </c>
      <c r="G3260" t="s">
        <v>874</v>
      </c>
      <c r="H3260">
        <v>5</v>
      </c>
      <c r="I3260">
        <v>4</v>
      </c>
      <c r="J3260">
        <v>2</v>
      </c>
      <c r="K3260" t="s">
        <v>875</v>
      </c>
      <c r="L3260">
        <v>8</v>
      </c>
      <c r="M3260">
        <v>-2</v>
      </c>
      <c r="N3260">
        <v>0.05</v>
      </c>
      <c r="O3260">
        <v>3.1E-2</v>
      </c>
      <c r="P3260" t="s">
        <v>877</v>
      </c>
      <c r="Q3260">
        <v>9.5000000000000001E-2</v>
      </c>
      <c r="R3260" t="s">
        <v>877</v>
      </c>
      <c r="S3260" t="s">
        <v>877</v>
      </c>
      <c r="T3260" t="s">
        <v>877</v>
      </c>
      <c r="U3260" t="s">
        <v>877</v>
      </c>
      <c r="V3260" t="s">
        <v>58</v>
      </c>
      <c r="W3260">
        <v>0.69899999999999995</v>
      </c>
      <c r="X3260">
        <v>0.79800000000000004</v>
      </c>
      <c r="Y3260" t="s">
        <v>877</v>
      </c>
      <c r="Z3260">
        <v>0.88500000000000001</v>
      </c>
      <c r="AA3260" s="19">
        <v>45734.022983935189</v>
      </c>
      <c r="AB3260" t="s">
        <v>2043</v>
      </c>
    </row>
    <row r="3261" spans="1:28" x14ac:dyDescent="0.35">
      <c r="A3261" t="s">
        <v>1852</v>
      </c>
      <c r="B3261" t="s">
        <v>313</v>
      </c>
      <c r="C3261">
        <v>2608</v>
      </c>
      <c r="D3261" s="9">
        <v>41957.740543981483</v>
      </c>
      <c r="E3261" s="9">
        <v>44566.672997685186</v>
      </c>
      <c r="F3261">
        <v>14652</v>
      </c>
      <c r="G3261">
        <v>14652</v>
      </c>
      <c r="H3261">
        <v>7721</v>
      </c>
      <c r="I3261">
        <v>6931</v>
      </c>
      <c r="J3261">
        <v>2085</v>
      </c>
      <c r="K3261">
        <v>12567</v>
      </c>
      <c r="L3261">
        <v>8519</v>
      </c>
      <c r="M3261">
        <v>4048</v>
      </c>
      <c r="N3261">
        <v>3.14</v>
      </c>
      <c r="O3261">
        <v>2.8889999999999998</v>
      </c>
      <c r="P3261">
        <v>0.96599999999999997</v>
      </c>
      <c r="Q3261">
        <v>3.5230000000000001</v>
      </c>
      <c r="R3261">
        <v>0.69599999999999995</v>
      </c>
      <c r="S3261">
        <v>0.52100000000000002</v>
      </c>
      <c r="T3261">
        <v>0.84</v>
      </c>
      <c r="U3261">
        <v>1149.021</v>
      </c>
      <c r="V3261" t="s">
        <v>58</v>
      </c>
      <c r="W3261">
        <v>0.98399999999999999</v>
      </c>
      <c r="X3261">
        <v>0.98199999999999998</v>
      </c>
      <c r="Y3261">
        <v>0.97799999999999998</v>
      </c>
      <c r="Z3261">
        <v>0.98499999999999999</v>
      </c>
      <c r="AA3261" s="19">
        <v>45734.02310622685</v>
      </c>
      <c r="AB3261" t="s">
        <v>2043</v>
      </c>
    </row>
    <row r="3262" spans="1:28" x14ac:dyDescent="0.35">
      <c r="A3262" t="s">
        <v>1852</v>
      </c>
      <c r="B3262" t="s">
        <v>314</v>
      </c>
      <c r="C3262">
        <v>99</v>
      </c>
      <c r="D3262" s="9">
        <v>44466.769618055558</v>
      </c>
      <c r="E3262" s="9">
        <v>44566.672997685186</v>
      </c>
      <c r="F3262" t="s">
        <v>874</v>
      </c>
      <c r="G3262" t="s">
        <v>874</v>
      </c>
      <c r="H3262">
        <v>376</v>
      </c>
      <c r="I3262">
        <v>203</v>
      </c>
      <c r="J3262">
        <v>42</v>
      </c>
      <c r="K3262" t="s">
        <v>875</v>
      </c>
      <c r="L3262">
        <v>385</v>
      </c>
      <c r="M3262">
        <v>151</v>
      </c>
      <c r="N3262">
        <v>3.8279999999999998</v>
      </c>
      <c r="O3262">
        <v>2.161</v>
      </c>
      <c r="P3262">
        <v>0.47</v>
      </c>
      <c r="Q3262">
        <v>3.9980000000000002</v>
      </c>
      <c r="R3262">
        <v>0.72399999999999998</v>
      </c>
      <c r="S3262">
        <v>0.63900000000000001</v>
      </c>
      <c r="T3262">
        <v>0.92200000000000004</v>
      </c>
      <c r="U3262">
        <v>1012.506</v>
      </c>
      <c r="V3262" t="s">
        <v>58</v>
      </c>
      <c r="W3262">
        <v>0.99399999999999999</v>
      </c>
      <c r="X3262">
        <v>0.98699999999999999</v>
      </c>
      <c r="Y3262">
        <v>0.99</v>
      </c>
      <c r="Z3262">
        <v>0.998</v>
      </c>
      <c r="AA3262" s="19">
        <v>45734.023121689817</v>
      </c>
      <c r="AB3262" t="s">
        <v>2043</v>
      </c>
    </row>
    <row r="3263" spans="1:28" x14ac:dyDescent="0.35">
      <c r="A3263" t="s">
        <v>1853</v>
      </c>
      <c r="B3263" t="s">
        <v>313</v>
      </c>
      <c r="C3263">
        <v>1920</v>
      </c>
      <c r="D3263" s="9">
        <v>38294.814710648148</v>
      </c>
      <c r="E3263" s="9">
        <v>40215.112824074073</v>
      </c>
      <c r="F3263">
        <v>299</v>
      </c>
      <c r="G3263">
        <v>299</v>
      </c>
      <c r="H3263">
        <v>134</v>
      </c>
      <c r="I3263">
        <v>165</v>
      </c>
      <c r="J3263">
        <v>55</v>
      </c>
      <c r="K3263">
        <v>244</v>
      </c>
      <c r="L3263">
        <v>190</v>
      </c>
      <c r="M3263">
        <v>54</v>
      </c>
      <c r="N3263">
        <v>7.8E-2</v>
      </c>
      <c r="O3263">
        <v>9.8000000000000004E-2</v>
      </c>
      <c r="P3263">
        <v>3.6999999999999998E-2</v>
      </c>
      <c r="Q3263">
        <v>0.13</v>
      </c>
      <c r="R3263">
        <v>0.93500000000000005</v>
      </c>
      <c r="S3263">
        <v>0.443</v>
      </c>
      <c r="T3263">
        <v>0.79</v>
      </c>
      <c r="U3263">
        <v>415.38499999999999</v>
      </c>
      <c r="V3263" t="s">
        <v>58</v>
      </c>
      <c r="W3263">
        <v>0.92200000000000004</v>
      </c>
      <c r="X3263">
        <v>0.92700000000000005</v>
      </c>
      <c r="Y3263">
        <v>0.94699999999999995</v>
      </c>
      <c r="Z3263">
        <v>0.93700000000000006</v>
      </c>
      <c r="AA3263" s="19">
        <v>45734.023207268518</v>
      </c>
      <c r="AB3263" t="s">
        <v>2043</v>
      </c>
    </row>
    <row r="3264" spans="1:28" x14ac:dyDescent="0.35">
      <c r="A3264" t="s">
        <v>1853</v>
      </c>
      <c r="B3264" t="s">
        <v>314</v>
      </c>
      <c r="C3264">
        <v>92</v>
      </c>
      <c r="D3264" s="9">
        <v>40122.641400462962</v>
      </c>
      <c r="E3264" s="9">
        <v>40215.112824074073</v>
      </c>
      <c r="F3264" t="s">
        <v>874</v>
      </c>
      <c r="G3264" t="s">
        <v>874</v>
      </c>
      <c r="H3264">
        <v>2</v>
      </c>
      <c r="I3264">
        <v>4</v>
      </c>
      <c r="J3264">
        <v>1</v>
      </c>
      <c r="K3264" t="s">
        <v>875</v>
      </c>
      <c r="L3264">
        <v>1</v>
      </c>
      <c r="M3264">
        <v>5</v>
      </c>
      <c r="N3264">
        <v>1.4E-2</v>
      </c>
      <c r="O3264">
        <v>2.7E-2</v>
      </c>
      <c r="P3264" t="s">
        <v>877</v>
      </c>
      <c r="Q3264" t="s">
        <v>877</v>
      </c>
      <c r="R3264" t="s">
        <v>877</v>
      </c>
      <c r="S3264" t="s">
        <v>877</v>
      </c>
      <c r="T3264" t="s">
        <v>877</v>
      </c>
      <c r="U3264" t="s">
        <v>877</v>
      </c>
      <c r="V3264" t="s">
        <v>58</v>
      </c>
      <c r="W3264">
        <v>1</v>
      </c>
      <c r="X3264">
        <v>0.92</v>
      </c>
      <c r="Y3264" t="s">
        <v>877</v>
      </c>
      <c r="Z3264" t="s">
        <v>877</v>
      </c>
      <c r="AA3264" s="19">
        <v>45734.023207326391</v>
      </c>
      <c r="AB3264" t="s">
        <v>2043</v>
      </c>
    </row>
    <row r="3265" spans="1:28" x14ac:dyDescent="0.35">
      <c r="A3265" t="s">
        <v>1854</v>
      </c>
      <c r="B3265" t="s">
        <v>313</v>
      </c>
      <c r="C3265">
        <v>2019</v>
      </c>
      <c r="D3265" s="9">
        <v>38310.077997685185</v>
      </c>
      <c r="E3265" s="9">
        <v>40329.078541666669</v>
      </c>
      <c r="F3265">
        <v>777</v>
      </c>
      <c r="G3265">
        <v>777</v>
      </c>
      <c r="H3265">
        <v>325</v>
      </c>
      <c r="I3265">
        <v>452</v>
      </c>
      <c r="J3265">
        <v>248</v>
      </c>
      <c r="K3265">
        <v>529</v>
      </c>
      <c r="L3265">
        <v>321</v>
      </c>
      <c r="M3265">
        <v>208</v>
      </c>
      <c r="N3265">
        <v>0.14199999999999999</v>
      </c>
      <c r="O3265">
        <v>0.19500000000000001</v>
      </c>
      <c r="P3265">
        <v>0.109</v>
      </c>
      <c r="Q3265">
        <v>0.13400000000000001</v>
      </c>
      <c r="R3265">
        <v>0.58799999999999997</v>
      </c>
      <c r="S3265">
        <v>0.42099999999999999</v>
      </c>
      <c r="T3265">
        <v>0.67700000000000005</v>
      </c>
      <c r="U3265">
        <v>1552.239</v>
      </c>
      <c r="V3265" t="s">
        <v>58</v>
      </c>
      <c r="W3265">
        <v>0.96599999999999997</v>
      </c>
      <c r="X3265">
        <v>0.98799999999999999</v>
      </c>
      <c r="Y3265">
        <v>0.91600000000000004</v>
      </c>
      <c r="Z3265">
        <v>0.96699999999999997</v>
      </c>
      <c r="AA3265" s="19">
        <v>45734.023300000001</v>
      </c>
      <c r="AB3265" t="s">
        <v>2043</v>
      </c>
    </row>
    <row r="3266" spans="1:28" x14ac:dyDescent="0.35">
      <c r="A3266" t="s">
        <v>1854</v>
      </c>
      <c r="B3266" t="s">
        <v>314</v>
      </c>
      <c r="C3266">
        <v>99</v>
      </c>
      <c r="D3266" s="9">
        <v>40229.401331018518</v>
      </c>
      <c r="E3266" s="9">
        <v>40329.078541666669</v>
      </c>
      <c r="F3266" t="s">
        <v>874</v>
      </c>
      <c r="G3266" t="s">
        <v>874</v>
      </c>
      <c r="H3266">
        <v>13</v>
      </c>
      <c r="I3266">
        <v>30</v>
      </c>
      <c r="J3266">
        <v>9</v>
      </c>
      <c r="K3266" t="s">
        <v>875</v>
      </c>
      <c r="L3266">
        <v>16</v>
      </c>
      <c r="M3266">
        <v>19</v>
      </c>
      <c r="N3266">
        <v>0.16500000000000001</v>
      </c>
      <c r="O3266">
        <v>0.318</v>
      </c>
      <c r="P3266">
        <v>7.5999999999999998E-2</v>
      </c>
      <c r="Q3266">
        <v>0.19600000000000001</v>
      </c>
      <c r="R3266">
        <v>0.48199999999999998</v>
      </c>
      <c r="S3266">
        <v>0.34200000000000003</v>
      </c>
      <c r="T3266">
        <v>0.84299999999999997</v>
      </c>
      <c r="U3266">
        <v>1061.2239999999999</v>
      </c>
      <c r="V3266" t="s">
        <v>58</v>
      </c>
      <c r="W3266">
        <v>0.95399999999999996</v>
      </c>
      <c r="X3266">
        <v>0.98599999999999999</v>
      </c>
      <c r="Y3266">
        <v>0.91500000000000004</v>
      </c>
      <c r="Z3266">
        <v>0.93700000000000006</v>
      </c>
      <c r="AA3266" s="19">
        <v>45734.023313715275</v>
      </c>
      <c r="AB3266" t="s">
        <v>2043</v>
      </c>
    </row>
    <row r="3267" spans="1:28" x14ac:dyDescent="0.35">
      <c r="A3267" t="s">
        <v>1855</v>
      </c>
      <c r="B3267" t="s">
        <v>313</v>
      </c>
      <c r="C3267">
        <v>3137</v>
      </c>
      <c r="D3267" s="9">
        <v>40018.573703703703</v>
      </c>
      <c r="E3267" s="9">
        <v>43156.404363425929</v>
      </c>
      <c r="F3267">
        <v>116</v>
      </c>
      <c r="G3267">
        <v>116</v>
      </c>
      <c r="H3267">
        <v>67</v>
      </c>
      <c r="I3267">
        <v>49</v>
      </c>
      <c r="J3267">
        <v>10</v>
      </c>
      <c r="K3267">
        <v>106</v>
      </c>
      <c r="L3267">
        <v>70</v>
      </c>
      <c r="M3267">
        <v>36</v>
      </c>
      <c r="N3267">
        <v>2.5000000000000001E-2</v>
      </c>
      <c r="O3267">
        <v>1.4999999999999999E-2</v>
      </c>
      <c r="P3267">
        <v>3.0000000000000001E-3</v>
      </c>
      <c r="Q3267">
        <v>0.03</v>
      </c>
      <c r="R3267">
        <v>0.81100000000000005</v>
      </c>
      <c r="S3267">
        <v>0.625</v>
      </c>
      <c r="T3267">
        <v>0.92500000000000004</v>
      </c>
      <c r="U3267">
        <v>1200</v>
      </c>
      <c r="V3267" t="s">
        <v>58</v>
      </c>
      <c r="W3267">
        <v>0.69899999999999995</v>
      </c>
      <c r="X3267">
        <v>0.752</v>
      </c>
      <c r="Y3267">
        <v>0.91</v>
      </c>
      <c r="Z3267">
        <v>0.60699999999999998</v>
      </c>
      <c r="AA3267" s="19">
        <v>45734.023399398146</v>
      </c>
      <c r="AB3267" t="s">
        <v>2043</v>
      </c>
    </row>
    <row r="3268" spans="1:28" x14ac:dyDescent="0.35">
      <c r="A3268" t="s">
        <v>1855</v>
      </c>
      <c r="B3268" t="s">
        <v>314</v>
      </c>
      <c r="C3268">
        <v>0</v>
      </c>
      <c r="D3268" s="9">
        <v>43156.404363425929</v>
      </c>
      <c r="E3268" s="9">
        <v>43156.404363425929</v>
      </c>
      <c r="F3268" t="s">
        <v>874</v>
      </c>
      <c r="G3268" t="s">
        <v>874</v>
      </c>
      <c r="H3268">
        <v>1</v>
      </c>
      <c r="I3268">
        <v>1</v>
      </c>
      <c r="J3268">
        <v>1</v>
      </c>
      <c r="K3268" t="s">
        <v>875</v>
      </c>
      <c r="L3268">
        <v>1</v>
      </c>
      <c r="M3268">
        <v>0</v>
      </c>
      <c r="N3268" t="s">
        <v>877</v>
      </c>
      <c r="O3268" t="s">
        <v>877</v>
      </c>
      <c r="P3268" t="s">
        <v>877</v>
      </c>
      <c r="Q3268" t="s">
        <v>877</v>
      </c>
      <c r="R3268" t="s">
        <v>877</v>
      </c>
      <c r="S3268" t="s">
        <v>877</v>
      </c>
      <c r="T3268" t="s">
        <v>877</v>
      </c>
      <c r="U3268" t="s">
        <v>877</v>
      </c>
      <c r="V3268" t="s">
        <v>58</v>
      </c>
      <c r="W3268" t="s">
        <v>877</v>
      </c>
      <c r="X3268" t="s">
        <v>877</v>
      </c>
      <c r="Y3268" t="s">
        <v>877</v>
      </c>
      <c r="Z3268" t="s">
        <v>877</v>
      </c>
      <c r="AA3268" s="19">
        <v>45734.023399444442</v>
      </c>
      <c r="AB3268" t="s">
        <v>2043</v>
      </c>
    </row>
    <row r="3269" spans="1:28" x14ac:dyDescent="0.35">
      <c r="A3269" t="s">
        <v>1856</v>
      </c>
      <c r="B3269" t="s">
        <v>313</v>
      </c>
      <c r="C3269">
        <v>1037</v>
      </c>
      <c r="D3269" s="9">
        <v>43528.851909722223</v>
      </c>
      <c r="E3269" s="9">
        <v>44566.840821759259</v>
      </c>
      <c r="F3269">
        <v>2487</v>
      </c>
      <c r="G3269">
        <v>2487</v>
      </c>
      <c r="H3269">
        <v>1732</v>
      </c>
      <c r="I3269">
        <v>755</v>
      </c>
      <c r="J3269">
        <v>178</v>
      </c>
      <c r="K3269">
        <v>2309</v>
      </c>
      <c r="L3269">
        <v>1201</v>
      </c>
      <c r="M3269">
        <v>1108</v>
      </c>
      <c r="N3269">
        <v>1.6359999999999999</v>
      </c>
      <c r="O3269">
        <v>0.71599999999999997</v>
      </c>
      <c r="P3269">
        <v>0.17399999999999999</v>
      </c>
      <c r="Q3269">
        <v>1.319</v>
      </c>
      <c r="R3269">
        <v>0.60599999999999998</v>
      </c>
      <c r="S3269">
        <v>0.69599999999999995</v>
      </c>
      <c r="T3269">
        <v>0.92600000000000005</v>
      </c>
      <c r="U3269">
        <v>840.03</v>
      </c>
      <c r="V3269" t="s">
        <v>58</v>
      </c>
      <c r="W3269">
        <v>0.95399999999999996</v>
      </c>
      <c r="X3269">
        <v>0.94899999999999995</v>
      </c>
      <c r="Y3269">
        <v>0.93899999999999995</v>
      </c>
      <c r="Z3269">
        <v>0.95599999999999996</v>
      </c>
      <c r="AA3269" s="19">
        <v>45734.023498055554</v>
      </c>
      <c r="AB3269" t="s">
        <v>2043</v>
      </c>
    </row>
    <row r="3270" spans="1:28" x14ac:dyDescent="0.35">
      <c r="A3270" t="s">
        <v>1856</v>
      </c>
      <c r="B3270" t="s">
        <v>314</v>
      </c>
      <c r="C3270">
        <v>99</v>
      </c>
      <c r="D3270" s="9">
        <v>44467.142187500001</v>
      </c>
      <c r="E3270" s="9">
        <v>44566.840821759259</v>
      </c>
      <c r="F3270" t="s">
        <v>874</v>
      </c>
      <c r="G3270" t="s">
        <v>874</v>
      </c>
      <c r="H3270">
        <v>401</v>
      </c>
      <c r="I3270">
        <v>167</v>
      </c>
      <c r="J3270">
        <v>56</v>
      </c>
      <c r="K3270" t="s">
        <v>875</v>
      </c>
      <c r="L3270">
        <v>141</v>
      </c>
      <c r="M3270">
        <v>370</v>
      </c>
      <c r="N3270">
        <v>4.3360000000000003</v>
      </c>
      <c r="O3270">
        <v>2.0920000000000001</v>
      </c>
      <c r="P3270">
        <v>0.56899999999999995</v>
      </c>
      <c r="Q3270">
        <v>1.496</v>
      </c>
      <c r="R3270">
        <v>0.255</v>
      </c>
      <c r="S3270">
        <v>0.67500000000000004</v>
      </c>
      <c r="T3270">
        <v>0.91100000000000003</v>
      </c>
      <c r="U3270">
        <v>740.64200000000005</v>
      </c>
      <c r="V3270" t="s">
        <v>58</v>
      </c>
      <c r="W3270">
        <v>0.99399999999999999</v>
      </c>
      <c r="X3270">
        <v>0.92800000000000005</v>
      </c>
      <c r="Y3270">
        <v>0.94699999999999995</v>
      </c>
      <c r="Z3270">
        <v>0.80600000000000005</v>
      </c>
      <c r="AA3270" s="19">
        <v>45734.023513402775</v>
      </c>
      <c r="AB3270" t="s">
        <v>2043</v>
      </c>
    </row>
    <row r="3271" spans="1:28" x14ac:dyDescent="0.35">
      <c r="A3271" t="s">
        <v>1857</v>
      </c>
      <c r="B3271" t="s">
        <v>313</v>
      </c>
      <c r="C3271">
        <v>3595</v>
      </c>
      <c r="D3271" s="9">
        <v>39368.107430555552</v>
      </c>
      <c r="E3271" s="9">
        <v>42963.653796296298</v>
      </c>
      <c r="F3271">
        <v>95</v>
      </c>
      <c r="G3271">
        <v>95</v>
      </c>
      <c r="H3271">
        <v>36</v>
      </c>
      <c r="I3271">
        <v>59</v>
      </c>
      <c r="J3271">
        <v>1</v>
      </c>
      <c r="K3271">
        <v>94</v>
      </c>
      <c r="L3271">
        <v>23</v>
      </c>
      <c r="M3271">
        <v>71</v>
      </c>
      <c r="N3271">
        <v>0.36</v>
      </c>
      <c r="O3271">
        <v>8.9999999999999993E-3</v>
      </c>
      <c r="P3271">
        <v>0</v>
      </c>
      <c r="Q3271">
        <v>0.48099999999999998</v>
      </c>
      <c r="R3271">
        <v>1.304</v>
      </c>
      <c r="S3271">
        <v>0.97599999999999998</v>
      </c>
      <c r="T3271">
        <v>1</v>
      </c>
      <c r="U3271">
        <v>147.60900000000001</v>
      </c>
      <c r="V3271" t="s">
        <v>64</v>
      </c>
      <c r="W3271">
        <v>0.158</v>
      </c>
      <c r="X3271">
        <v>5.7000000000000002E-2</v>
      </c>
      <c r="Y3271">
        <v>0</v>
      </c>
      <c r="Z3271">
        <v>0.84299999999999997</v>
      </c>
      <c r="AA3271" s="19">
        <v>45734.023596354164</v>
      </c>
      <c r="AB3271" t="s">
        <v>2043</v>
      </c>
    </row>
    <row r="3272" spans="1:28" x14ac:dyDescent="0.35">
      <c r="A3272" t="s">
        <v>1857</v>
      </c>
      <c r="B3272" t="s">
        <v>314</v>
      </c>
      <c r="C3272">
        <v>0</v>
      </c>
      <c r="D3272" s="9">
        <v>42963.653796296298</v>
      </c>
      <c r="E3272" s="9">
        <v>42963.653796296298</v>
      </c>
      <c r="F3272" t="s">
        <v>874</v>
      </c>
      <c r="G3272" t="s">
        <v>874</v>
      </c>
      <c r="H3272">
        <v>1</v>
      </c>
      <c r="I3272">
        <v>1</v>
      </c>
      <c r="J3272">
        <v>1</v>
      </c>
      <c r="K3272" t="s">
        <v>875</v>
      </c>
      <c r="L3272">
        <v>1</v>
      </c>
      <c r="M3272">
        <v>0</v>
      </c>
      <c r="N3272" t="s">
        <v>877</v>
      </c>
      <c r="O3272" t="s">
        <v>877</v>
      </c>
      <c r="P3272" t="s">
        <v>877</v>
      </c>
      <c r="Q3272" t="s">
        <v>877</v>
      </c>
      <c r="R3272" t="s">
        <v>877</v>
      </c>
      <c r="S3272" t="s">
        <v>877</v>
      </c>
      <c r="T3272" t="s">
        <v>877</v>
      </c>
      <c r="U3272" t="s">
        <v>877</v>
      </c>
      <c r="V3272" t="s">
        <v>64</v>
      </c>
      <c r="W3272" t="s">
        <v>877</v>
      </c>
      <c r="X3272" t="s">
        <v>877</v>
      </c>
      <c r="Y3272" t="s">
        <v>877</v>
      </c>
      <c r="Z3272" t="s">
        <v>877</v>
      </c>
      <c r="AA3272" s="19">
        <v>45734.023596412037</v>
      </c>
      <c r="AB3272" t="s">
        <v>2043</v>
      </c>
    </row>
    <row r="3273" spans="1:28" x14ac:dyDescent="0.35">
      <c r="A3273" t="s">
        <v>1858</v>
      </c>
      <c r="B3273" t="s">
        <v>313</v>
      </c>
      <c r="C3273">
        <v>7106</v>
      </c>
      <c r="D3273" s="9">
        <v>37455.997870370367</v>
      </c>
      <c r="E3273" s="9">
        <v>44562.730358796296</v>
      </c>
      <c r="F3273">
        <v>682</v>
      </c>
      <c r="G3273">
        <v>682</v>
      </c>
      <c r="H3273">
        <v>316</v>
      </c>
      <c r="I3273">
        <v>366</v>
      </c>
      <c r="J3273">
        <v>135</v>
      </c>
      <c r="K3273">
        <v>547</v>
      </c>
      <c r="L3273">
        <v>538</v>
      </c>
      <c r="M3273">
        <v>9</v>
      </c>
      <c r="N3273">
        <v>4.8000000000000001E-2</v>
      </c>
      <c r="O3273">
        <v>5.8999999999999997E-2</v>
      </c>
      <c r="P3273">
        <v>2.1000000000000001E-2</v>
      </c>
      <c r="Q3273">
        <v>8.6999999999999994E-2</v>
      </c>
      <c r="R3273">
        <v>1.012</v>
      </c>
      <c r="S3273">
        <v>0.44900000000000001</v>
      </c>
      <c r="T3273">
        <v>0.80400000000000005</v>
      </c>
      <c r="U3273">
        <v>103.44799999999999</v>
      </c>
      <c r="V3273" t="s">
        <v>64</v>
      </c>
      <c r="W3273">
        <v>0.98299999999999998</v>
      </c>
      <c r="X3273">
        <v>0.99199999999999999</v>
      </c>
      <c r="Y3273">
        <v>0.99099999999999999</v>
      </c>
      <c r="Z3273">
        <v>0.98899999999999999</v>
      </c>
      <c r="AA3273" s="19">
        <v>45734.023689884256</v>
      </c>
      <c r="AB3273" t="s">
        <v>2043</v>
      </c>
    </row>
    <row r="3274" spans="1:28" x14ac:dyDescent="0.35">
      <c r="A3274" t="s">
        <v>1858</v>
      </c>
      <c r="B3274" t="s">
        <v>314</v>
      </c>
      <c r="C3274">
        <v>93</v>
      </c>
      <c r="D3274" s="9">
        <v>44469.298807870371</v>
      </c>
      <c r="E3274" s="9">
        <v>44562.730358796296</v>
      </c>
      <c r="F3274" t="s">
        <v>874</v>
      </c>
      <c r="G3274" t="s">
        <v>874</v>
      </c>
      <c r="H3274">
        <v>11</v>
      </c>
      <c r="I3274">
        <v>10</v>
      </c>
      <c r="J3274">
        <v>7</v>
      </c>
      <c r="K3274" t="s">
        <v>875</v>
      </c>
      <c r="L3274">
        <v>13</v>
      </c>
      <c r="M3274">
        <v>0</v>
      </c>
      <c r="N3274">
        <v>0.26200000000000001</v>
      </c>
      <c r="O3274">
        <v>9.6000000000000002E-2</v>
      </c>
      <c r="P3274">
        <v>8.6999999999999994E-2</v>
      </c>
      <c r="Q3274">
        <v>0.152</v>
      </c>
      <c r="R3274">
        <v>0.56100000000000005</v>
      </c>
      <c r="S3274">
        <v>0.73199999999999998</v>
      </c>
      <c r="T3274">
        <v>0.75700000000000001</v>
      </c>
      <c r="U3274">
        <v>59.210999999999999</v>
      </c>
      <c r="V3274" t="s">
        <v>58</v>
      </c>
      <c r="W3274">
        <v>0.95699999999999996</v>
      </c>
      <c r="X3274">
        <v>0.96199999999999997</v>
      </c>
      <c r="Y3274">
        <v>0.94299999999999995</v>
      </c>
      <c r="Z3274">
        <v>0.90500000000000003</v>
      </c>
      <c r="AA3274" s="19">
        <v>45734.023703576386</v>
      </c>
      <c r="AB3274" t="s">
        <v>2043</v>
      </c>
    </row>
    <row r="3275" spans="1:28" x14ac:dyDescent="0.35">
      <c r="A3275" t="s">
        <v>1859</v>
      </c>
      <c r="B3275" t="s">
        <v>313</v>
      </c>
      <c r="C3275">
        <v>7373</v>
      </c>
      <c r="D3275" s="9">
        <v>37193.409201388888</v>
      </c>
      <c r="E3275" s="9">
        <v>44566.703796296293</v>
      </c>
      <c r="F3275">
        <v>2111</v>
      </c>
      <c r="G3275">
        <v>2111</v>
      </c>
      <c r="H3275">
        <v>644</v>
      </c>
      <c r="I3275">
        <v>1467</v>
      </c>
      <c r="J3275">
        <v>735</v>
      </c>
      <c r="K3275">
        <v>1376</v>
      </c>
      <c r="L3275">
        <v>1323</v>
      </c>
      <c r="M3275">
        <v>53</v>
      </c>
      <c r="N3275">
        <v>9.4E-2</v>
      </c>
      <c r="O3275">
        <v>0.20399999999999999</v>
      </c>
      <c r="P3275">
        <v>0.122</v>
      </c>
      <c r="Q3275">
        <v>0.22700000000000001</v>
      </c>
      <c r="R3275">
        <v>1.29</v>
      </c>
      <c r="S3275">
        <v>0.315</v>
      </c>
      <c r="T3275">
        <v>0.59099999999999997</v>
      </c>
      <c r="U3275">
        <v>233.48</v>
      </c>
      <c r="V3275" t="s">
        <v>64</v>
      </c>
      <c r="W3275">
        <v>0.99199999999999999</v>
      </c>
      <c r="X3275">
        <v>0.99399999999999999</v>
      </c>
      <c r="Y3275">
        <v>0.96799999999999997</v>
      </c>
      <c r="Z3275">
        <v>0.93700000000000006</v>
      </c>
      <c r="AA3275" s="19">
        <v>45734.023801122683</v>
      </c>
      <c r="AB3275" t="s">
        <v>2043</v>
      </c>
    </row>
    <row r="3276" spans="1:28" x14ac:dyDescent="0.35">
      <c r="A3276" t="s">
        <v>1859</v>
      </c>
      <c r="B3276" t="s">
        <v>314</v>
      </c>
      <c r="C3276">
        <v>98</v>
      </c>
      <c r="D3276" s="9">
        <v>44468.246967592589</v>
      </c>
      <c r="E3276" s="9">
        <v>44566.703796296293</v>
      </c>
      <c r="F3276" t="s">
        <v>874</v>
      </c>
      <c r="G3276" t="s">
        <v>874</v>
      </c>
      <c r="H3276">
        <v>5</v>
      </c>
      <c r="I3276">
        <v>8</v>
      </c>
      <c r="J3276">
        <v>3</v>
      </c>
      <c r="K3276" t="s">
        <v>875</v>
      </c>
      <c r="L3276">
        <v>8</v>
      </c>
      <c r="M3276">
        <v>1</v>
      </c>
      <c r="N3276">
        <v>5.8999999999999997E-2</v>
      </c>
      <c r="O3276">
        <v>7.0999999999999994E-2</v>
      </c>
      <c r="P3276">
        <v>3.2000000000000001E-2</v>
      </c>
      <c r="Q3276">
        <v>0.106</v>
      </c>
      <c r="R3276">
        <v>1.0820000000000001</v>
      </c>
      <c r="S3276">
        <v>0.45400000000000001</v>
      </c>
      <c r="T3276">
        <v>0.754</v>
      </c>
      <c r="U3276">
        <v>500</v>
      </c>
      <c r="V3276" t="s">
        <v>64</v>
      </c>
      <c r="W3276">
        <v>0.77200000000000002</v>
      </c>
      <c r="X3276">
        <v>0.94499999999999995</v>
      </c>
      <c r="Y3276">
        <v>0.86</v>
      </c>
      <c r="Z3276">
        <v>0.78600000000000003</v>
      </c>
      <c r="AA3276" s="19">
        <v>45734.023815034721</v>
      </c>
      <c r="AB3276" t="s">
        <v>2043</v>
      </c>
    </row>
    <row r="3277" spans="1:28" x14ac:dyDescent="0.35">
      <c r="A3277" t="s">
        <v>1860</v>
      </c>
      <c r="B3277" t="s">
        <v>313</v>
      </c>
      <c r="C3277">
        <v>6311</v>
      </c>
      <c r="D3277" s="9">
        <v>37854.906168981484</v>
      </c>
      <c r="E3277" s="9">
        <v>44166.290462962963</v>
      </c>
      <c r="F3277">
        <v>133</v>
      </c>
      <c r="G3277">
        <v>133</v>
      </c>
      <c r="H3277">
        <v>20</v>
      </c>
      <c r="I3277">
        <v>113</v>
      </c>
      <c r="J3277">
        <v>51</v>
      </c>
      <c r="K3277">
        <v>82</v>
      </c>
      <c r="L3277">
        <v>82</v>
      </c>
      <c r="M3277">
        <v>0</v>
      </c>
      <c r="N3277">
        <v>4.0000000000000001E-3</v>
      </c>
      <c r="O3277">
        <v>3.3000000000000002E-2</v>
      </c>
      <c r="P3277">
        <v>1.4999999999999999E-2</v>
      </c>
      <c r="Q3277">
        <v>2.5000000000000001E-2</v>
      </c>
      <c r="R3277">
        <v>1.1359999999999999</v>
      </c>
      <c r="S3277">
        <v>0.108</v>
      </c>
      <c r="T3277">
        <v>0.59499999999999997</v>
      </c>
      <c r="U3277">
        <v>0</v>
      </c>
      <c r="V3277" t="s">
        <v>94</v>
      </c>
      <c r="W3277">
        <v>0.80300000000000005</v>
      </c>
      <c r="X3277">
        <v>0.95899999999999996</v>
      </c>
      <c r="Y3277">
        <v>0.98099999999999998</v>
      </c>
      <c r="Z3277">
        <v>0.88400000000000001</v>
      </c>
      <c r="AA3277" s="19">
        <v>45734.023907766205</v>
      </c>
      <c r="AB3277" t="s">
        <v>2043</v>
      </c>
    </row>
    <row r="3278" spans="1:28" x14ac:dyDescent="0.35">
      <c r="A3278" t="s">
        <v>1860</v>
      </c>
      <c r="B3278" t="s">
        <v>314</v>
      </c>
      <c r="C3278">
        <v>19</v>
      </c>
      <c r="D3278" s="9">
        <v>44147.239432870374</v>
      </c>
      <c r="E3278" s="9">
        <v>44166.290462962963</v>
      </c>
      <c r="F3278" t="s">
        <v>874</v>
      </c>
      <c r="G3278" t="s">
        <v>874</v>
      </c>
      <c r="H3278">
        <v>1</v>
      </c>
      <c r="I3278">
        <v>2</v>
      </c>
      <c r="J3278">
        <v>1</v>
      </c>
      <c r="K3278" t="s">
        <v>875</v>
      </c>
      <c r="L3278">
        <v>2</v>
      </c>
      <c r="M3278">
        <v>-1</v>
      </c>
      <c r="N3278" t="s">
        <v>877</v>
      </c>
      <c r="O3278">
        <v>5.2999999999999999E-2</v>
      </c>
      <c r="P3278" t="s">
        <v>877</v>
      </c>
      <c r="Q3278">
        <v>5.6000000000000001E-2</v>
      </c>
      <c r="R3278" t="s">
        <v>877</v>
      </c>
      <c r="S3278" t="s">
        <v>877</v>
      </c>
      <c r="T3278" t="s">
        <v>877</v>
      </c>
      <c r="U3278" t="s">
        <v>877</v>
      </c>
      <c r="V3278" t="s">
        <v>94</v>
      </c>
      <c r="W3278" t="s">
        <v>877</v>
      </c>
      <c r="X3278">
        <v>1</v>
      </c>
      <c r="Y3278" t="s">
        <v>877</v>
      </c>
      <c r="Z3278">
        <v>1</v>
      </c>
      <c r="AA3278" s="19">
        <v>45734.023907824077</v>
      </c>
      <c r="AB3278" t="s">
        <v>2043</v>
      </c>
    </row>
    <row r="3279" spans="1:28" x14ac:dyDescent="0.35">
      <c r="A3279" t="s">
        <v>1861</v>
      </c>
      <c r="B3279" t="s">
        <v>313</v>
      </c>
      <c r="C3279">
        <v>1244</v>
      </c>
      <c r="D3279" s="9">
        <v>41957.799699074072</v>
      </c>
      <c r="E3279" s="9">
        <v>43201.854039351849</v>
      </c>
      <c r="F3279">
        <v>371</v>
      </c>
      <c r="G3279">
        <v>371</v>
      </c>
      <c r="H3279">
        <v>184</v>
      </c>
      <c r="I3279">
        <v>187</v>
      </c>
      <c r="J3279">
        <v>30</v>
      </c>
      <c r="K3279">
        <v>341</v>
      </c>
      <c r="L3279">
        <v>273</v>
      </c>
      <c r="M3279">
        <v>68</v>
      </c>
      <c r="N3279">
        <v>0.23899999999999999</v>
      </c>
      <c r="O3279">
        <v>0.24199999999999999</v>
      </c>
      <c r="P3279">
        <v>3.5999999999999997E-2</v>
      </c>
      <c r="Q3279">
        <v>0.36299999999999999</v>
      </c>
      <c r="R3279">
        <v>0.81599999999999995</v>
      </c>
      <c r="S3279">
        <v>0.497</v>
      </c>
      <c r="T3279">
        <v>0.92500000000000004</v>
      </c>
      <c r="U3279">
        <v>187.328</v>
      </c>
      <c r="V3279" t="s">
        <v>58</v>
      </c>
      <c r="W3279">
        <v>0.872</v>
      </c>
      <c r="X3279">
        <v>0.84599999999999997</v>
      </c>
      <c r="Y3279">
        <v>0.85399999999999998</v>
      </c>
      <c r="Z3279">
        <v>0.84</v>
      </c>
      <c r="AA3279" s="19">
        <v>45734.024000034726</v>
      </c>
      <c r="AB3279" t="s">
        <v>2043</v>
      </c>
    </row>
    <row r="3280" spans="1:28" x14ac:dyDescent="0.35">
      <c r="A3280" t="s">
        <v>1861</v>
      </c>
      <c r="B3280" t="s">
        <v>314</v>
      </c>
      <c r="C3280">
        <v>93</v>
      </c>
      <c r="D3280" s="9">
        <v>43108.204236111109</v>
      </c>
      <c r="E3280" s="9">
        <v>43201.854039351849</v>
      </c>
      <c r="F3280" t="s">
        <v>874</v>
      </c>
      <c r="G3280" t="s">
        <v>874</v>
      </c>
      <c r="H3280">
        <v>2</v>
      </c>
      <c r="I3280">
        <v>1</v>
      </c>
      <c r="J3280">
        <v>1</v>
      </c>
      <c r="K3280" t="s">
        <v>875</v>
      </c>
      <c r="L3280">
        <v>2</v>
      </c>
      <c r="M3280">
        <v>-1</v>
      </c>
      <c r="N3280" t="s">
        <v>877</v>
      </c>
      <c r="O3280" t="s">
        <v>877</v>
      </c>
      <c r="P3280" t="s">
        <v>877</v>
      </c>
      <c r="Q3280">
        <v>1.0999999999999999E-2</v>
      </c>
      <c r="R3280" t="s">
        <v>877</v>
      </c>
      <c r="S3280" t="s">
        <v>877</v>
      </c>
      <c r="T3280" t="s">
        <v>877</v>
      </c>
      <c r="U3280" t="s">
        <v>877</v>
      </c>
      <c r="V3280" t="s">
        <v>58</v>
      </c>
      <c r="W3280" t="s">
        <v>877</v>
      </c>
      <c r="X3280" t="s">
        <v>877</v>
      </c>
      <c r="Y3280" t="s">
        <v>877</v>
      </c>
      <c r="Z3280">
        <v>1</v>
      </c>
      <c r="AA3280" s="19">
        <v>45734.024000104167</v>
      </c>
      <c r="AB3280" t="s">
        <v>2043</v>
      </c>
    </row>
    <row r="3281" spans="1:28" x14ac:dyDescent="0.35">
      <c r="A3281" t="s">
        <v>1862</v>
      </c>
      <c r="B3281" t="s">
        <v>313</v>
      </c>
      <c r="C3281">
        <v>2260</v>
      </c>
      <c r="D3281" s="9">
        <v>42257.032951388886</v>
      </c>
      <c r="E3281" s="9">
        <v>44517.425937499997</v>
      </c>
      <c r="F3281">
        <v>56</v>
      </c>
      <c r="G3281">
        <v>56</v>
      </c>
      <c r="H3281">
        <v>32</v>
      </c>
      <c r="I3281">
        <v>24</v>
      </c>
      <c r="J3281">
        <v>0</v>
      </c>
      <c r="K3281">
        <v>56</v>
      </c>
      <c r="L3281">
        <v>11</v>
      </c>
      <c r="M3281">
        <v>45</v>
      </c>
      <c r="N3281">
        <v>1.2E-2</v>
      </c>
      <c r="O3281">
        <v>7.0000000000000001E-3</v>
      </c>
      <c r="P3281">
        <v>0</v>
      </c>
      <c r="Q3281">
        <v>2.5000000000000001E-2</v>
      </c>
      <c r="R3281">
        <v>1.3160000000000001</v>
      </c>
      <c r="S3281">
        <v>0.63200000000000001</v>
      </c>
      <c r="T3281">
        <v>1</v>
      </c>
      <c r="U3281">
        <v>1800</v>
      </c>
      <c r="V3281" t="s">
        <v>64</v>
      </c>
      <c r="W3281">
        <v>0.41099999999999998</v>
      </c>
      <c r="X3281">
        <v>0.44600000000000001</v>
      </c>
      <c r="Y3281">
        <v>0</v>
      </c>
      <c r="Z3281">
        <v>0.92900000000000005</v>
      </c>
      <c r="AA3281" s="19">
        <v>45734.024083657408</v>
      </c>
      <c r="AB3281" t="s">
        <v>2043</v>
      </c>
    </row>
    <row r="3282" spans="1:28" x14ac:dyDescent="0.35">
      <c r="A3282" t="s">
        <v>1862</v>
      </c>
      <c r="B3282" t="s">
        <v>314</v>
      </c>
      <c r="C3282">
        <v>0</v>
      </c>
      <c r="D3282" s="9">
        <v>44517.425937499997</v>
      </c>
      <c r="E3282" s="9">
        <v>44517.425937499997</v>
      </c>
      <c r="F3282" t="s">
        <v>874</v>
      </c>
      <c r="G3282" t="s">
        <v>874</v>
      </c>
      <c r="H3282">
        <v>1</v>
      </c>
      <c r="I3282">
        <v>1</v>
      </c>
      <c r="J3282">
        <v>1</v>
      </c>
      <c r="K3282" t="s">
        <v>875</v>
      </c>
      <c r="L3282">
        <v>1</v>
      </c>
      <c r="M3282">
        <v>0</v>
      </c>
      <c r="N3282" t="s">
        <v>877</v>
      </c>
      <c r="O3282" t="s">
        <v>877</v>
      </c>
      <c r="P3282">
        <v>0</v>
      </c>
      <c r="Q3282" t="s">
        <v>877</v>
      </c>
      <c r="R3282" t="s">
        <v>877</v>
      </c>
      <c r="S3282" t="s">
        <v>877</v>
      </c>
      <c r="T3282" t="s">
        <v>877</v>
      </c>
      <c r="U3282" t="s">
        <v>877</v>
      </c>
      <c r="V3282" t="s">
        <v>64</v>
      </c>
      <c r="W3282" t="s">
        <v>877</v>
      </c>
      <c r="X3282" t="s">
        <v>877</v>
      </c>
      <c r="Y3282">
        <v>0</v>
      </c>
      <c r="Z3282" t="s">
        <v>877</v>
      </c>
      <c r="AA3282" s="19">
        <v>45734.02408372685</v>
      </c>
      <c r="AB3282" t="s">
        <v>2043</v>
      </c>
    </row>
    <row r="3283" spans="1:28" x14ac:dyDescent="0.35">
      <c r="A3283" t="s">
        <v>1863</v>
      </c>
      <c r="B3283" t="s">
        <v>313</v>
      </c>
      <c r="C3283">
        <v>464</v>
      </c>
      <c r="D3283" s="9">
        <v>44102.572152777779</v>
      </c>
      <c r="E3283" s="9">
        <v>44566.747974537036</v>
      </c>
      <c r="F3283">
        <v>1965</v>
      </c>
      <c r="G3283">
        <v>1965</v>
      </c>
      <c r="H3283">
        <v>1125</v>
      </c>
      <c r="I3283">
        <v>840</v>
      </c>
      <c r="J3283">
        <v>123</v>
      </c>
      <c r="K3283">
        <v>1842</v>
      </c>
      <c r="L3283">
        <v>1466</v>
      </c>
      <c r="M3283">
        <v>376</v>
      </c>
      <c r="N3283">
        <v>2.1379999999999999</v>
      </c>
      <c r="O3283">
        <v>1.61</v>
      </c>
      <c r="P3283">
        <v>0.223</v>
      </c>
      <c r="Q3283">
        <v>2.9020000000000001</v>
      </c>
      <c r="R3283">
        <v>0.82299999999999995</v>
      </c>
      <c r="S3283">
        <v>0.56999999999999995</v>
      </c>
      <c r="T3283">
        <v>0.94099999999999995</v>
      </c>
      <c r="U3283">
        <v>129.566</v>
      </c>
      <c r="V3283" t="s">
        <v>58</v>
      </c>
      <c r="W3283">
        <v>0.90900000000000003</v>
      </c>
      <c r="X3283">
        <v>0.97299999999999998</v>
      </c>
      <c r="Y3283">
        <v>0.83</v>
      </c>
      <c r="Z3283">
        <v>0.95799999999999996</v>
      </c>
      <c r="AA3283" s="19">
        <v>45734.02418122685</v>
      </c>
      <c r="AB3283" t="s">
        <v>2043</v>
      </c>
    </row>
    <row r="3284" spans="1:28" x14ac:dyDescent="0.35">
      <c r="A3284" t="s">
        <v>1863</v>
      </c>
      <c r="B3284" t="s">
        <v>314</v>
      </c>
      <c r="C3284">
        <v>99</v>
      </c>
      <c r="D3284" s="9">
        <v>44466.858819444446</v>
      </c>
      <c r="E3284" s="9">
        <v>44566.747974537036</v>
      </c>
      <c r="F3284" t="s">
        <v>874</v>
      </c>
      <c r="G3284" t="s">
        <v>874</v>
      </c>
      <c r="H3284">
        <v>146</v>
      </c>
      <c r="I3284">
        <v>136</v>
      </c>
      <c r="J3284">
        <v>11</v>
      </c>
      <c r="K3284" t="s">
        <v>875</v>
      </c>
      <c r="L3284">
        <v>193</v>
      </c>
      <c r="M3284">
        <v>79</v>
      </c>
      <c r="N3284">
        <v>1.39</v>
      </c>
      <c r="O3284">
        <v>1.2330000000000001</v>
      </c>
      <c r="P3284">
        <v>9.7000000000000003E-2</v>
      </c>
      <c r="Q3284">
        <v>1.778</v>
      </c>
      <c r="R3284">
        <v>0.70399999999999996</v>
      </c>
      <c r="S3284">
        <v>0.53</v>
      </c>
      <c r="T3284">
        <v>0.96299999999999997</v>
      </c>
      <c r="U3284">
        <v>211.47399999999999</v>
      </c>
      <c r="V3284" t="s">
        <v>58</v>
      </c>
      <c r="W3284">
        <v>0.94599999999999995</v>
      </c>
      <c r="X3284">
        <v>0.96899999999999997</v>
      </c>
      <c r="Y3284">
        <v>0.90300000000000002</v>
      </c>
      <c r="Z3284">
        <v>0.97599999999999998</v>
      </c>
      <c r="AA3284" s="19">
        <v>45734.024196053244</v>
      </c>
      <c r="AB3284" t="s">
        <v>2043</v>
      </c>
    </row>
    <row r="3285" spans="1:28" x14ac:dyDescent="0.35">
      <c r="A3285" t="s">
        <v>1864</v>
      </c>
      <c r="B3285" t="s">
        <v>313</v>
      </c>
      <c r="C3285">
        <v>1694</v>
      </c>
      <c r="D3285" s="9">
        <v>38083.355324074073</v>
      </c>
      <c r="E3285" s="9">
        <v>39778.097372685188</v>
      </c>
      <c r="F3285">
        <v>213</v>
      </c>
      <c r="G3285">
        <v>213</v>
      </c>
      <c r="H3285">
        <v>96</v>
      </c>
      <c r="I3285">
        <v>117</v>
      </c>
      <c r="J3285">
        <v>23</v>
      </c>
      <c r="K3285">
        <v>190</v>
      </c>
      <c r="L3285">
        <v>109</v>
      </c>
      <c r="M3285">
        <v>81</v>
      </c>
      <c r="N3285">
        <v>0.09</v>
      </c>
      <c r="O3285">
        <v>0.09</v>
      </c>
      <c r="P3285">
        <v>2.4E-2</v>
      </c>
      <c r="Q3285">
        <v>0.1</v>
      </c>
      <c r="R3285">
        <v>0.64100000000000001</v>
      </c>
      <c r="S3285">
        <v>0.5</v>
      </c>
      <c r="T3285">
        <v>0.86699999999999999</v>
      </c>
      <c r="U3285">
        <v>810</v>
      </c>
      <c r="V3285" t="s">
        <v>58</v>
      </c>
      <c r="W3285">
        <v>0.85299999999999998</v>
      </c>
      <c r="X3285">
        <v>0.89800000000000002</v>
      </c>
      <c r="Y3285">
        <v>0.879</v>
      </c>
      <c r="Z3285">
        <v>0.83599999999999997</v>
      </c>
      <c r="AA3285" s="19">
        <v>45734.024281979167</v>
      </c>
      <c r="AB3285" t="s">
        <v>2043</v>
      </c>
    </row>
    <row r="3286" spans="1:28" x14ac:dyDescent="0.35">
      <c r="A3286" t="s">
        <v>1864</v>
      </c>
      <c r="B3286" t="s">
        <v>314</v>
      </c>
      <c r="C3286">
        <v>0</v>
      </c>
      <c r="D3286" s="9">
        <v>39778.097372685188</v>
      </c>
      <c r="E3286" s="9">
        <v>39778.097372685188</v>
      </c>
      <c r="F3286" t="s">
        <v>874</v>
      </c>
      <c r="G3286" t="s">
        <v>874</v>
      </c>
      <c r="H3286">
        <v>1</v>
      </c>
      <c r="I3286">
        <v>1</v>
      </c>
      <c r="J3286">
        <v>1</v>
      </c>
      <c r="K3286" t="s">
        <v>875</v>
      </c>
      <c r="L3286">
        <v>1</v>
      </c>
      <c r="M3286">
        <v>0</v>
      </c>
      <c r="N3286" t="s">
        <v>877</v>
      </c>
      <c r="O3286" t="s">
        <v>877</v>
      </c>
      <c r="P3286" t="s">
        <v>877</v>
      </c>
      <c r="Q3286" t="s">
        <v>877</v>
      </c>
      <c r="R3286" t="s">
        <v>877</v>
      </c>
      <c r="S3286" t="s">
        <v>877</v>
      </c>
      <c r="T3286" t="s">
        <v>877</v>
      </c>
      <c r="U3286" t="s">
        <v>877</v>
      </c>
      <c r="V3286" t="s">
        <v>58</v>
      </c>
      <c r="W3286" t="s">
        <v>877</v>
      </c>
      <c r="X3286" t="s">
        <v>877</v>
      </c>
      <c r="Y3286" t="s">
        <v>877</v>
      </c>
      <c r="Z3286" t="s">
        <v>877</v>
      </c>
      <c r="AA3286" s="19">
        <v>45734.02428203704</v>
      </c>
      <c r="AB3286" t="s">
        <v>2043</v>
      </c>
    </row>
    <row r="3287" spans="1:28" x14ac:dyDescent="0.35">
      <c r="A3287" t="s">
        <v>1865</v>
      </c>
      <c r="B3287" t="s">
        <v>313</v>
      </c>
      <c r="C3287">
        <v>1898</v>
      </c>
      <c r="D3287" s="9">
        <v>42629.408634259256</v>
      </c>
      <c r="E3287" s="9">
        <v>44528.174513888887</v>
      </c>
      <c r="F3287">
        <v>277</v>
      </c>
      <c r="G3287">
        <v>277</v>
      </c>
      <c r="H3287">
        <v>192</v>
      </c>
      <c r="I3287">
        <v>85</v>
      </c>
      <c r="J3287">
        <v>30</v>
      </c>
      <c r="K3287">
        <v>247</v>
      </c>
      <c r="L3287">
        <v>190</v>
      </c>
      <c r="M3287">
        <v>57</v>
      </c>
      <c r="N3287">
        <v>0.114</v>
      </c>
      <c r="O3287">
        <v>0.05</v>
      </c>
      <c r="P3287">
        <v>2.3E-2</v>
      </c>
      <c r="Q3287">
        <v>0.111</v>
      </c>
      <c r="R3287">
        <v>0.78700000000000003</v>
      </c>
      <c r="S3287">
        <v>0.69499999999999995</v>
      </c>
      <c r="T3287">
        <v>0.86</v>
      </c>
      <c r="U3287">
        <v>513.51400000000001</v>
      </c>
      <c r="V3287" t="s">
        <v>58</v>
      </c>
      <c r="W3287">
        <v>0.89700000000000002</v>
      </c>
      <c r="X3287">
        <v>0.93400000000000005</v>
      </c>
      <c r="Y3287">
        <v>0.83</v>
      </c>
      <c r="Z3287">
        <v>0.94899999999999995</v>
      </c>
      <c r="AA3287" s="19">
        <v>45734.024373541666</v>
      </c>
      <c r="AB3287" t="s">
        <v>2043</v>
      </c>
    </row>
    <row r="3288" spans="1:28" x14ac:dyDescent="0.35">
      <c r="A3288" t="s">
        <v>1865</v>
      </c>
      <c r="B3288" t="s">
        <v>314</v>
      </c>
      <c r="C3288">
        <v>3</v>
      </c>
      <c r="D3288" s="9">
        <v>44524.322337962964</v>
      </c>
      <c r="E3288" s="9">
        <v>44528.174513888887</v>
      </c>
      <c r="F3288" t="s">
        <v>874</v>
      </c>
      <c r="G3288" t="s">
        <v>874</v>
      </c>
      <c r="H3288">
        <v>1</v>
      </c>
      <c r="I3288">
        <v>1</v>
      </c>
      <c r="J3288">
        <v>1</v>
      </c>
      <c r="K3288" t="s">
        <v>875</v>
      </c>
      <c r="L3288">
        <v>1</v>
      </c>
      <c r="M3288">
        <v>-1</v>
      </c>
      <c r="N3288" t="s">
        <v>877</v>
      </c>
      <c r="O3288" t="s">
        <v>877</v>
      </c>
      <c r="P3288" t="s">
        <v>877</v>
      </c>
      <c r="Q3288" t="s">
        <v>877</v>
      </c>
      <c r="R3288" t="s">
        <v>877</v>
      </c>
      <c r="S3288" t="s">
        <v>877</v>
      </c>
      <c r="T3288" t="s">
        <v>877</v>
      </c>
      <c r="U3288" t="s">
        <v>877</v>
      </c>
      <c r="V3288" t="s">
        <v>58</v>
      </c>
      <c r="W3288" t="s">
        <v>877</v>
      </c>
      <c r="X3288" t="s">
        <v>877</v>
      </c>
      <c r="Y3288" t="s">
        <v>877</v>
      </c>
      <c r="Z3288" t="s">
        <v>877</v>
      </c>
      <c r="AA3288" s="19">
        <v>45734.024373599539</v>
      </c>
      <c r="AB3288" t="s">
        <v>2043</v>
      </c>
    </row>
    <row r="3289" spans="1:28" x14ac:dyDescent="0.35">
      <c r="A3289" t="s">
        <v>146</v>
      </c>
      <c r="B3289" t="s">
        <v>313</v>
      </c>
      <c r="C3289">
        <v>4871</v>
      </c>
      <c r="D3289" s="9">
        <v>39694.950381944444</v>
      </c>
      <c r="E3289" s="9">
        <v>44566.534780092596</v>
      </c>
      <c r="F3289">
        <v>21343</v>
      </c>
      <c r="G3289">
        <v>21343</v>
      </c>
      <c r="H3289">
        <v>7229</v>
      </c>
      <c r="I3289">
        <v>14114</v>
      </c>
      <c r="J3289">
        <v>2322</v>
      </c>
      <c r="K3289">
        <v>19021</v>
      </c>
      <c r="L3289">
        <v>12629</v>
      </c>
      <c r="M3289">
        <v>6392</v>
      </c>
      <c r="N3289">
        <v>1.5629999999999999</v>
      </c>
      <c r="O3289">
        <v>3.7170000000000001</v>
      </c>
      <c r="P3289">
        <v>0.59799999999999998</v>
      </c>
      <c r="Q3289">
        <v>3.157</v>
      </c>
      <c r="R3289">
        <v>0.67400000000000004</v>
      </c>
      <c r="S3289">
        <v>0.29599999999999999</v>
      </c>
      <c r="T3289">
        <v>0.88700000000000001</v>
      </c>
      <c r="U3289">
        <v>2024.7070000000001</v>
      </c>
      <c r="V3289" t="s">
        <v>58</v>
      </c>
      <c r="W3289">
        <v>0.99199999999999999</v>
      </c>
      <c r="X3289">
        <v>0.96399999999999997</v>
      </c>
      <c r="Y3289">
        <v>0.97399999999999998</v>
      </c>
      <c r="Z3289">
        <v>0.97299999999999998</v>
      </c>
      <c r="AA3289" s="19">
        <v>45734.024506099537</v>
      </c>
      <c r="AB3289" t="s">
        <v>2043</v>
      </c>
    </row>
    <row r="3290" spans="1:28" x14ac:dyDescent="0.35">
      <c r="A3290" t="s">
        <v>146</v>
      </c>
      <c r="B3290" t="s">
        <v>314</v>
      </c>
      <c r="C3290">
        <v>100</v>
      </c>
      <c r="D3290" s="9">
        <v>44466.379317129627</v>
      </c>
      <c r="E3290" s="9">
        <v>44566.534780092596</v>
      </c>
      <c r="F3290" t="s">
        <v>874</v>
      </c>
      <c r="G3290" t="s">
        <v>874</v>
      </c>
      <c r="H3290">
        <v>127</v>
      </c>
      <c r="I3290">
        <v>144</v>
      </c>
      <c r="J3290">
        <v>26</v>
      </c>
      <c r="K3290" t="s">
        <v>875</v>
      </c>
      <c r="L3290">
        <v>167</v>
      </c>
      <c r="M3290">
        <v>77</v>
      </c>
      <c r="N3290">
        <v>1.357</v>
      </c>
      <c r="O3290">
        <v>1.454</v>
      </c>
      <c r="P3290">
        <v>0.252</v>
      </c>
      <c r="Q3290">
        <v>1.7589999999999999</v>
      </c>
      <c r="R3290">
        <v>0.68700000000000006</v>
      </c>
      <c r="S3290">
        <v>0.48299999999999998</v>
      </c>
      <c r="T3290">
        <v>0.91</v>
      </c>
      <c r="U3290">
        <v>3633.8829999999998</v>
      </c>
      <c r="V3290" t="s">
        <v>58</v>
      </c>
      <c r="W3290">
        <v>0.99</v>
      </c>
      <c r="X3290">
        <v>0.98599999999999999</v>
      </c>
      <c r="Y3290">
        <v>0.95299999999999996</v>
      </c>
      <c r="Z3290">
        <v>0.99299999999999999</v>
      </c>
      <c r="AA3290" s="19">
        <v>45734.024521516207</v>
      </c>
      <c r="AB3290" t="s">
        <v>2043</v>
      </c>
    </row>
    <row r="3291" spans="1:28" x14ac:dyDescent="0.35">
      <c r="A3291" t="s">
        <v>1866</v>
      </c>
      <c r="B3291" t="s">
        <v>313</v>
      </c>
      <c r="C3291">
        <v>614</v>
      </c>
      <c r="D3291" s="9">
        <v>40162.616562499999</v>
      </c>
      <c r="E3291" s="9">
        <v>40777.5468287037</v>
      </c>
      <c r="F3291">
        <v>102</v>
      </c>
      <c r="G3291">
        <v>102</v>
      </c>
      <c r="H3291">
        <v>68</v>
      </c>
      <c r="I3291">
        <v>34</v>
      </c>
      <c r="J3291">
        <v>3</v>
      </c>
      <c r="K3291">
        <v>99</v>
      </c>
      <c r="L3291">
        <v>74</v>
      </c>
      <c r="M3291">
        <v>25</v>
      </c>
      <c r="N3291">
        <v>0.16900000000000001</v>
      </c>
      <c r="O3291">
        <v>7.0999999999999994E-2</v>
      </c>
      <c r="P3291">
        <v>1.9E-2</v>
      </c>
      <c r="Q3291">
        <v>0.186</v>
      </c>
      <c r="R3291">
        <v>0.84199999999999997</v>
      </c>
      <c r="S3291">
        <v>0.70399999999999996</v>
      </c>
      <c r="T3291">
        <v>0.92100000000000004</v>
      </c>
      <c r="U3291">
        <v>134.40899999999999</v>
      </c>
      <c r="V3291" t="s">
        <v>58</v>
      </c>
      <c r="W3291">
        <v>0.87</v>
      </c>
      <c r="X3291">
        <v>0.81100000000000005</v>
      </c>
      <c r="Y3291">
        <v>0.77700000000000002</v>
      </c>
      <c r="Z3291">
        <v>0.76100000000000001</v>
      </c>
      <c r="AA3291" s="19">
        <v>45734.024613240741</v>
      </c>
      <c r="AB3291" t="s">
        <v>2043</v>
      </c>
    </row>
    <row r="3292" spans="1:28" x14ac:dyDescent="0.35">
      <c r="A3292" t="s">
        <v>1866</v>
      </c>
      <c r="B3292" t="s">
        <v>314</v>
      </c>
      <c r="C3292">
        <v>0</v>
      </c>
      <c r="D3292" s="9">
        <v>40776.695474537039</v>
      </c>
      <c r="E3292" s="9">
        <v>40777.5468287037</v>
      </c>
      <c r="F3292" t="s">
        <v>874</v>
      </c>
      <c r="G3292" t="s">
        <v>874</v>
      </c>
      <c r="H3292">
        <v>1</v>
      </c>
      <c r="I3292">
        <v>1</v>
      </c>
      <c r="J3292">
        <v>1</v>
      </c>
      <c r="K3292" t="s">
        <v>875</v>
      </c>
      <c r="L3292">
        <v>1</v>
      </c>
      <c r="M3292">
        <v>-1</v>
      </c>
      <c r="N3292" t="s">
        <v>877</v>
      </c>
      <c r="O3292" t="s">
        <v>877</v>
      </c>
      <c r="P3292" t="s">
        <v>877</v>
      </c>
      <c r="Q3292" t="s">
        <v>877</v>
      </c>
      <c r="R3292" t="s">
        <v>877</v>
      </c>
      <c r="S3292" t="s">
        <v>877</v>
      </c>
      <c r="T3292" t="s">
        <v>877</v>
      </c>
      <c r="U3292" t="s">
        <v>877</v>
      </c>
      <c r="V3292" t="s">
        <v>58</v>
      </c>
      <c r="W3292" t="s">
        <v>877</v>
      </c>
      <c r="X3292" t="s">
        <v>877</v>
      </c>
      <c r="Y3292" t="s">
        <v>877</v>
      </c>
      <c r="Z3292" t="s">
        <v>877</v>
      </c>
      <c r="AA3292" s="19">
        <v>45734.024613298614</v>
      </c>
      <c r="AB3292" t="s">
        <v>2043</v>
      </c>
    </row>
    <row r="3293" spans="1:28" x14ac:dyDescent="0.35">
      <c r="A3293" t="s">
        <v>1867</v>
      </c>
      <c r="B3293" t="s">
        <v>313</v>
      </c>
      <c r="C3293">
        <v>3358</v>
      </c>
      <c r="D3293" s="9">
        <v>41206.528634259259</v>
      </c>
      <c r="E3293" s="9">
        <v>44564.822847222225</v>
      </c>
      <c r="F3293">
        <v>709</v>
      </c>
      <c r="G3293">
        <v>709</v>
      </c>
      <c r="H3293">
        <v>370</v>
      </c>
      <c r="I3293">
        <v>339</v>
      </c>
      <c r="J3293">
        <v>80</v>
      </c>
      <c r="K3293">
        <v>629</v>
      </c>
      <c r="L3293">
        <v>354</v>
      </c>
      <c r="M3293">
        <v>275</v>
      </c>
      <c r="N3293">
        <v>0.109</v>
      </c>
      <c r="O3293">
        <v>0.10299999999999999</v>
      </c>
      <c r="P3293">
        <v>1.4999999999999999E-2</v>
      </c>
      <c r="Q3293">
        <v>0.113</v>
      </c>
      <c r="R3293">
        <v>0.57399999999999995</v>
      </c>
      <c r="S3293">
        <v>0.51400000000000001</v>
      </c>
      <c r="T3293">
        <v>0.92900000000000005</v>
      </c>
      <c r="U3293">
        <v>2433.6280000000002</v>
      </c>
      <c r="V3293" t="s">
        <v>58</v>
      </c>
      <c r="W3293">
        <v>0.91400000000000003</v>
      </c>
      <c r="X3293">
        <v>0.76400000000000001</v>
      </c>
      <c r="Y3293">
        <v>0.80400000000000005</v>
      </c>
      <c r="Z3293">
        <v>0.77</v>
      </c>
      <c r="AA3293" s="19">
        <v>45734.024706655095</v>
      </c>
      <c r="AB3293" t="s">
        <v>2043</v>
      </c>
    </row>
    <row r="3294" spans="1:28" x14ac:dyDescent="0.35">
      <c r="A3294" t="s">
        <v>1867</v>
      </c>
      <c r="B3294" t="s">
        <v>314</v>
      </c>
      <c r="C3294">
        <v>72</v>
      </c>
      <c r="D3294" s="9">
        <v>44492.590081018519</v>
      </c>
      <c r="E3294" s="9">
        <v>44564.822847222225</v>
      </c>
      <c r="F3294" t="s">
        <v>874</v>
      </c>
      <c r="G3294" t="s">
        <v>874</v>
      </c>
      <c r="H3294">
        <v>2</v>
      </c>
      <c r="I3294">
        <v>5</v>
      </c>
      <c r="J3294">
        <v>9</v>
      </c>
      <c r="K3294" t="s">
        <v>875</v>
      </c>
      <c r="L3294">
        <v>1</v>
      </c>
      <c r="M3294">
        <v>-3</v>
      </c>
      <c r="N3294">
        <v>0.02</v>
      </c>
      <c r="O3294">
        <v>2.5</v>
      </c>
      <c r="P3294">
        <v>0.20499999999999999</v>
      </c>
      <c r="Q3294" t="s">
        <v>877</v>
      </c>
      <c r="R3294" t="s">
        <v>877</v>
      </c>
      <c r="S3294" t="s">
        <v>877</v>
      </c>
      <c r="T3294" t="s">
        <v>877</v>
      </c>
      <c r="U3294" t="s">
        <v>877</v>
      </c>
      <c r="V3294" t="s">
        <v>58</v>
      </c>
      <c r="W3294">
        <v>1</v>
      </c>
      <c r="X3294">
        <v>0.5</v>
      </c>
      <c r="Y3294">
        <v>0.3</v>
      </c>
      <c r="Z3294" t="s">
        <v>877</v>
      </c>
      <c r="AA3294" s="19">
        <v>45734.024706724536</v>
      </c>
      <c r="AB3294" t="s">
        <v>2043</v>
      </c>
    </row>
    <row r="3295" spans="1:28" x14ac:dyDescent="0.35">
      <c r="A3295" t="s">
        <v>1868</v>
      </c>
      <c r="B3295" t="s">
        <v>313</v>
      </c>
      <c r="C3295">
        <v>565</v>
      </c>
      <c r="D3295" s="9">
        <v>41281.87809027778</v>
      </c>
      <c r="E3295" s="9">
        <v>41847.287442129629</v>
      </c>
      <c r="F3295">
        <v>52</v>
      </c>
      <c r="G3295">
        <v>52</v>
      </c>
      <c r="H3295">
        <v>27</v>
      </c>
      <c r="I3295">
        <v>25</v>
      </c>
      <c r="J3295">
        <v>2</v>
      </c>
      <c r="K3295">
        <v>50</v>
      </c>
      <c r="L3295">
        <v>33</v>
      </c>
      <c r="M3295">
        <v>17</v>
      </c>
      <c r="N3295">
        <v>3.4000000000000002E-2</v>
      </c>
      <c r="O3295">
        <v>3.4000000000000002E-2</v>
      </c>
      <c r="P3295">
        <v>0</v>
      </c>
      <c r="Q3295">
        <v>0.04</v>
      </c>
      <c r="R3295">
        <v>0.58799999999999997</v>
      </c>
      <c r="S3295">
        <v>0.5</v>
      </c>
      <c r="T3295">
        <v>1</v>
      </c>
      <c r="U3295">
        <v>425</v>
      </c>
      <c r="V3295" t="s">
        <v>58</v>
      </c>
      <c r="W3295">
        <v>0.81599999999999995</v>
      </c>
      <c r="X3295">
        <v>0.871</v>
      </c>
      <c r="Y3295">
        <v>0</v>
      </c>
      <c r="Z3295">
        <v>0.85599999999999998</v>
      </c>
      <c r="AA3295" s="19">
        <v>45734.024796446756</v>
      </c>
      <c r="AB3295" t="s">
        <v>2043</v>
      </c>
    </row>
    <row r="3296" spans="1:28" x14ac:dyDescent="0.35">
      <c r="A3296" t="s">
        <v>1868</v>
      </c>
      <c r="B3296" t="s">
        <v>314</v>
      </c>
      <c r="C3296">
        <v>86</v>
      </c>
      <c r="D3296" s="9">
        <v>41760.427534722221</v>
      </c>
      <c r="E3296" s="9">
        <v>41847.287442129629</v>
      </c>
      <c r="F3296" t="s">
        <v>874</v>
      </c>
      <c r="G3296" t="s">
        <v>874</v>
      </c>
      <c r="H3296">
        <v>9</v>
      </c>
      <c r="I3296">
        <v>7</v>
      </c>
      <c r="J3296">
        <v>1</v>
      </c>
      <c r="K3296" t="s">
        <v>875</v>
      </c>
      <c r="L3296">
        <v>17</v>
      </c>
      <c r="M3296">
        <v>-2</v>
      </c>
      <c r="N3296">
        <v>0.22700000000000001</v>
      </c>
      <c r="O3296">
        <v>5.8999999999999997E-2</v>
      </c>
      <c r="P3296" t="s">
        <v>877</v>
      </c>
      <c r="Q3296">
        <v>0.20499999999999999</v>
      </c>
      <c r="R3296" t="s">
        <v>877</v>
      </c>
      <c r="S3296" t="s">
        <v>877</v>
      </c>
      <c r="T3296" t="s">
        <v>877</v>
      </c>
      <c r="U3296" t="s">
        <v>877</v>
      </c>
      <c r="V3296" t="s">
        <v>58</v>
      </c>
      <c r="W3296">
        <v>0.53</v>
      </c>
      <c r="X3296">
        <v>0.878</v>
      </c>
      <c r="Y3296" t="s">
        <v>877</v>
      </c>
      <c r="Z3296">
        <v>0.89300000000000002</v>
      </c>
      <c r="AA3296" s="19">
        <v>45734.024796504629</v>
      </c>
      <c r="AB3296" t="s">
        <v>2043</v>
      </c>
    </row>
    <row r="3297" spans="1:28" x14ac:dyDescent="0.35">
      <c r="A3297" t="s">
        <v>1869</v>
      </c>
      <c r="B3297" t="s">
        <v>313</v>
      </c>
      <c r="C3297">
        <v>5753</v>
      </c>
      <c r="D3297" s="9">
        <v>38813.333333333336</v>
      </c>
      <c r="E3297" s="9">
        <v>44566.751689814817</v>
      </c>
      <c r="F3297">
        <v>11470</v>
      </c>
      <c r="G3297">
        <v>11470</v>
      </c>
      <c r="H3297">
        <v>4769</v>
      </c>
      <c r="I3297">
        <v>6701</v>
      </c>
      <c r="J3297">
        <v>2213</v>
      </c>
      <c r="K3297">
        <v>9257</v>
      </c>
      <c r="L3297">
        <v>6515</v>
      </c>
      <c r="M3297">
        <v>2742</v>
      </c>
      <c r="N3297">
        <v>1.0369999999999999</v>
      </c>
      <c r="O3297">
        <v>1.6120000000000001</v>
      </c>
      <c r="P3297">
        <v>0.60699999999999998</v>
      </c>
      <c r="Q3297">
        <v>1.6060000000000001</v>
      </c>
      <c r="R3297">
        <v>0.78600000000000003</v>
      </c>
      <c r="S3297">
        <v>0.39100000000000001</v>
      </c>
      <c r="T3297">
        <v>0.77100000000000002</v>
      </c>
      <c r="U3297">
        <v>1707.347</v>
      </c>
      <c r="V3297" t="s">
        <v>58</v>
      </c>
      <c r="W3297">
        <v>0.99299999999999999</v>
      </c>
      <c r="X3297">
        <v>0.98</v>
      </c>
      <c r="Y3297">
        <v>0.96599999999999997</v>
      </c>
      <c r="Z3297">
        <v>0.98899999999999999</v>
      </c>
      <c r="AA3297" s="19">
        <v>45734.024913773152</v>
      </c>
      <c r="AB3297" t="s">
        <v>2043</v>
      </c>
    </row>
    <row r="3298" spans="1:28" x14ac:dyDescent="0.35">
      <c r="A3298" t="s">
        <v>1869</v>
      </c>
      <c r="B3298" t="s">
        <v>314</v>
      </c>
      <c r="C3298">
        <v>100</v>
      </c>
      <c r="D3298" s="9">
        <v>44466.749490740738</v>
      </c>
      <c r="E3298" s="9">
        <v>44566.751689814817</v>
      </c>
      <c r="F3298" t="s">
        <v>874</v>
      </c>
      <c r="G3298" t="s">
        <v>874</v>
      </c>
      <c r="H3298">
        <v>95</v>
      </c>
      <c r="I3298">
        <v>66</v>
      </c>
      <c r="J3298">
        <v>11</v>
      </c>
      <c r="K3298" t="s">
        <v>875</v>
      </c>
      <c r="L3298">
        <v>109</v>
      </c>
      <c r="M3298">
        <v>40</v>
      </c>
      <c r="N3298">
        <v>0.96199999999999997</v>
      </c>
      <c r="O3298">
        <v>0.71599999999999997</v>
      </c>
      <c r="P3298">
        <v>0.14599999999999999</v>
      </c>
      <c r="Q3298">
        <v>1.165</v>
      </c>
      <c r="R3298">
        <v>0.76</v>
      </c>
      <c r="S3298">
        <v>0.57299999999999995</v>
      </c>
      <c r="T3298">
        <v>0.91300000000000003</v>
      </c>
      <c r="U3298">
        <v>2353.6480000000001</v>
      </c>
      <c r="V3298" t="s">
        <v>58</v>
      </c>
      <c r="W3298">
        <v>0.98899999999999999</v>
      </c>
      <c r="X3298">
        <v>0.96599999999999997</v>
      </c>
      <c r="Y3298">
        <v>0.95399999999999996</v>
      </c>
      <c r="Z3298">
        <v>0.99099999999999999</v>
      </c>
      <c r="AA3298" s="19">
        <v>45734.024927719911</v>
      </c>
      <c r="AB3298" t="s">
        <v>2043</v>
      </c>
    </row>
    <row r="3299" spans="1:28" x14ac:dyDescent="0.35">
      <c r="A3299" t="s">
        <v>1870</v>
      </c>
      <c r="B3299" t="s">
        <v>313</v>
      </c>
      <c r="C3299">
        <v>1721</v>
      </c>
      <c r="D3299" s="9">
        <v>42845.781064814815</v>
      </c>
      <c r="E3299" s="9">
        <v>44566.835752314815</v>
      </c>
      <c r="F3299">
        <v>4139</v>
      </c>
      <c r="G3299">
        <v>4139</v>
      </c>
      <c r="H3299">
        <v>1858</v>
      </c>
      <c r="I3299">
        <v>2281</v>
      </c>
      <c r="J3299">
        <v>408</v>
      </c>
      <c r="K3299">
        <v>3731</v>
      </c>
      <c r="L3299">
        <v>2924</v>
      </c>
      <c r="M3299">
        <v>807</v>
      </c>
      <c r="N3299">
        <v>1.4870000000000001</v>
      </c>
      <c r="O3299">
        <v>1.837</v>
      </c>
      <c r="P3299">
        <v>0.35</v>
      </c>
      <c r="Q3299">
        <v>2.3889999999999998</v>
      </c>
      <c r="R3299">
        <v>0.80300000000000005</v>
      </c>
      <c r="S3299">
        <v>0.44700000000000001</v>
      </c>
      <c r="T3299">
        <v>0.89500000000000002</v>
      </c>
      <c r="U3299">
        <v>337.798</v>
      </c>
      <c r="V3299" t="s">
        <v>58</v>
      </c>
      <c r="W3299">
        <v>0.98899999999999999</v>
      </c>
      <c r="X3299">
        <v>0.98</v>
      </c>
      <c r="Y3299">
        <v>0.96</v>
      </c>
      <c r="Z3299">
        <v>0.99199999999999999</v>
      </c>
      <c r="AA3299" s="19">
        <v>45734.025031030091</v>
      </c>
      <c r="AB3299" t="s">
        <v>2043</v>
      </c>
    </row>
    <row r="3300" spans="1:28" x14ac:dyDescent="0.35">
      <c r="A3300" t="s">
        <v>1870</v>
      </c>
      <c r="B3300" t="s">
        <v>314</v>
      </c>
      <c r="C3300">
        <v>99</v>
      </c>
      <c r="D3300" s="9">
        <v>44466.938402777778</v>
      </c>
      <c r="E3300" s="9">
        <v>44566.835752314815</v>
      </c>
      <c r="F3300" t="s">
        <v>874</v>
      </c>
      <c r="G3300" t="s">
        <v>874</v>
      </c>
      <c r="H3300">
        <v>97</v>
      </c>
      <c r="I3300">
        <v>99</v>
      </c>
      <c r="J3300">
        <v>19</v>
      </c>
      <c r="K3300" t="s">
        <v>875</v>
      </c>
      <c r="L3300">
        <v>133</v>
      </c>
      <c r="M3300">
        <v>43</v>
      </c>
      <c r="N3300">
        <v>0.92200000000000004</v>
      </c>
      <c r="O3300">
        <v>1.1040000000000001</v>
      </c>
      <c r="P3300">
        <v>0.22500000000000001</v>
      </c>
      <c r="Q3300">
        <v>1.3140000000000001</v>
      </c>
      <c r="R3300">
        <v>0.73</v>
      </c>
      <c r="S3300">
        <v>0.45500000000000002</v>
      </c>
      <c r="T3300">
        <v>0.88900000000000001</v>
      </c>
      <c r="U3300">
        <v>614.15499999999997</v>
      </c>
      <c r="V3300" t="s">
        <v>58</v>
      </c>
      <c r="W3300">
        <v>0.98699999999999999</v>
      </c>
      <c r="X3300">
        <v>0.98899999999999999</v>
      </c>
      <c r="Y3300">
        <v>0.96299999999999997</v>
      </c>
      <c r="Z3300">
        <v>0.99</v>
      </c>
      <c r="AA3300" s="19">
        <v>45734.025045335649</v>
      </c>
      <c r="AB3300" t="s">
        <v>2043</v>
      </c>
    </row>
    <row r="3301" spans="1:28" x14ac:dyDescent="0.35">
      <c r="A3301" t="s">
        <v>1871</v>
      </c>
      <c r="B3301" t="s">
        <v>313</v>
      </c>
      <c r="C3301">
        <v>940</v>
      </c>
      <c r="D3301" s="9">
        <v>40631.038356481484</v>
      </c>
      <c r="E3301" s="9">
        <v>41571.177002314813</v>
      </c>
      <c r="F3301">
        <v>593</v>
      </c>
      <c r="G3301">
        <v>593</v>
      </c>
      <c r="H3301">
        <v>214</v>
      </c>
      <c r="I3301">
        <v>379</v>
      </c>
      <c r="J3301">
        <v>77</v>
      </c>
      <c r="K3301">
        <v>516</v>
      </c>
      <c r="L3301">
        <v>374</v>
      </c>
      <c r="M3301">
        <v>142</v>
      </c>
      <c r="N3301">
        <v>0.314</v>
      </c>
      <c r="O3301">
        <v>0.57499999999999996</v>
      </c>
      <c r="P3301">
        <v>0.126</v>
      </c>
      <c r="Q3301">
        <v>0.55600000000000005</v>
      </c>
      <c r="R3301">
        <v>0.72899999999999998</v>
      </c>
      <c r="S3301">
        <v>0.35299999999999998</v>
      </c>
      <c r="T3301">
        <v>0.85799999999999998</v>
      </c>
      <c r="U3301">
        <v>255.39599999999999</v>
      </c>
      <c r="V3301" t="s">
        <v>58</v>
      </c>
      <c r="W3301">
        <v>0.97799999999999998</v>
      </c>
      <c r="X3301">
        <v>0.98799999999999999</v>
      </c>
      <c r="Y3301">
        <v>0.93500000000000005</v>
      </c>
      <c r="Z3301">
        <v>0.97299999999999998</v>
      </c>
      <c r="AA3301" s="19">
        <v>45734.025132835646</v>
      </c>
      <c r="AB3301" t="s">
        <v>2043</v>
      </c>
    </row>
    <row r="3302" spans="1:28" x14ac:dyDescent="0.35">
      <c r="A3302" t="s">
        <v>1871</v>
      </c>
      <c r="B3302" t="s">
        <v>314</v>
      </c>
      <c r="C3302">
        <v>56</v>
      </c>
      <c r="D3302" s="9">
        <v>41514.912905092591</v>
      </c>
      <c r="E3302" s="9">
        <v>41571.177002314813</v>
      </c>
      <c r="F3302" t="s">
        <v>874</v>
      </c>
      <c r="G3302" t="s">
        <v>874</v>
      </c>
      <c r="H3302">
        <v>1</v>
      </c>
      <c r="I3302">
        <v>1</v>
      </c>
      <c r="J3302">
        <v>1</v>
      </c>
      <c r="K3302" t="s">
        <v>875</v>
      </c>
      <c r="L3302">
        <v>4</v>
      </c>
      <c r="M3302">
        <v>-4</v>
      </c>
      <c r="N3302" t="s">
        <v>877</v>
      </c>
      <c r="O3302" t="s">
        <v>877</v>
      </c>
      <c r="P3302" t="s">
        <v>877</v>
      </c>
      <c r="Q3302">
        <v>3.9E-2</v>
      </c>
      <c r="R3302" t="s">
        <v>877</v>
      </c>
      <c r="S3302" t="s">
        <v>877</v>
      </c>
      <c r="T3302" t="s">
        <v>877</v>
      </c>
      <c r="U3302" t="s">
        <v>877</v>
      </c>
      <c r="V3302" t="s">
        <v>58</v>
      </c>
      <c r="W3302" t="s">
        <v>877</v>
      </c>
      <c r="X3302" t="s">
        <v>877</v>
      </c>
      <c r="Y3302" t="s">
        <v>877</v>
      </c>
      <c r="Z3302">
        <v>0.68600000000000005</v>
      </c>
      <c r="AA3302" s="19">
        <v>45734.025132905095</v>
      </c>
      <c r="AB3302" t="s">
        <v>2043</v>
      </c>
    </row>
    <row r="3303" spans="1:28" x14ac:dyDescent="0.35">
      <c r="A3303" t="s">
        <v>1872</v>
      </c>
      <c r="B3303" t="s">
        <v>313</v>
      </c>
      <c r="C3303">
        <v>5426</v>
      </c>
      <c r="D3303" s="9">
        <v>39140.702280092592</v>
      </c>
      <c r="E3303" s="9">
        <v>44566.83384259259</v>
      </c>
      <c r="F3303">
        <v>21780</v>
      </c>
      <c r="G3303">
        <v>21780</v>
      </c>
      <c r="H3303">
        <v>9578</v>
      </c>
      <c r="I3303">
        <v>12202</v>
      </c>
      <c r="J3303">
        <v>4094</v>
      </c>
      <c r="K3303">
        <v>17686</v>
      </c>
      <c r="L3303">
        <v>14582</v>
      </c>
      <c r="M3303">
        <v>3104</v>
      </c>
      <c r="N3303">
        <v>2.0880000000000001</v>
      </c>
      <c r="O3303">
        <v>2.7160000000000002</v>
      </c>
      <c r="P3303">
        <v>1.028</v>
      </c>
      <c r="Q3303">
        <v>3.165</v>
      </c>
      <c r="R3303">
        <v>0.83799999999999997</v>
      </c>
      <c r="S3303">
        <v>0.435</v>
      </c>
      <c r="T3303">
        <v>0.78600000000000003</v>
      </c>
      <c r="U3303">
        <v>980.72699999999998</v>
      </c>
      <c r="V3303" t="s">
        <v>58</v>
      </c>
      <c r="W3303">
        <v>0.995</v>
      </c>
      <c r="X3303">
        <v>0.98599999999999999</v>
      </c>
      <c r="Y3303">
        <v>0.95899999999999996</v>
      </c>
      <c r="Z3303">
        <v>0.99099999999999999</v>
      </c>
      <c r="AA3303" s="19">
        <v>45734.025270162034</v>
      </c>
      <c r="AB3303" t="s">
        <v>2043</v>
      </c>
    </row>
    <row r="3304" spans="1:28" x14ac:dyDescent="0.35">
      <c r="A3304" t="s">
        <v>1872</v>
      </c>
      <c r="B3304" t="s">
        <v>314</v>
      </c>
      <c r="C3304">
        <v>99</v>
      </c>
      <c r="D3304" s="9">
        <v>44467.149733796294</v>
      </c>
      <c r="E3304" s="9">
        <v>44566.83384259259</v>
      </c>
      <c r="F3304" t="s">
        <v>874</v>
      </c>
      <c r="G3304" t="s">
        <v>874</v>
      </c>
      <c r="H3304">
        <v>131</v>
      </c>
      <c r="I3304">
        <v>99</v>
      </c>
      <c r="J3304">
        <v>20</v>
      </c>
      <c r="K3304" t="s">
        <v>875</v>
      </c>
      <c r="L3304">
        <v>169</v>
      </c>
      <c r="M3304">
        <v>40</v>
      </c>
      <c r="N3304">
        <v>1.26</v>
      </c>
      <c r="O3304">
        <v>1.1259999999999999</v>
      </c>
      <c r="P3304">
        <v>0.17799999999999999</v>
      </c>
      <c r="Q3304">
        <v>1.673</v>
      </c>
      <c r="R3304">
        <v>0.75800000000000001</v>
      </c>
      <c r="S3304">
        <v>0.52800000000000002</v>
      </c>
      <c r="T3304">
        <v>0.92500000000000004</v>
      </c>
      <c r="U3304">
        <v>1855.35</v>
      </c>
      <c r="V3304" t="s">
        <v>58</v>
      </c>
      <c r="W3304">
        <v>0.97099999999999997</v>
      </c>
      <c r="X3304">
        <v>0.98899999999999999</v>
      </c>
      <c r="Y3304">
        <v>0.92800000000000005</v>
      </c>
      <c r="Z3304">
        <v>0.996</v>
      </c>
      <c r="AA3304" s="19">
        <v>45734.025284618052</v>
      </c>
      <c r="AB3304" t="s">
        <v>2043</v>
      </c>
    </row>
    <row r="3305" spans="1:28" x14ac:dyDescent="0.35">
      <c r="A3305" t="s">
        <v>1873</v>
      </c>
      <c r="B3305" t="s">
        <v>313</v>
      </c>
      <c r="C3305">
        <v>2298</v>
      </c>
      <c r="D3305" s="9">
        <v>42266.10628472222</v>
      </c>
      <c r="E3305" s="9">
        <v>44564.420300925929</v>
      </c>
      <c r="F3305">
        <v>1526</v>
      </c>
      <c r="G3305">
        <v>1526</v>
      </c>
      <c r="H3305">
        <v>590</v>
      </c>
      <c r="I3305">
        <v>936</v>
      </c>
      <c r="J3305">
        <v>65</v>
      </c>
      <c r="K3305">
        <v>1461</v>
      </c>
      <c r="L3305">
        <v>1202</v>
      </c>
      <c r="M3305">
        <v>259</v>
      </c>
      <c r="N3305">
        <v>0.317</v>
      </c>
      <c r="O3305">
        <v>0.47399999999999998</v>
      </c>
      <c r="P3305">
        <v>7.1999999999999995E-2</v>
      </c>
      <c r="Q3305">
        <v>0.64500000000000002</v>
      </c>
      <c r="R3305">
        <v>0.89700000000000002</v>
      </c>
      <c r="S3305">
        <v>0.40100000000000002</v>
      </c>
      <c r="T3305">
        <v>0.90900000000000003</v>
      </c>
      <c r="U3305">
        <v>401.55</v>
      </c>
      <c r="V3305" t="s">
        <v>58</v>
      </c>
      <c r="W3305">
        <v>0.64100000000000001</v>
      </c>
      <c r="X3305">
        <v>0.627</v>
      </c>
      <c r="Y3305">
        <v>0.91300000000000003</v>
      </c>
      <c r="Z3305">
        <v>0.55300000000000005</v>
      </c>
      <c r="AA3305" s="19">
        <v>45734.025379143517</v>
      </c>
      <c r="AB3305" t="s">
        <v>2043</v>
      </c>
    </row>
    <row r="3306" spans="1:28" x14ac:dyDescent="0.35">
      <c r="A3306" t="s">
        <v>1873</v>
      </c>
      <c r="B3306" t="s">
        <v>314</v>
      </c>
      <c r="C3306">
        <v>84</v>
      </c>
      <c r="D3306" s="9">
        <v>44480.303935185184</v>
      </c>
      <c r="E3306" s="9">
        <v>44564.420300925929</v>
      </c>
      <c r="F3306" t="s">
        <v>874</v>
      </c>
      <c r="G3306" t="s">
        <v>874</v>
      </c>
      <c r="H3306">
        <v>7</v>
      </c>
      <c r="I3306">
        <v>11</v>
      </c>
      <c r="J3306">
        <v>1</v>
      </c>
      <c r="K3306" t="s">
        <v>875</v>
      </c>
      <c r="L3306">
        <v>17</v>
      </c>
      <c r="M3306">
        <v>0</v>
      </c>
      <c r="N3306">
        <v>7.5999999999999998E-2</v>
      </c>
      <c r="O3306">
        <v>0.152</v>
      </c>
      <c r="P3306" t="s">
        <v>877</v>
      </c>
      <c r="Q3306">
        <v>0.23300000000000001</v>
      </c>
      <c r="R3306" t="s">
        <v>877</v>
      </c>
      <c r="S3306" t="s">
        <v>877</v>
      </c>
      <c r="T3306" t="s">
        <v>877</v>
      </c>
      <c r="U3306" t="s">
        <v>877</v>
      </c>
      <c r="V3306" t="s">
        <v>58</v>
      </c>
      <c r="W3306">
        <v>0.95</v>
      </c>
      <c r="X3306">
        <v>0.94199999999999995</v>
      </c>
      <c r="Y3306" t="s">
        <v>877</v>
      </c>
      <c r="Z3306">
        <v>0.94299999999999995</v>
      </c>
      <c r="AA3306" s="19">
        <v>45734.025379212966</v>
      </c>
      <c r="AB3306" t="s">
        <v>2043</v>
      </c>
    </row>
    <row r="3307" spans="1:28" x14ac:dyDescent="0.35">
      <c r="A3307" t="s">
        <v>1874</v>
      </c>
      <c r="B3307" t="s">
        <v>313</v>
      </c>
      <c r="C3307">
        <v>2324</v>
      </c>
      <c r="D3307" s="9">
        <v>38522.152777777781</v>
      </c>
      <c r="E3307" s="9">
        <v>40846.330613425926</v>
      </c>
      <c r="F3307">
        <v>6383</v>
      </c>
      <c r="G3307">
        <v>6383</v>
      </c>
      <c r="H3307">
        <v>2059</v>
      </c>
      <c r="I3307">
        <v>4324</v>
      </c>
      <c r="J3307">
        <v>585</v>
      </c>
      <c r="K3307">
        <v>5798</v>
      </c>
      <c r="L3307">
        <v>4846</v>
      </c>
      <c r="M3307">
        <v>952</v>
      </c>
      <c r="N3307">
        <v>1.611</v>
      </c>
      <c r="O3307">
        <v>2.99</v>
      </c>
      <c r="P3307">
        <v>0.505</v>
      </c>
      <c r="Q3307">
        <v>3.585</v>
      </c>
      <c r="R3307">
        <v>0.875</v>
      </c>
      <c r="S3307">
        <v>0.35</v>
      </c>
      <c r="T3307">
        <v>0.89</v>
      </c>
      <c r="U3307">
        <v>265.55099999999999</v>
      </c>
      <c r="V3307" t="s">
        <v>58</v>
      </c>
      <c r="W3307">
        <v>0.84899999999999998</v>
      </c>
      <c r="X3307">
        <v>0.79100000000000004</v>
      </c>
      <c r="Y3307">
        <v>0.82099999999999995</v>
      </c>
      <c r="Z3307">
        <v>0.81200000000000006</v>
      </c>
      <c r="AA3307" s="19">
        <v>45734.025478773146</v>
      </c>
      <c r="AB3307" t="s">
        <v>2043</v>
      </c>
    </row>
    <row r="3308" spans="1:28" x14ac:dyDescent="0.35">
      <c r="A3308" t="s">
        <v>1874</v>
      </c>
      <c r="B3308" t="s">
        <v>314</v>
      </c>
      <c r="C3308">
        <v>99</v>
      </c>
      <c r="D3308" s="9">
        <v>40746.690810185188</v>
      </c>
      <c r="E3308" s="9">
        <v>40846.330613425926</v>
      </c>
      <c r="F3308" t="s">
        <v>874</v>
      </c>
      <c r="G3308" t="s">
        <v>874</v>
      </c>
      <c r="H3308">
        <v>1</v>
      </c>
      <c r="I3308">
        <v>5</v>
      </c>
      <c r="J3308">
        <v>1</v>
      </c>
      <c r="K3308" t="s">
        <v>875</v>
      </c>
      <c r="L3308">
        <v>1</v>
      </c>
      <c r="M3308">
        <v>4</v>
      </c>
      <c r="N3308" t="s">
        <v>877</v>
      </c>
      <c r="O3308">
        <v>3.4000000000000002E-2</v>
      </c>
      <c r="P3308" t="s">
        <v>877</v>
      </c>
      <c r="Q3308" t="s">
        <v>877</v>
      </c>
      <c r="R3308" t="s">
        <v>877</v>
      </c>
      <c r="S3308" t="s">
        <v>877</v>
      </c>
      <c r="T3308" t="s">
        <v>877</v>
      </c>
      <c r="U3308" t="s">
        <v>877</v>
      </c>
      <c r="V3308" t="s">
        <v>58</v>
      </c>
      <c r="W3308" t="s">
        <v>877</v>
      </c>
      <c r="X3308">
        <v>0.78900000000000003</v>
      </c>
      <c r="Y3308" t="s">
        <v>877</v>
      </c>
      <c r="Z3308" t="s">
        <v>877</v>
      </c>
      <c r="AA3308" s="19">
        <v>45734.025478877316</v>
      </c>
      <c r="AB3308" t="s">
        <v>2043</v>
      </c>
    </row>
    <row r="3309" spans="1:28" x14ac:dyDescent="0.35">
      <c r="A3309" t="s">
        <v>1875</v>
      </c>
      <c r="B3309" t="s">
        <v>313</v>
      </c>
      <c r="C3309">
        <v>3985</v>
      </c>
      <c r="D3309" s="9">
        <v>39597.472500000003</v>
      </c>
      <c r="E3309" s="9">
        <v>43582.691284722219</v>
      </c>
      <c r="F3309">
        <v>864</v>
      </c>
      <c r="G3309">
        <v>864</v>
      </c>
      <c r="H3309">
        <v>610</v>
      </c>
      <c r="I3309">
        <v>254</v>
      </c>
      <c r="J3309">
        <v>141</v>
      </c>
      <c r="K3309">
        <v>723</v>
      </c>
      <c r="L3309">
        <v>613</v>
      </c>
      <c r="M3309">
        <v>110</v>
      </c>
      <c r="N3309">
        <v>0.222</v>
      </c>
      <c r="O3309">
        <v>9.1999999999999998E-2</v>
      </c>
      <c r="P3309">
        <v>0.05</v>
      </c>
      <c r="Q3309">
        <v>0.22800000000000001</v>
      </c>
      <c r="R3309">
        <v>0.86399999999999999</v>
      </c>
      <c r="S3309">
        <v>0.70699999999999996</v>
      </c>
      <c r="T3309">
        <v>0.84099999999999997</v>
      </c>
      <c r="U3309">
        <v>482.45600000000002</v>
      </c>
      <c r="V3309" t="s">
        <v>58</v>
      </c>
      <c r="W3309">
        <v>0.96499999999999997</v>
      </c>
      <c r="X3309">
        <v>0.96799999999999997</v>
      </c>
      <c r="Y3309">
        <v>0.93300000000000005</v>
      </c>
      <c r="Z3309">
        <v>0.98099999999999998</v>
      </c>
      <c r="AA3309" s="19">
        <v>45734.025566574077</v>
      </c>
      <c r="AB3309" t="s">
        <v>2043</v>
      </c>
    </row>
    <row r="3310" spans="1:28" x14ac:dyDescent="0.35">
      <c r="A3310" t="s">
        <v>1875</v>
      </c>
      <c r="B3310" t="s">
        <v>314</v>
      </c>
      <c r="C3310">
        <v>58</v>
      </c>
      <c r="D3310" s="9">
        <v>43524.355636574073</v>
      </c>
      <c r="E3310" s="9">
        <v>43582.691284722219</v>
      </c>
      <c r="F3310" t="s">
        <v>874</v>
      </c>
      <c r="G3310" t="s">
        <v>874</v>
      </c>
      <c r="H3310">
        <v>1</v>
      </c>
      <c r="I3310">
        <v>1</v>
      </c>
      <c r="J3310">
        <v>1</v>
      </c>
      <c r="K3310" t="s">
        <v>875</v>
      </c>
      <c r="L3310">
        <v>1</v>
      </c>
      <c r="M3310">
        <v>1</v>
      </c>
      <c r="N3310" t="s">
        <v>877</v>
      </c>
      <c r="O3310" t="s">
        <v>877</v>
      </c>
      <c r="P3310" t="s">
        <v>877</v>
      </c>
      <c r="Q3310" t="s">
        <v>877</v>
      </c>
      <c r="R3310" t="s">
        <v>877</v>
      </c>
      <c r="S3310" t="s">
        <v>877</v>
      </c>
      <c r="T3310" t="s">
        <v>877</v>
      </c>
      <c r="U3310" t="s">
        <v>877</v>
      </c>
      <c r="V3310" t="s">
        <v>58</v>
      </c>
      <c r="W3310" t="s">
        <v>877</v>
      </c>
      <c r="X3310" t="s">
        <v>877</v>
      </c>
      <c r="Y3310" t="s">
        <v>877</v>
      </c>
      <c r="Z3310" t="s">
        <v>877</v>
      </c>
      <c r="AA3310" s="19">
        <v>45734.025566631943</v>
      </c>
      <c r="AB3310" t="s">
        <v>2043</v>
      </c>
    </row>
    <row r="3311" spans="1:28" x14ac:dyDescent="0.35">
      <c r="A3311" t="s">
        <v>1876</v>
      </c>
      <c r="B3311" t="s">
        <v>313</v>
      </c>
      <c r="C3311">
        <v>6008</v>
      </c>
      <c r="D3311" s="9">
        <v>38557.990486111114</v>
      </c>
      <c r="E3311" s="9">
        <v>44566.824560185189</v>
      </c>
      <c r="F3311">
        <v>13477</v>
      </c>
      <c r="G3311">
        <v>13477</v>
      </c>
      <c r="H3311">
        <v>5517</v>
      </c>
      <c r="I3311">
        <v>7960</v>
      </c>
      <c r="J3311">
        <v>2906</v>
      </c>
      <c r="K3311">
        <v>10571</v>
      </c>
      <c r="L3311">
        <v>8414</v>
      </c>
      <c r="M3311">
        <v>2157</v>
      </c>
      <c r="N3311">
        <v>1.006</v>
      </c>
      <c r="O3311">
        <v>1.4770000000000001</v>
      </c>
      <c r="P3311">
        <v>0.57199999999999995</v>
      </c>
      <c r="Q3311">
        <v>1.518</v>
      </c>
      <c r="R3311">
        <v>0.79400000000000004</v>
      </c>
      <c r="S3311">
        <v>0.40500000000000003</v>
      </c>
      <c r="T3311">
        <v>0.77</v>
      </c>
      <c r="U3311">
        <v>1420.9490000000001</v>
      </c>
      <c r="V3311" t="s">
        <v>58</v>
      </c>
      <c r="W3311">
        <v>0.99099999999999999</v>
      </c>
      <c r="X3311">
        <v>0.98099999999999998</v>
      </c>
      <c r="Y3311">
        <v>0.98599999999999999</v>
      </c>
      <c r="Z3311">
        <v>0.97899999999999998</v>
      </c>
      <c r="AA3311" s="19">
        <v>45734.025687766203</v>
      </c>
      <c r="AB3311" t="s">
        <v>2043</v>
      </c>
    </row>
    <row r="3312" spans="1:28" x14ac:dyDescent="0.35">
      <c r="A3312" t="s">
        <v>1876</v>
      </c>
      <c r="B3312" t="s">
        <v>314</v>
      </c>
      <c r="C3312">
        <v>99</v>
      </c>
      <c r="D3312" s="9">
        <v>44466.862569444442</v>
      </c>
      <c r="E3312" s="9">
        <v>44566.824560185189</v>
      </c>
      <c r="F3312" t="s">
        <v>874</v>
      </c>
      <c r="G3312" t="s">
        <v>874</v>
      </c>
      <c r="H3312">
        <v>46</v>
      </c>
      <c r="I3312">
        <v>59</v>
      </c>
      <c r="J3312">
        <v>20</v>
      </c>
      <c r="K3312" t="s">
        <v>875</v>
      </c>
      <c r="L3312">
        <v>72</v>
      </c>
      <c r="M3312">
        <v>14</v>
      </c>
      <c r="N3312">
        <v>0.46</v>
      </c>
      <c r="O3312">
        <v>0.64200000000000002</v>
      </c>
      <c r="P3312">
        <v>0.216</v>
      </c>
      <c r="Q3312">
        <v>0.69899999999999995</v>
      </c>
      <c r="R3312">
        <v>0.78900000000000003</v>
      </c>
      <c r="S3312">
        <v>0.41699999999999998</v>
      </c>
      <c r="T3312">
        <v>0.80400000000000005</v>
      </c>
      <c r="U3312">
        <v>3085.837</v>
      </c>
      <c r="V3312" t="s">
        <v>58</v>
      </c>
      <c r="W3312">
        <v>0.99299999999999999</v>
      </c>
      <c r="X3312">
        <v>0.97699999999999998</v>
      </c>
      <c r="Y3312">
        <v>0.96299999999999997</v>
      </c>
      <c r="Z3312">
        <v>0.99299999999999999</v>
      </c>
      <c r="AA3312" s="19">
        <v>45734.025701956016</v>
      </c>
      <c r="AB3312" t="s">
        <v>2043</v>
      </c>
    </row>
    <row r="3313" spans="1:28" x14ac:dyDescent="0.35">
      <c r="A3313" t="s">
        <v>1877</v>
      </c>
      <c r="B3313" t="s">
        <v>313</v>
      </c>
      <c r="C3313">
        <v>3411</v>
      </c>
      <c r="D3313" s="9">
        <v>37798.848460648151</v>
      </c>
      <c r="E3313" s="9">
        <v>41209.884444444448</v>
      </c>
      <c r="F3313">
        <v>158</v>
      </c>
      <c r="G3313">
        <v>158</v>
      </c>
      <c r="H3313">
        <v>89</v>
      </c>
      <c r="I3313">
        <v>69</v>
      </c>
      <c r="J3313">
        <v>22</v>
      </c>
      <c r="K3313">
        <v>136</v>
      </c>
      <c r="L3313">
        <v>99</v>
      </c>
      <c r="M3313">
        <v>37</v>
      </c>
      <c r="N3313">
        <v>3.6999999999999998E-2</v>
      </c>
      <c r="O3313">
        <v>1.7000000000000001E-2</v>
      </c>
      <c r="P3313">
        <v>6.0000000000000001E-3</v>
      </c>
      <c r="Q3313">
        <v>3.1E-2</v>
      </c>
      <c r="R3313">
        <v>0.64600000000000002</v>
      </c>
      <c r="S3313">
        <v>0.68500000000000005</v>
      </c>
      <c r="T3313">
        <v>0.88900000000000001</v>
      </c>
      <c r="U3313">
        <v>1193.548</v>
      </c>
      <c r="V3313" t="s">
        <v>58</v>
      </c>
      <c r="W3313">
        <v>0.432</v>
      </c>
      <c r="X3313">
        <v>0.51700000000000002</v>
      </c>
      <c r="Y3313">
        <v>0.28399999999999997</v>
      </c>
      <c r="Z3313">
        <v>0.42299999999999999</v>
      </c>
      <c r="AA3313" s="19">
        <v>45734.025787546299</v>
      </c>
      <c r="AB3313" t="s">
        <v>2043</v>
      </c>
    </row>
    <row r="3314" spans="1:28" x14ac:dyDescent="0.35">
      <c r="A3314" t="s">
        <v>1877</v>
      </c>
      <c r="B3314" t="s">
        <v>314</v>
      </c>
      <c r="C3314">
        <v>33</v>
      </c>
      <c r="D3314" s="9">
        <v>41176.813090277778</v>
      </c>
      <c r="E3314" s="9">
        <v>41209.884444444448</v>
      </c>
      <c r="F3314" t="s">
        <v>874</v>
      </c>
      <c r="G3314" t="s">
        <v>874</v>
      </c>
      <c r="H3314">
        <v>1</v>
      </c>
      <c r="I3314">
        <v>2</v>
      </c>
      <c r="J3314">
        <v>1</v>
      </c>
      <c r="K3314" t="s">
        <v>875</v>
      </c>
      <c r="L3314">
        <v>1</v>
      </c>
      <c r="M3314">
        <v>1</v>
      </c>
      <c r="N3314" t="s">
        <v>877</v>
      </c>
      <c r="O3314">
        <v>2.9000000000000001E-2</v>
      </c>
      <c r="P3314" t="s">
        <v>877</v>
      </c>
      <c r="Q3314" t="s">
        <v>877</v>
      </c>
      <c r="R3314" t="s">
        <v>877</v>
      </c>
      <c r="S3314" t="s">
        <v>877</v>
      </c>
      <c r="T3314" t="s">
        <v>877</v>
      </c>
      <c r="U3314" t="s">
        <v>877</v>
      </c>
      <c r="V3314" t="s">
        <v>58</v>
      </c>
      <c r="W3314" t="s">
        <v>877</v>
      </c>
      <c r="X3314">
        <v>1</v>
      </c>
      <c r="Y3314" t="s">
        <v>877</v>
      </c>
      <c r="Z3314" t="s">
        <v>877</v>
      </c>
      <c r="AA3314" s="19">
        <v>45734.025787604165</v>
      </c>
      <c r="AB3314" t="s">
        <v>2043</v>
      </c>
    </row>
    <row r="3315" spans="1:28" x14ac:dyDescent="0.35">
      <c r="A3315" t="s">
        <v>1878</v>
      </c>
      <c r="B3315" t="s">
        <v>313</v>
      </c>
      <c r="C3315">
        <v>2108</v>
      </c>
      <c r="D3315" s="9">
        <v>42458.149062500001</v>
      </c>
      <c r="E3315" s="9">
        <v>44566.814270833333</v>
      </c>
      <c r="F3315">
        <v>1484</v>
      </c>
      <c r="G3315">
        <v>1484</v>
      </c>
      <c r="H3315">
        <v>637</v>
      </c>
      <c r="I3315">
        <v>847</v>
      </c>
      <c r="J3315">
        <v>598</v>
      </c>
      <c r="K3315">
        <v>886</v>
      </c>
      <c r="L3315">
        <v>599</v>
      </c>
      <c r="M3315">
        <v>287</v>
      </c>
      <c r="N3315">
        <v>0.30399999999999999</v>
      </c>
      <c r="O3315">
        <v>0.41199999999999998</v>
      </c>
      <c r="P3315">
        <v>0.315</v>
      </c>
      <c r="Q3315">
        <v>0.27600000000000002</v>
      </c>
      <c r="R3315">
        <v>0.68799999999999994</v>
      </c>
      <c r="S3315">
        <v>0.42499999999999999</v>
      </c>
      <c r="T3315">
        <v>0.56000000000000005</v>
      </c>
      <c r="U3315">
        <v>1039.855</v>
      </c>
      <c r="V3315" t="s">
        <v>58</v>
      </c>
      <c r="W3315">
        <v>0.995</v>
      </c>
      <c r="X3315">
        <v>0.99299999999999999</v>
      </c>
      <c r="Y3315">
        <v>0.98899999999999999</v>
      </c>
      <c r="Z3315">
        <v>0.98799999999999999</v>
      </c>
      <c r="AA3315" s="19">
        <v>45734.02588306713</v>
      </c>
      <c r="AB3315" t="s">
        <v>2043</v>
      </c>
    </row>
    <row r="3316" spans="1:28" x14ac:dyDescent="0.35">
      <c r="A3316" t="s">
        <v>1878</v>
      </c>
      <c r="B3316" t="s">
        <v>314</v>
      </c>
      <c r="C3316">
        <v>99</v>
      </c>
      <c r="D3316" s="9">
        <v>44467.253877314812</v>
      </c>
      <c r="E3316" s="9">
        <v>44566.814270833333</v>
      </c>
      <c r="F3316" t="s">
        <v>874</v>
      </c>
      <c r="G3316" t="s">
        <v>874</v>
      </c>
      <c r="H3316">
        <v>29</v>
      </c>
      <c r="I3316">
        <v>35</v>
      </c>
      <c r="J3316">
        <v>42</v>
      </c>
      <c r="K3316" t="s">
        <v>875</v>
      </c>
      <c r="L3316">
        <v>31</v>
      </c>
      <c r="M3316">
        <v>-8</v>
      </c>
      <c r="N3316">
        <v>0.26</v>
      </c>
      <c r="O3316">
        <v>0.31900000000000001</v>
      </c>
      <c r="P3316">
        <v>0.35799999999999998</v>
      </c>
      <c r="Q3316">
        <v>0.28899999999999998</v>
      </c>
      <c r="R3316">
        <v>1.3080000000000001</v>
      </c>
      <c r="S3316">
        <v>0.44900000000000001</v>
      </c>
      <c r="T3316">
        <v>0.38200000000000001</v>
      </c>
      <c r="U3316">
        <v>993.08</v>
      </c>
      <c r="V3316" t="s">
        <v>64</v>
      </c>
      <c r="W3316">
        <v>0.97499999999999998</v>
      </c>
      <c r="X3316">
        <v>0.95</v>
      </c>
      <c r="Y3316">
        <v>0.98</v>
      </c>
      <c r="Z3316">
        <v>0.79800000000000004</v>
      </c>
      <c r="AA3316" s="19">
        <v>45734.025897129628</v>
      </c>
      <c r="AB3316" t="s">
        <v>2043</v>
      </c>
    </row>
    <row r="3317" spans="1:28" x14ac:dyDescent="0.35">
      <c r="A3317" t="s">
        <v>1879</v>
      </c>
      <c r="B3317" t="s">
        <v>313</v>
      </c>
      <c r="C3317">
        <v>6677</v>
      </c>
      <c r="D3317" s="9">
        <v>37889.735949074071</v>
      </c>
      <c r="E3317" s="9">
        <v>44566.862268518518</v>
      </c>
      <c r="F3317">
        <v>9948</v>
      </c>
      <c r="G3317">
        <v>9948</v>
      </c>
      <c r="H3317">
        <v>3053</v>
      </c>
      <c r="I3317">
        <v>6895</v>
      </c>
      <c r="J3317">
        <v>1716</v>
      </c>
      <c r="K3317">
        <v>8232</v>
      </c>
      <c r="L3317">
        <v>7019</v>
      </c>
      <c r="M3317">
        <v>1213</v>
      </c>
      <c r="N3317">
        <v>0.441</v>
      </c>
      <c r="O3317">
        <v>1.091</v>
      </c>
      <c r="P3317">
        <v>0.32100000000000001</v>
      </c>
      <c r="Q3317">
        <v>1.0449999999999999</v>
      </c>
      <c r="R3317">
        <v>0.86299999999999999</v>
      </c>
      <c r="S3317">
        <v>0.28799999999999998</v>
      </c>
      <c r="T3317">
        <v>0.79</v>
      </c>
      <c r="U3317">
        <v>1160.7660000000001</v>
      </c>
      <c r="V3317" t="s">
        <v>58</v>
      </c>
      <c r="W3317">
        <v>0.99399999999999999</v>
      </c>
      <c r="X3317">
        <v>0.99199999999999999</v>
      </c>
      <c r="Y3317">
        <v>0.96699999999999997</v>
      </c>
      <c r="Z3317">
        <v>0.99399999999999999</v>
      </c>
      <c r="AA3317" s="19">
        <v>45734.026014016206</v>
      </c>
      <c r="AB3317" t="s">
        <v>2043</v>
      </c>
    </row>
    <row r="3318" spans="1:28" x14ac:dyDescent="0.35">
      <c r="A3318" t="s">
        <v>1879</v>
      </c>
      <c r="B3318" t="s">
        <v>314</v>
      </c>
      <c r="C3318">
        <v>99</v>
      </c>
      <c r="D3318" s="9">
        <v>44466.924826388888</v>
      </c>
      <c r="E3318" s="9">
        <v>44566.862268518518</v>
      </c>
      <c r="F3318" t="s">
        <v>874</v>
      </c>
      <c r="G3318" t="s">
        <v>874</v>
      </c>
      <c r="H3318">
        <v>73</v>
      </c>
      <c r="I3318">
        <v>99</v>
      </c>
      <c r="J3318">
        <v>14</v>
      </c>
      <c r="K3318" t="s">
        <v>875</v>
      </c>
      <c r="L3318">
        <v>221</v>
      </c>
      <c r="M3318">
        <v>-62</v>
      </c>
      <c r="N3318">
        <v>0.76100000000000001</v>
      </c>
      <c r="O3318">
        <v>1.08</v>
      </c>
      <c r="P3318">
        <v>0.14599999999999999</v>
      </c>
      <c r="Q3318">
        <v>2.2240000000000002</v>
      </c>
      <c r="R3318">
        <v>1.3120000000000001</v>
      </c>
      <c r="S3318">
        <v>0.41299999999999998</v>
      </c>
      <c r="T3318">
        <v>0.92100000000000004</v>
      </c>
      <c r="U3318">
        <v>545.41399999999999</v>
      </c>
      <c r="V3318" t="s">
        <v>64</v>
      </c>
      <c r="W3318">
        <v>0.97599999999999998</v>
      </c>
      <c r="X3318">
        <v>0.94299999999999995</v>
      </c>
      <c r="Y3318">
        <v>0.97599999999999998</v>
      </c>
      <c r="Z3318">
        <v>0.98299999999999998</v>
      </c>
      <c r="AA3318" s="19">
        <v>45734.026028078704</v>
      </c>
      <c r="AB3318" t="s">
        <v>2043</v>
      </c>
    </row>
    <row r="3319" spans="1:28" x14ac:dyDescent="0.35">
      <c r="A3319" t="s">
        <v>1880</v>
      </c>
      <c r="B3319" t="s">
        <v>313</v>
      </c>
      <c r="C3319">
        <v>1741</v>
      </c>
      <c r="D3319" s="9">
        <v>42801.382708333331</v>
      </c>
      <c r="E3319" s="9">
        <v>44543.347951388889</v>
      </c>
      <c r="F3319">
        <v>353</v>
      </c>
      <c r="G3319">
        <v>353</v>
      </c>
      <c r="H3319">
        <v>228</v>
      </c>
      <c r="I3319">
        <v>125</v>
      </c>
      <c r="J3319">
        <v>17</v>
      </c>
      <c r="K3319">
        <v>336</v>
      </c>
      <c r="L3319">
        <v>239</v>
      </c>
      <c r="M3319">
        <v>97</v>
      </c>
      <c r="N3319">
        <v>0.17799999999999999</v>
      </c>
      <c r="O3319">
        <v>8.2000000000000003E-2</v>
      </c>
      <c r="P3319">
        <v>1.4E-2</v>
      </c>
      <c r="Q3319">
        <v>0.19800000000000001</v>
      </c>
      <c r="R3319">
        <v>0.80500000000000005</v>
      </c>
      <c r="S3319">
        <v>0.68500000000000005</v>
      </c>
      <c r="T3319">
        <v>0.94599999999999995</v>
      </c>
      <c r="U3319">
        <v>489.899</v>
      </c>
      <c r="V3319" t="s">
        <v>58</v>
      </c>
      <c r="W3319">
        <v>0.92200000000000004</v>
      </c>
      <c r="X3319">
        <v>0.97899999999999998</v>
      </c>
      <c r="Y3319">
        <v>0.92700000000000005</v>
      </c>
      <c r="Z3319">
        <v>0.89300000000000002</v>
      </c>
      <c r="AA3319" s="19">
        <v>45734.026121608797</v>
      </c>
      <c r="AB3319" t="s">
        <v>2043</v>
      </c>
    </row>
    <row r="3320" spans="1:28" x14ac:dyDescent="0.35">
      <c r="A3320" t="s">
        <v>1880</v>
      </c>
      <c r="B3320" t="s">
        <v>314</v>
      </c>
      <c r="C3320">
        <v>79</v>
      </c>
      <c r="D3320" s="9">
        <v>44463.376840277779</v>
      </c>
      <c r="E3320" s="9">
        <v>44543.347951388889</v>
      </c>
      <c r="F3320" t="s">
        <v>874</v>
      </c>
      <c r="G3320" t="s">
        <v>874</v>
      </c>
      <c r="H3320">
        <v>1</v>
      </c>
      <c r="I3320">
        <v>1</v>
      </c>
      <c r="J3320">
        <v>1</v>
      </c>
      <c r="K3320" t="s">
        <v>875</v>
      </c>
      <c r="L3320">
        <v>1</v>
      </c>
      <c r="M3320">
        <v>0</v>
      </c>
      <c r="N3320" t="s">
        <v>877</v>
      </c>
      <c r="O3320" t="s">
        <v>877</v>
      </c>
      <c r="P3320" t="s">
        <v>877</v>
      </c>
      <c r="Q3320" t="s">
        <v>877</v>
      </c>
      <c r="R3320" t="s">
        <v>877</v>
      </c>
      <c r="S3320" t="s">
        <v>877</v>
      </c>
      <c r="T3320" t="s">
        <v>877</v>
      </c>
      <c r="U3320" t="s">
        <v>877</v>
      </c>
      <c r="V3320" t="s">
        <v>58</v>
      </c>
      <c r="W3320" t="s">
        <v>877</v>
      </c>
      <c r="X3320" t="s">
        <v>877</v>
      </c>
      <c r="Y3320" t="s">
        <v>877</v>
      </c>
      <c r="Z3320" t="s">
        <v>877</v>
      </c>
      <c r="AA3320" s="19">
        <v>45734.026121689814</v>
      </c>
      <c r="AB3320" t="s">
        <v>2043</v>
      </c>
    </row>
    <row r="3321" spans="1:28" x14ac:dyDescent="0.35">
      <c r="A3321" t="s">
        <v>1881</v>
      </c>
      <c r="B3321" t="s">
        <v>313</v>
      </c>
      <c r="C3321">
        <v>811</v>
      </c>
      <c r="D3321" s="9">
        <v>38372.382372685184</v>
      </c>
      <c r="E3321" s="9">
        <v>39183.862245370372</v>
      </c>
      <c r="F3321">
        <v>107</v>
      </c>
      <c r="G3321">
        <v>107</v>
      </c>
      <c r="H3321">
        <v>83</v>
      </c>
      <c r="I3321">
        <v>24</v>
      </c>
      <c r="J3321">
        <v>0</v>
      </c>
      <c r="K3321">
        <v>107</v>
      </c>
      <c r="L3321">
        <v>77</v>
      </c>
      <c r="M3321">
        <v>30</v>
      </c>
      <c r="N3321">
        <v>0.113</v>
      </c>
      <c r="O3321">
        <v>2.3E-2</v>
      </c>
      <c r="P3321">
        <v>0</v>
      </c>
      <c r="Q3321">
        <v>0.10199999999999999</v>
      </c>
      <c r="R3321">
        <v>0.75</v>
      </c>
      <c r="S3321">
        <v>0.83099999999999996</v>
      </c>
      <c r="T3321">
        <v>1</v>
      </c>
      <c r="U3321">
        <v>294.11799999999999</v>
      </c>
      <c r="V3321" t="s">
        <v>58</v>
      </c>
      <c r="W3321">
        <v>0.94199999999999995</v>
      </c>
      <c r="X3321">
        <v>0.94199999999999995</v>
      </c>
      <c r="Y3321">
        <v>0</v>
      </c>
      <c r="Z3321">
        <v>0.95099999999999996</v>
      </c>
      <c r="AA3321" s="19">
        <v>45734.026210312499</v>
      </c>
      <c r="AB3321" t="s">
        <v>2043</v>
      </c>
    </row>
    <row r="3322" spans="1:28" x14ac:dyDescent="0.35">
      <c r="A3322" t="s">
        <v>1881</v>
      </c>
      <c r="B3322" t="s">
        <v>314</v>
      </c>
      <c r="C3322">
        <v>29</v>
      </c>
      <c r="D3322" s="9">
        <v>39153.882453703707</v>
      </c>
      <c r="E3322" s="9">
        <v>39183.862245370372</v>
      </c>
      <c r="F3322" t="s">
        <v>874</v>
      </c>
      <c r="G3322" t="s">
        <v>874</v>
      </c>
      <c r="H3322">
        <v>1</v>
      </c>
      <c r="I3322">
        <v>2</v>
      </c>
      <c r="J3322">
        <v>1</v>
      </c>
      <c r="K3322" t="s">
        <v>875</v>
      </c>
      <c r="L3322">
        <v>4</v>
      </c>
      <c r="M3322">
        <v>-1</v>
      </c>
      <c r="N3322" t="s">
        <v>877</v>
      </c>
      <c r="O3322" t="s">
        <v>877</v>
      </c>
      <c r="P3322">
        <v>0</v>
      </c>
      <c r="Q3322">
        <v>6.9000000000000006E-2</v>
      </c>
      <c r="R3322" t="s">
        <v>877</v>
      </c>
      <c r="S3322" t="s">
        <v>877</v>
      </c>
      <c r="T3322" t="s">
        <v>877</v>
      </c>
      <c r="U3322" t="s">
        <v>877</v>
      </c>
      <c r="V3322" t="s">
        <v>58</v>
      </c>
      <c r="W3322" t="s">
        <v>877</v>
      </c>
      <c r="X3322" t="s">
        <v>877</v>
      </c>
      <c r="Y3322">
        <v>0</v>
      </c>
      <c r="Z3322">
        <v>0.627</v>
      </c>
      <c r="AA3322" s="19">
        <v>45734.026210370372</v>
      </c>
      <c r="AB3322" t="s">
        <v>2043</v>
      </c>
    </row>
    <row r="3323" spans="1:28" x14ac:dyDescent="0.35">
      <c r="A3323" t="s">
        <v>1882</v>
      </c>
      <c r="B3323" t="s">
        <v>313</v>
      </c>
      <c r="C3323">
        <v>533</v>
      </c>
      <c r="D3323" s="9">
        <v>42518.699525462966</v>
      </c>
      <c r="E3323" s="9">
        <v>43052.681435185186</v>
      </c>
      <c r="F3323">
        <v>96</v>
      </c>
      <c r="G3323">
        <v>96</v>
      </c>
      <c r="H3323">
        <v>72</v>
      </c>
      <c r="I3323">
        <v>24</v>
      </c>
      <c r="J3323">
        <v>6</v>
      </c>
      <c r="K3323">
        <v>90</v>
      </c>
      <c r="L3323">
        <v>68</v>
      </c>
      <c r="M3323">
        <v>22</v>
      </c>
      <c r="N3323">
        <v>0.16400000000000001</v>
      </c>
      <c r="O3323">
        <v>4.7E-2</v>
      </c>
      <c r="P3323">
        <v>1.7000000000000001E-2</v>
      </c>
      <c r="Q3323">
        <v>0.154</v>
      </c>
      <c r="R3323">
        <v>0.79400000000000004</v>
      </c>
      <c r="S3323">
        <v>0.77700000000000002</v>
      </c>
      <c r="T3323">
        <v>0.91900000000000004</v>
      </c>
      <c r="U3323">
        <v>142.857</v>
      </c>
      <c r="V3323" t="s">
        <v>58</v>
      </c>
      <c r="W3323">
        <v>0.878</v>
      </c>
      <c r="X3323">
        <v>0.97899999999999998</v>
      </c>
      <c r="Y3323">
        <v>0.83299999999999996</v>
      </c>
      <c r="Z3323">
        <v>0.98199999999999998</v>
      </c>
      <c r="AA3323" s="19">
        <v>45734.026300104168</v>
      </c>
      <c r="AB3323" t="s">
        <v>2043</v>
      </c>
    </row>
    <row r="3324" spans="1:28" x14ac:dyDescent="0.35">
      <c r="A3324" t="s">
        <v>1882</v>
      </c>
      <c r="B3324" t="s">
        <v>314</v>
      </c>
      <c r="C3324">
        <v>96</v>
      </c>
      <c r="D3324" s="9">
        <v>42956.05909722222</v>
      </c>
      <c r="E3324" s="9">
        <v>43052.681435185186</v>
      </c>
      <c r="F3324" t="s">
        <v>874</v>
      </c>
      <c r="G3324" t="s">
        <v>874</v>
      </c>
      <c r="H3324">
        <v>2</v>
      </c>
      <c r="I3324">
        <v>2</v>
      </c>
      <c r="J3324">
        <v>1</v>
      </c>
      <c r="K3324" t="s">
        <v>875</v>
      </c>
      <c r="L3324">
        <v>4</v>
      </c>
      <c r="M3324">
        <v>1</v>
      </c>
      <c r="N3324">
        <v>3.4000000000000002E-2</v>
      </c>
      <c r="O3324">
        <v>4.8000000000000001E-2</v>
      </c>
      <c r="P3324" t="s">
        <v>877</v>
      </c>
      <c r="Q3324">
        <v>9.8000000000000004E-2</v>
      </c>
      <c r="R3324" t="s">
        <v>877</v>
      </c>
      <c r="S3324" t="s">
        <v>877</v>
      </c>
      <c r="T3324" t="s">
        <v>877</v>
      </c>
      <c r="U3324" t="s">
        <v>877</v>
      </c>
      <c r="V3324" t="s">
        <v>58</v>
      </c>
      <c r="W3324">
        <v>1</v>
      </c>
      <c r="X3324">
        <v>1</v>
      </c>
      <c r="Y3324" t="s">
        <v>877</v>
      </c>
      <c r="Z3324">
        <v>0.88200000000000001</v>
      </c>
      <c r="AA3324" s="19">
        <v>45734.026300162041</v>
      </c>
      <c r="AB3324" t="s">
        <v>2043</v>
      </c>
    </row>
    <row r="3325" spans="1:28" x14ac:dyDescent="0.35">
      <c r="A3325" t="s">
        <v>1883</v>
      </c>
      <c r="B3325" t="s">
        <v>313</v>
      </c>
      <c r="C3325">
        <v>4046</v>
      </c>
      <c r="D3325" s="9">
        <v>40459.894004629627</v>
      </c>
      <c r="E3325" s="9">
        <v>44506.612210648149</v>
      </c>
      <c r="F3325">
        <v>611</v>
      </c>
      <c r="G3325">
        <v>611</v>
      </c>
      <c r="H3325">
        <v>401</v>
      </c>
      <c r="I3325">
        <v>210</v>
      </c>
      <c r="J3325">
        <v>70</v>
      </c>
      <c r="K3325">
        <v>541</v>
      </c>
      <c r="L3325">
        <v>415</v>
      </c>
      <c r="M3325">
        <v>126</v>
      </c>
      <c r="N3325">
        <v>0.1</v>
      </c>
      <c r="O3325">
        <v>6.7000000000000004E-2</v>
      </c>
      <c r="P3325">
        <v>0.02</v>
      </c>
      <c r="Q3325">
        <v>0.115</v>
      </c>
      <c r="R3325">
        <v>0.78200000000000003</v>
      </c>
      <c r="S3325">
        <v>0.59899999999999998</v>
      </c>
      <c r="T3325">
        <v>0.88</v>
      </c>
      <c r="U3325">
        <v>1095.652</v>
      </c>
      <c r="V3325" t="s">
        <v>58</v>
      </c>
      <c r="W3325">
        <v>0.95399999999999996</v>
      </c>
      <c r="X3325">
        <v>0.91100000000000003</v>
      </c>
      <c r="Y3325">
        <v>0.93200000000000005</v>
      </c>
      <c r="Z3325">
        <v>0.97899999999999998</v>
      </c>
      <c r="AA3325" s="19">
        <v>45734.026392939813</v>
      </c>
      <c r="AB3325" t="s">
        <v>2043</v>
      </c>
    </row>
    <row r="3326" spans="1:28" x14ac:dyDescent="0.35">
      <c r="A3326" t="s">
        <v>1883</v>
      </c>
      <c r="B3326" t="s">
        <v>314</v>
      </c>
      <c r="C3326">
        <v>87</v>
      </c>
      <c r="D3326" s="9">
        <v>44419.226944444446</v>
      </c>
      <c r="E3326" s="9">
        <v>44506.612210648149</v>
      </c>
      <c r="F3326" t="s">
        <v>874</v>
      </c>
      <c r="G3326" t="s">
        <v>874</v>
      </c>
      <c r="H3326">
        <v>6</v>
      </c>
      <c r="I3326">
        <v>1</v>
      </c>
      <c r="J3326">
        <v>1</v>
      </c>
      <c r="K3326" t="s">
        <v>875</v>
      </c>
      <c r="L3326">
        <v>1</v>
      </c>
      <c r="M3326">
        <v>4</v>
      </c>
      <c r="N3326">
        <v>3.5000000000000003E-2</v>
      </c>
      <c r="O3326" t="s">
        <v>877</v>
      </c>
      <c r="P3326" t="s">
        <v>877</v>
      </c>
      <c r="Q3326" t="s">
        <v>877</v>
      </c>
      <c r="R3326" t="s">
        <v>877</v>
      </c>
      <c r="S3326" t="s">
        <v>877</v>
      </c>
      <c r="T3326" t="s">
        <v>877</v>
      </c>
      <c r="U3326" t="s">
        <v>877</v>
      </c>
      <c r="V3326" t="s">
        <v>58</v>
      </c>
      <c r="W3326">
        <v>0.44800000000000001</v>
      </c>
      <c r="X3326" t="s">
        <v>877</v>
      </c>
      <c r="Y3326" t="s">
        <v>877</v>
      </c>
      <c r="Z3326" t="s">
        <v>877</v>
      </c>
      <c r="AA3326" s="19">
        <v>45734.026392997686</v>
      </c>
      <c r="AB3326" t="s">
        <v>2043</v>
      </c>
    </row>
    <row r="3327" spans="1:28" x14ac:dyDescent="0.35">
      <c r="A3327" t="s">
        <v>1884</v>
      </c>
      <c r="B3327" t="s">
        <v>313</v>
      </c>
      <c r="C3327">
        <v>1759</v>
      </c>
      <c r="D3327" s="9">
        <v>42806.212962962964</v>
      </c>
      <c r="E3327" s="9">
        <v>44565.998252314814</v>
      </c>
      <c r="F3327">
        <v>1572</v>
      </c>
      <c r="G3327">
        <v>1572</v>
      </c>
      <c r="H3327">
        <v>996</v>
      </c>
      <c r="I3327">
        <v>576</v>
      </c>
      <c r="J3327">
        <v>17</v>
      </c>
      <c r="K3327">
        <v>1555</v>
      </c>
      <c r="L3327">
        <v>1037</v>
      </c>
      <c r="M3327">
        <v>518</v>
      </c>
      <c r="N3327">
        <v>0.63500000000000001</v>
      </c>
      <c r="O3327">
        <v>0.30299999999999999</v>
      </c>
      <c r="P3327">
        <v>1.2999999999999999E-2</v>
      </c>
      <c r="Q3327">
        <v>0.66400000000000003</v>
      </c>
      <c r="R3327">
        <v>0.71799999999999997</v>
      </c>
      <c r="S3327">
        <v>0.67700000000000005</v>
      </c>
      <c r="T3327">
        <v>0.98599999999999999</v>
      </c>
      <c r="U3327">
        <v>780.12</v>
      </c>
      <c r="V3327" t="s">
        <v>58</v>
      </c>
      <c r="W3327">
        <v>0.995</v>
      </c>
      <c r="X3327">
        <v>0.92600000000000005</v>
      </c>
      <c r="Y3327">
        <v>0.86499999999999999</v>
      </c>
      <c r="Z3327">
        <v>0.98399999999999999</v>
      </c>
      <c r="AA3327" s="19">
        <v>45734.026488148149</v>
      </c>
      <c r="AB3327" t="s">
        <v>2043</v>
      </c>
    </row>
    <row r="3328" spans="1:28" x14ac:dyDescent="0.35">
      <c r="A3328" t="s">
        <v>1884</v>
      </c>
      <c r="B3328" t="s">
        <v>314</v>
      </c>
      <c r="C3328">
        <v>99</v>
      </c>
      <c r="D3328" s="9">
        <v>44466.60125</v>
      </c>
      <c r="E3328" s="9">
        <v>44565.998252314814</v>
      </c>
      <c r="F3328" t="s">
        <v>874</v>
      </c>
      <c r="G3328" t="s">
        <v>874</v>
      </c>
      <c r="H3328">
        <v>28</v>
      </c>
      <c r="I3328">
        <v>14</v>
      </c>
      <c r="J3328">
        <v>1</v>
      </c>
      <c r="K3328" t="s">
        <v>875</v>
      </c>
      <c r="L3328">
        <v>5</v>
      </c>
      <c r="M3328">
        <v>36</v>
      </c>
      <c r="N3328">
        <v>0.33</v>
      </c>
      <c r="O3328">
        <v>0.13500000000000001</v>
      </c>
      <c r="P3328" t="s">
        <v>877</v>
      </c>
      <c r="Q3328">
        <v>7.9000000000000001E-2</v>
      </c>
      <c r="R3328" t="s">
        <v>877</v>
      </c>
      <c r="S3328" t="s">
        <v>877</v>
      </c>
      <c r="T3328" t="s">
        <v>877</v>
      </c>
      <c r="U3328" t="s">
        <v>877</v>
      </c>
      <c r="V3328" t="s">
        <v>58</v>
      </c>
      <c r="W3328">
        <v>0.98499999999999999</v>
      </c>
      <c r="X3328">
        <v>0.91500000000000004</v>
      </c>
      <c r="Y3328" t="s">
        <v>877</v>
      </c>
      <c r="Z3328">
        <v>0.92100000000000004</v>
      </c>
      <c r="AA3328" s="19">
        <v>45734.026488217591</v>
      </c>
      <c r="AB3328" t="s">
        <v>2043</v>
      </c>
    </row>
    <row r="3329" spans="1:28" x14ac:dyDescent="0.35">
      <c r="A3329" t="s">
        <v>1885</v>
      </c>
      <c r="B3329" t="s">
        <v>313</v>
      </c>
      <c r="C3329">
        <v>3751</v>
      </c>
      <c r="D3329" s="9">
        <v>40765.999837962961</v>
      </c>
      <c r="E3329" s="9">
        <v>44517.872881944444</v>
      </c>
      <c r="F3329">
        <v>1228</v>
      </c>
      <c r="G3329">
        <v>1228</v>
      </c>
      <c r="H3329">
        <v>669</v>
      </c>
      <c r="I3329">
        <v>559</v>
      </c>
      <c r="J3329">
        <v>136</v>
      </c>
      <c r="K3329">
        <v>1092</v>
      </c>
      <c r="L3329">
        <v>905</v>
      </c>
      <c r="M3329">
        <v>187</v>
      </c>
      <c r="N3329">
        <v>0.215</v>
      </c>
      <c r="O3329">
        <v>0.23</v>
      </c>
      <c r="P3329">
        <v>0.03</v>
      </c>
      <c r="Q3329">
        <v>0.26800000000000002</v>
      </c>
      <c r="R3329">
        <v>0.64600000000000002</v>
      </c>
      <c r="S3329">
        <v>0.48299999999999998</v>
      </c>
      <c r="T3329">
        <v>0.93300000000000005</v>
      </c>
      <c r="U3329">
        <v>697.76099999999997</v>
      </c>
      <c r="V3329" t="s">
        <v>58</v>
      </c>
      <c r="W3329">
        <v>0.83299999999999996</v>
      </c>
      <c r="X3329">
        <v>0.78200000000000003</v>
      </c>
      <c r="Y3329">
        <v>0.877</v>
      </c>
      <c r="Z3329">
        <v>0.79700000000000004</v>
      </c>
      <c r="AA3329" s="19">
        <v>45734.026578888886</v>
      </c>
      <c r="AB3329" t="s">
        <v>2043</v>
      </c>
    </row>
    <row r="3330" spans="1:28" x14ac:dyDescent="0.35">
      <c r="A3330" t="s">
        <v>1885</v>
      </c>
      <c r="B3330" t="s">
        <v>314</v>
      </c>
      <c r="C3330">
        <v>0</v>
      </c>
      <c r="D3330" s="9">
        <v>44517.872881944444</v>
      </c>
      <c r="E3330" s="9">
        <v>44517.872881944444</v>
      </c>
      <c r="F3330" t="s">
        <v>874</v>
      </c>
      <c r="G3330" t="s">
        <v>874</v>
      </c>
      <c r="H3330">
        <v>1</v>
      </c>
      <c r="I3330">
        <v>1</v>
      </c>
      <c r="J3330">
        <v>1</v>
      </c>
      <c r="K3330" t="s">
        <v>875</v>
      </c>
      <c r="L3330">
        <v>1</v>
      </c>
      <c r="M3330">
        <v>0</v>
      </c>
      <c r="N3330" t="s">
        <v>877</v>
      </c>
      <c r="O3330" t="s">
        <v>877</v>
      </c>
      <c r="P3330" t="s">
        <v>877</v>
      </c>
      <c r="Q3330" t="s">
        <v>877</v>
      </c>
      <c r="R3330" t="s">
        <v>877</v>
      </c>
      <c r="S3330" t="s">
        <v>877</v>
      </c>
      <c r="T3330" t="s">
        <v>877</v>
      </c>
      <c r="U3330" t="s">
        <v>877</v>
      </c>
      <c r="V3330" t="s">
        <v>58</v>
      </c>
      <c r="W3330" t="s">
        <v>877</v>
      </c>
      <c r="X3330" t="s">
        <v>877</v>
      </c>
      <c r="Y3330" t="s">
        <v>877</v>
      </c>
      <c r="Z3330" t="s">
        <v>877</v>
      </c>
      <c r="AA3330" s="19">
        <v>45734.026578993056</v>
      </c>
      <c r="AB3330" t="s">
        <v>2043</v>
      </c>
    </row>
    <row r="3331" spans="1:28" x14ac:dyDescent="0.35">
      <c r="A3331" t="s">
        <v>1886</v>
      </c>
      <c r="B3331" t="s">
        <v>313</v>
      </c>
      <c r="C3331">
        <v>4778</v>
      </c>
      <c r="D3331" s="9">
        <v>38327.390555555554</v>
      </c>
      <c r="E3331" s="9">
        <v>43105.445543981485</v>
      </c>
      <c r="F3331">
        <v>642</v>
      </c>
      <c r="G3331">
        <v>642</v>
      </c>
      <c r="H3331">
        <v>191</v>
      </c>
      <c r="I3331">
        <v>451</v>
      </c>
      <c r="J3331">
        <v>88</v>
      </c>
      <c r="K3331">
        <v>554</v>
      </c>
      <c r="L3331">
        <v>463</v>
      </c>
      <c r="M3331">
        <v>91</v>
      </c>
      <c r="N3331">
        <v>7.8E-2</v>
      </c>
      <c r="O3331">
        <v>0.16900000000000001</v>
      </c>
      <c r="P3331">
        <v>3.7999999999999999E-2</v>
      </c>
      <c r="Q3331">
        <v>0.182</v>
      </c>
      <c r="R3331">
        <v>0.871</v>
      </c>
      <c r="S3331">
        <v>0.316</v>
      </c>
      <c r="T3331">
        <v>0.84599999999999997</v>
      </c>
      <c r="U3331">
        <v>500</v>
      </c>
      <c r="V3331" t="s">
        <v>58</v>
      </c>
      <c r="W3331">
        <v>0.96799999999999997</v>
      </c>
      <c r="X3331">
        <v>0.92600000000000005</v>
      </c>
      <c r="Y3331">
        <v>0.97599999999999998</v>
      </c>
      <c r="Z3331">
        <v>0.97199999999999998</v>
      </c>
      <c r="AA3331" s="19">
        <v>45734.026667638886</v>
      </c>
      <c r="AB3331" t="s">
        <v>2043</v>
      </c>
    </row>
    <row r="3332" spans="1:28" x14ac:dyDescent="0.35">
      <c r="A3332" t="s">
        <v>1886</v>
      </c>
      <c r="B3332" t="s">
        <v>314</v>
      </c>
      <c r="C3332">
        <v>0</v>
      </c>
      <c r="D3332" s="9">
        <v>43105.445543981485</v>
      </c>
      <c r="E3332" s="9">
        <v>43105.445543981485</v>
      </c>
      <c r="F3332" t="s">
        <v>874</v>
      </c>
      <c r="G3332" t="s">
        <v>874</v>
      </c>
      <c r="H3332">
        <v>1</v>
      </c>
      <c r="I3332">
        <v>1</v>
      </c>
      <c r="J3332">
        <v>1</v>
      </c>
      <c r="K3332" t="s">
        <v>875</v>
      </c>
      <c r="L3332">
        <v>1</v>
      </c>
      <c r="M3332">
        <v>0</v>
      </c>
      <c r="N3332" t="s">
        <v>877</v>
      </c>
      <c r="O3332" t="s">
        <v>877</v>
      </c>
      <c r="P3332" t="s">
        <v>877</v>
      </c>
      <c r="Q3332" t="s">
        <v>877</v>
      </c>
      <c r="R3332" t="s">
        <v>877</v>
      </c>
      <c r="S3332" t="s">
        <v>877</v>
      </c>
      <c r="T3332" t="s">
        <v>877</v>
      </c>
      <c r="U3332" t="s">
        <v>877</v>
      </c>
      <c r="V3332" t="s">
        <v>58</v>
      </c>
      <c r="W3332" t="s">
        <v>877</v>
      </c>
      <c r="X3332" t="s">
        <v>877</v>
      </c>
      <c r="Y3332" t="s">
        <v>877</v>
      </c>
      <c r="Z3332" t="s">
        <v>877</v>
      </c>
      <c r="AA3332" s="19">
        <v>45734.026667708335</v>
      </c>
      <c r="AB3332" t="s">
        <v>2043</v>
      </c>
    </row>
    <row r="3333" spans="1:28" x14ac:dyDescent="0.35">
      <c r="A3333" t="s">
        <v>1887</v>
      </c>
      <c r="B3333" t="s">
        <v>313</v>
      </c>
      <c r="C3333">
        <v>5741</v>
      </c>
      <c r="D3333" s="9">
        <v>37853.225462962961</v>
      </c>
      <c r="E3333" s="9">
        <v>43594.315057870372</v>
      </c>
      <c r="F3333">
        <v>780</v>
      </c>
      <c r="G3333">
        <v>780</v>
      </c>
      <c r="H3333">
        <v>411</v>
      </c>
      <c r="I3333">
        <v>369</v>
      </c>
      <c r="J3333">
        <v>109</v>
      </c>
      <c r="K3333">
        <v>671</v>
      </c>
      <c r="L3333">
        <v>642</v>
      </c>
      <c r="M3333">
        <v>29</v>
      </c>
      <c r="N3333">
        <v>0.35599999999999998</v>
      </c>
      <c r="O3333">
        <v>0.17100000000000001</v>
      </c>
      <c r="P3333">
        <v>7.3999999999999996E-2</v>
      </c>
      <c r="Q3333">
        <v>0.36199999999999999</v>
      </c>
      <c r="R3333">
        <v>0.79900000000000004</v>
      </c>
      <c r="S3333">
        <v>0.67600000000000005</v>
      </c>
      <c r="T3333">
        <v>0.86</v>
      </c>
      <c r="U3333">
        <v>80.11</v>
      </c>
      <c r="V3333" t="s">
        <v>58</v>
      </c>
      <c r="W3333">
        <v>0.70199999999999996</v>
      </c>
      <c r="X3333">
        <v>0.37</v>
      </c>
      <c r="Y3333">
        <v>0.85299999999999998</v>
      </c>
      <c r="Z3333">
        <v>0.64200000000000002</v>
      </c>
      <c r="AA3333" s="19">
        <v>45734.026761539353</v>
      </c>
      <c r="AB3333" t="s">
        <v>2043</v>
      </c>
    </row>
    <row r="3334" spans="1:28" x14ac:dyDescent="0.35">
      <c r="A3334" t="s">
        <v>1887</v>
      </c>
      <c r="B3334" t="s">
        <v>314</v>
      </c>
      <c r="C3334">
        <v>22</v>
      </c>
      <c r="D3334" s="9">
        <v>43572.143321759257</v>
      </c>
      <c r="E3334" s="9">
        <v>43594.315057870372</v>
      </c>
      <c r="F3334" t="s">
        <v>874</v>
      </c>
      <c r="G3334" t="s">
        <v>874</v>
      </c>
      <c r="H3334">
        <v>1</v>
      </c>
      <c r="I3334">
        <v>1</v>
      </c>
      <c r="J3334">
        <v>1</v>
      </c>
      <c r="K3334" t="s">
        <v>875</v>
      </c>
      <c r="L3334">
        <v>1</v>
      </c>
      <c r="M3334">
        <v>-1</v>
      </c>
      <c r="N3334" t="s">
        <v>877</v>
      </c>
      <c r="O3334" t="s">
        <v>877</v>
      </c>
      <c r="P3334" t="s">
        <v>877</v>
      </c>
      <c r="Q3334" t="s">
        <v>877</v>
      </c>
      <c r="R3334" t="s">
        <v>877</v>
      </c>
      <c r="S3334" t="s">
        <v>877</v>
      </c>
      <c r="T3334" t="s">
        <v>877</v>
      </c>
      <c r="U3334" t="s">
        <v>877</v>
      </c>
      <c r="V3334" t="s">
        <v>58</v>
      </c>
      <c r="W3334" t="s">
        <v>877</v>
      </c>
      <c r="X3334" t="s">
        <v>877</v>
      </c>
      <c r="Y3334" t="s">
        <v>877</v>
      </c>
      <c r="Z3334" t="s">
        <v>877</v>
      </c>
      <c r="AA3334" s="19">
        <v>45734.026761655092</v>
      </c>
      <c r="AB3334" t="s">
        <v>2043</v>
      </c>
    </row>
    <row r="3335" spans="1:28" x14ac:dyDescent="0.35">
      <c r="A3335" t="s">
        <v>1888</v>
      </c>
      <c r="B3335" t="s">
        <v>313</v>
      </c>
      <c r="C3335">
        <v>1320</v>
      </c>
      <c r="D3335" s="9">
        <v>43198.112743055557</v>
      </c>
      <c r="E3335" s="9">
        <v>44518.521770833337</v>
      </c>
      <c r="F3335">
        <v>130</v>
      </c>
      <c r="G3335">
        <v>130</v>
      </c>
      <c r="H3335">
        <v>105</v>
      </c>
      <c r="I3335">
        <v>25</v>
      </c>
      <c r="J3335">
        <v>10</v>
      </c>
      <c r="K3335">
        <v>120</v>
      </c>
      <c r="L3335">
        <v>112</v>
      </c>
      <c r="M3335">
        <v>8</v>
      </c>
      <c r="N3335">
        <v>8.1000000000000003E-2</v>
      </c>
      <c r="O3335">
        <v>2.4E-2</v>
      </c>
      <c r="P3335">
        <v>8.0000000000000002E-3</v>
      </c>
      <c r="Q3335">
        <v>9.6000000000000002E-2</v>
      </c>
      <c r="R3335">
        <v>0.99</v>
      </c>
      <c r="S3335">
        <v>0.77100000000000002</v>
      </c>
      <c r="T3335">
        <v>0.92400000000000004</v>
      </c>
      <c r="U3335">
        <v>83.332999999999998</v>
      </c>
      <c r="V3335" t="s">
        <v>58</v>
      </c>
      <c r="W3335">
        <v>0.97599999999999998</v>
      </c>
      <c r="X3335">
        <v>0.95299999999999996</v>
      </c>
      <c r="Y3335">
        <v>0.93300000000000005</v>
      </c>
      <c r="Z3335">
        <v>0.96699999999999997</v>
      </c>
      <c r="AA3335" s="19">
        <v>45734.026853356481</v>
      </c>
      <c r="AB3335" t="s">
        <v>2043</v>
      </c>
    </row>
    <row r="3336" spans="1:28" x14ac:dyDescent="0.35">
      <c r="A3336" t="s">
        <v>1888</v>
      </c>
      <c r="B3336" t="s">
        <v>314</v>
      </c>
      <c r="C3336">
        <v>98</v>
      </c>
      <c r="D3336" s="9">
        <v>44420.119780092595</v>
      </c>
      <c r="E3336" s="9">
        <v>44518.521770833337</v>
      </c>
      <c r="F3336" t="s">
        <v>874</v>
      </c>
      <c r="G3336" t="s">
        <v>874</v>
      </c>
      <c r="H3336">
        <v>3</v>
      </c>
      <c r="I3336">
        <v>1</v>
      </c>
      <c r="J3336">
        <v>2</v>
      </c>
      <c r="K3336" t="s">
        <v>875</v>
      </c>
      <c r="L3336">
        <v>1</v>
      </c>
      <c r="M3336">
        <v>1</v>
      </c>
      <c r="N3336">
        <v>3.1E-2</v>
      </c>
      <c r="O3336" t="s">
        <v>877</v>
      </c>
      <c r="P3336">
        <v>0.03</v>
      </c>
      <c r="Q3336" t="s">
        <v>877</v>
      </c>
      <c r="R3336" t="s">
        <v>877</v>
      </c>
      <c r="S3336" t="s">
        <v>877</v>
      </c>
      <c r="T3336" t="s">
        <v>877</v>
      </c>
      <c r="U3336" t="s">
        <v>877</v>
      </c>
      <c r="V3336" t="s">
        <v>58</v>
      </c>
      <c r="W3336">
        <v>0.76500000000000001</v>
      </c>
      <c r="X3336" t="s">
        <v>877</v>
      </c>
      <c r="Y3336">
        <v>1</v>
      </c>
      <c r="Z3336" t="s">
        <v>877</v>
      </c>
      <c r="AA3336" s="19">
        <v>45734.026853437499</v>
      </c>
      <c r="AB3336" t="s">
        <v>2043</v>
      </c>
    </row>
    <row r="3337" spans="1:28" x14ac:dyDescent="0.35">
      <c r="A3337" t="s">
        <v>1889</v>
      </c>
      <c r="B3337" t="s">
        <v>313</v>
      </c>
      <c r="C3337">
        <v>2436</v>
      </c>
      <c r="D3337" s="9">
        <v>42129.98133101852</v>
      </c>
      <c r="E3337" s="9">
        <v>44566.879594907405</v>
      </c>
      <c r="F3337">
        <v>8748</v>
      </c>
      <c r="G3337">
        <v>8748</v>
      </c>
      <c r="H3337">
        <v>3408</v>
      </c>
      <c r="I3337">
        <v>5340</v>
      </c>
      <c r="J3337">
        <v>1080</v>
      </c>
      <c r="K3337">
        <v>7668</v>
      </c>
      <c r="L3337">
        <v>6075</v>
      </c>
      <c r="M3337">
        <v>1593</v>
      </c>
      <c r="N3337">
        <v>1.573</v>
      </c>
      <c r="O3337">
        <v>2.3370000000000002</v>
      </c>
      <c r="P3337">
        <v>0.55100000000000005</v>
      </c>
      <c r="Q3337">
        <v>2.7480000000000002</v>
      </c>
      <c r="R3337">
        <v>0.81799999999999995</v>
      </c>
      <c r="S3337">
        <v>0.40200000000000002</v>
      </c>
      <c r="T3337">
        <v>0.85899999999999999</v>
      </c>
      <c r="U3337">
        <v>579.69399999999996</v>
      </c>
      <c r="V3337" t="s">
        <v>58</v>
      </c>
      <c r="W3337">
        <v>0.99099999999999999</v>
      </c>
      <c r="X3337">
        <v>0.98599999999999999</v>
      </c>
      <c r="Y3337">
        <v>0.95499999999999996</v>
      </c>
      <c r="Z3337">
        <v>0.997</v>
      </c>
      <c r="AA3337" s="19">
        <v>45734.026965590281</v>
      </c>
      <c r="AB3337" t="s">
        <v>2043</v>
      </c>
    </row>
    <row r="3338" spans="1:28" x14ac:dyDescent="0.35">
      <c r="A3338" t="s">
        <v>1889</v>
      </c>
      <c r="B3338" t="s">
        <v>314</v>
      </c>
      <c r="C3338">
        <v>99</v>
      </c>
      <c r="D3338" s="9">
        <v>44466.91034722222</v>
      </c>
      <c r="E3338" s="9">
        <v>44566.879594907405</v>
      </c>
      <c r="F3338" t="s">
        <v>874</v>
      </c>
      <c r="G3338" t="s">
        <v>874</v>
      </c>
      <c r="H3338">
        <v>111</v>
      </c>
      <c r="I3338">
        <v>163</v>
      </c>
      <c r="J3338">
        <v>20</v>
      </c>
      <c r="K3338" t="s">
        <v>875</v>
      </c>
      <c r="L3338">
        <v>200</v>
      </c>
      <c r="M3338">
        <v>53</v>
      </c>
      <c r="N3338">
        <v>1.23</v>
      </c>
      <c r="O3338">
        <v>1.587</v>
      </c>
      <c r="P3338">
        <v>0.214</v>
      </c>
      <c r="Q3338">
        <v>2.2069999999999999</v>
      </c>
      <c r="R3338">
        <v>0.84799999999999998</v>
      </c>
      <c r="S3338">
        <v>0.437</v>
      </c>
      <c r="T3338">
        <v>0.92400000000000004</v>
      </c>
      <c r="U3338">
        <v>721.79399999999998</v>
      </c>
      <c r="V3338" t="s">
        <v>58</v>
      </c>
      <c r="W3338">
        <v>0.96099999999999997</v>
      </c>
      <c r="X3338">
        <v>0.95899999999999996</v>
      </c>
      <c r="Y3338">
        <v>0.89700000000000002</v>
      </c>
      <c r="Z3338">
        <v>0.97299999999999998</v>
      </c>
      <c r="AA3338" s="19">
        <v>45734.026980289353</v>
      </c>
      <c r="AB3338" t="s">
        <v>2043</v>
      </c>
    </row>
    <row r="3339" spans="1:28" x14ac:dyDescent="0.35">
      <c r="A3339" t="s">
        <v>1890</v>
      </c>
      <c r="B3339" t="s">
        <v>313</v>
      </c>
      <c r="C3339">
        <v>882</v>
      </c>
      <c r="D3339" s="9">
        <v>42458.10869212963</v>
      </c>
      <c r="E3339" s="9">
        <v>43340.613888888889</v>
      </c>
      <c r="F3339">
        <v>339</v>
      </c>
      <c r="G3339">
        <v>339</v>
      </c>
      <c r="H3339">
        <v>195</v>
      </c>
      <c r="I3339">
        <v>144</v>
      </c>
      <c r="J3339">
        <v>22</v>
      </c>
      <c r="K3339">
        <v>317</v>
      </c>
      <c r="L3339">
        <v>195</v>
      </c>
      <c r="M3339">
        <v>122</v>
      </c>
      <c r="N3339">
        <v>0.24299999999999999</v>
      </c>
      <c r="O3339">
        <v>0.19500000000000001</v>
      </c>
      <c r="P3339">
        <v>1.9E-2</v>
      </c>
      <c r="Q3339">
        <v>0.251</v>
      </c>
      <c r="R3339">
        <v>0.59899999999999998</v>
      </c>
      <c r="S3339">
        <v>0.55500000000000005</v>
      </c>
      <c r="T3339">
        <v>0.95699999999999996</v>
      </c>
      <c r="U3339">
        <v>486.05599999999998</v>
      </c>
      <c r="V3339" t="s">
        <v>58</v>
      </c>
      <c r="W3339">
        <v>0.75800000000000001</v>
      </c>
      <c r="X3339">
        <v>0.96799999999999997</v>
      </c>
      <c r="Y3339">
        <v>0.92</v>
      </c>
      <c r="Z3339">
        <v>0.91800000000000004</v>
      </c>
      <c r="AA3339" s="19">
        <v>45734.027072546298</v>
      </c>
      <c r="AB3339" t="s">
        <v>2043</v>
      </c>
    </row>
    <row r="3340" spans="1:28" x14ac:dyDescent="0.35">
      <c r="A3340" t="s">
        <v>1890</v>
      </c>
      <c r="B3340" t="s">
        <v>314</v>
      </c>
      <c r="C3340">
        <v>84</v>
      </c>
      <c r="D3340" s="9">
        <v>43256.551192129627</v>
      </c>
      <c r="E3340" s="9">
        <v>43340.613888888889</v>
      </c>
      <c r="F3340" t="s">
        <v>874</v>
      </c>
      <c r="G3340" t="s">
        <v>874</v>
      </c>
      <c r="H3340">
        <v>1</v>
      </c>
      <c r="I3340">
        <v>1</v>
      </c>
      <c r="J3340">
        <v>7</v>
      </c>
      <c r="K3340" t="s">
        <v>875</v>
      </c>
      <c r="L3340">
        <v>8</v>
      </c>
      <c r="M3340">
        <v>-12</v>
      </c>
      <c r="N3340" t="s">
        <v>877</v>
      </c>
      <c r="O3340" t="s">
        <v>877</v>
      </c>
      <c r="P3340">
        <v>4.1000000000000002E-2</v>
      </c>
      <c r="Q3340">
        <v>5.3999999999999999E-2</v>
      </c>
      <c r="R3340" t="s">
        <v>877</v>
      </c>
      <c r="S3340" t="s">
        <v>877</v>
      </c>
      <c r="T3340" t="s">
        <v>877</v>
      </c>
      <c r="U3340" t="s">
        <v>877</v>
      </c>
      <c r="V3340" t="s">
        <v>58</v>
      </c>
      <c r="W3340" t="s">
        <v>877</v>
      </c>
      <c r="X3340" t="s">
        <v>877</v>
      </c>
      <c r="Y3340">
        <v>0.375</v>
      </c>
      <c r="Z3340">
        <v>0.39100000000000001</v>
      </c>
      <c r="AA3340" s="19">
        <v>45734.02707261574</v>
      </c>
      <c r="AB3340" t="s">
        <v>2043</v>
      </c>
    </row>
    <row r="3341" spans="1:28" x14ac:dyDescent="0.35">
      <c r="A3341" t="s">
        <v>1891</v>
      </c>
      <c r="B3341" t="s">
        <v>313</v>
      </c>
      <c r="C3341">
        <v>3935</v>
      </c>
      <c r="D3341" s="9">
        <v>39745.295543981483</v>
      </c>
      <c r="E3341" s="9">
        <v>43680.732291666667</v>
      </c>
      <c r="F3341">
        <v>31</v>
      </c>
      <c r="G3341">
        <v>31</v>
      </c>
      <c r="H3341">
        <v>25</v>
      </c>
      <c r="I3341">
        <v>6</v>
      </c>
      <c r="J3341">
        <v>2</v>
      </c>
      <c r="K3341">
        <v>29</v>
      </c>
      <c r="L3341">
        <v>26</v>
      </c>
      <c r="M3341">
        <v>3</v>
      </c>
      <c r="N3341">
        <v>8.0000000000000002E-3</v>
      </c>
      <c r="O3341">
        <v>3.0000000000000001E-3</v>
      </c>
      <c r="P3341">
        <v>1E-3</v>
      </c>
      <c r="Q3341">
        <v>3.1E-2</v>
      </c>
      <c r="R3341">
        <v>3.1</v>
      </c>
      <c r="S3341">
        <v>0.72699999999999998</v>
      </c>
      <c r="T3341">
        <v>0.90900000000000003</v>
      </c>
      <c r="U3341">
        <v>96.774000000000001</v>
      </c>
      <c r="V3341" t="s">
        <v>64</v>
      </c>
      <c r="W3341">
        <v>0.48899999999999999</v>
      </c>
      <c r="X3341">
        <v>0.66600000000000004</v>
      </c>
      <c r="Y3341">
        <v>1</v>
      </c>
      <c r="Z3341">
        <v>0.81399999999999995</v>
      </c>
      <c r="AA3341" s="19">
        <v>45734.0271578588</v>
      </c>
      <c r="AB3341" t="s">
        <v>2043</v>
      </c>
    </row>
    <row r="3342" spans="1:28" x14ac:dyDescent="0.35">
      <c r="A3342" t="s">
        <v>1891</v>
      </c>
      <c r="B3342" t="s">
        <v>314</v>
      </c>
      <c r="C3342">
        <v>0</v>
      </c>
      <c r="D3342" s="9">
        <v>43680.732291666667</v>
      </c>
      <c r="E3342" s="9">
        <v>43680.732291666667</v>
      </c>
      <c r="F3342" t="s">
        <v>874</v>
      </c>
      <c r="G3342" t="s">
        <v>874</v>
      </c>
      <c r="H3342">
        <v>1</v>
      </c>
      <c r="I3342">
        <v>1</v>
      </c>
      <c r="J3342">
        <v>1</v>
      </c>
      <c r="K3342" t="s">
        <v>875</v>
      </c>
      <c r="L3342">
        <v>1</v>
      </c>
      <c r="M3342">
        <v>0</v>
      </c>
      <c r="N3342" t="s">
        <v>877</v>
      </c>
      <c r="O3342" t="s">
        <v>877</v>
      </c>
      <c r="P3342" t="s">
        <v>877</v>
      </c>
      <c r="Q3342" t="s">
        <v>877</v>
      </c>
      <c r="R3342" t="s">
        <v>877</v>
      </c>
      <c r="S3342" t="s">
        <v>877</v>
      </c>
      <c r="T3342" t="s">
        <v>877</v>
      </c>
      <c r="U3342" t="s">
        <v>877</v>
      </c>
      <c r="V3342" t="s">
        <v>64</v>
      </c>
      <c r="W3342" t="s">
        <v>877</v>
      </c>
      <c r="X3342" t="s">
        <v>877</v>
      </c>
      <c r="Y3342" t="s">
        <v>877</v>
      </c>
      <c r="Z3342" t="s">
        <v>877</v>
      </c>
      <c r="AA3342" s="19">
        <v>45734.027157916666</v>
      </c>
      <c r="AB3342" t="s">
        <v>2043</v>
      </c>
    </row>
    <row r="3343" spans="1:28" x14ac:dyDescent="0.35">
      <c r="A3343" t="s">
        <v>1892</v>
      </c>
      <c r="B3343" t="s">
        <v>313</v>
      </c>
      <c r="C3343">
        <v>6360</v>
      </c>
      <c r="D3343" s="9">
        <v>38205.261157407411</v>
      </c>
      <c r="E3343" s="9">
        <v>44565.834537037037</v>
      </c>
      <c r="F3343">
        <v>499</v>
      </c>
      <c r="G3343">
        <v>499</v>
      </c>
      <c r="H3343">
        <v>185</v>
      </c>
      <c r="I3343">
        <v>314</v>
      </c>
      <c r="J3343">
        <v>46</v>
      </c>
      <c r="K3343">
        <v>453</v>
      </c>
      <c r="L3343">
        <v>311</v>
      </c>
      <c r="M3343">
        <v>142</v>
      </c>
      <c r="N3343">
        <v>4.7E-2</v>
      </c>
      <c r="O3343">
        <v>6.5000000000000002E-2</v>
      </c>
      <c r="P3343">
        <v>1.0999999999999999E-2</v>
      </c>
      <c r="Q3343">
        <v>8.4000000000000005E-2</v>
      </c>
      <c r="R3343">
        <v>0.83199999999999996</v>
      </c>
      <c r="S3343">
        <v>0.42</v>
      </c>
      <c r="T3343">
        <v>0.90200000000000002</v>
      </c>
      <c r="U3343">
        <v>1690.4760000000001</v>
      </c>
      <c r="V3343" t="s">
        <v>58</v>
      </c>
      <c r="W3343">
        <v>0.753</v>
      </c>
      <c r="X3343">
        <v>0.77400000000000002</v>
      </c>
      <c r="Y3343">
        <v>0.66100000000000003</v>
      </c>
      <c r="Z3343">
        <v>0.64600000000000002</v>
      </c>
      <c r="AA3343" s="19">
        <v>45734.027245578705</v>
      </c>
      <c r="AB3343" t="s">
        <v>2043</v>
      </c>
    </row>
    <row r="3344" spans="1:28" x14ac:dyDescent="0.35">
      <c r="A3344" t="s">
        <v>1892</v>
      </c>
      <c r="B3344" t="s">
        <v>314</v>
      </c>
      <c r="C3344">
        <v>0</v>
      </c>
      <c r="D3344" s="9">
        <v>44565.834537037037</v>
      </c>
      <c r="E3344" s="9">
        <v>44565.834537037037</v>
      </c>
      <c r="F3344" t="s">
        <v>874</v>
      </c>
      <c r="G3344" t="s">
        <v>874</v>
      </c>
      <c r="H3344">
        <v>1</v>
      </c>
      <c r="I3344">
        <v>1</v>
      </c>
      <c r="J3344">
        <v>1</v>
      </c>
      <c r="K3344" t="s">
        <v>875</v>
      </c>
      <c r="L3344">
        <v>1</v>
      </c>
      <c r="M3344">
        <v>0</v>
      </c>
      <c r="N3344" t="s">
        <v>877</v>
      </c>
      <c r="O3344" t="s">
        <v>877</v>
      </c>
      <c r="P3344" t="s">
        <v>877</v>
      </c>
      <c r="Q3344" t="s">
        <v>877</v>
      </c>
      <c r="R3344" t="s">
        <v>877</v>
      </c>
      <c r="S3344" t="s">
        <v>877</v>
      </c>
      <c r="T3344" t="s">
        <v>877</v>
      </c>
      <c r="U3344" t="s">
        <v>877</v>
      </c>
      <c r="V3344" t="s">
        <v>58</v>
      </c>
      <c r="W3344" t="s">
        <v>877</v>
      </c>
      <c r="X3344" t="s">
        <v>877</v>
      </c>
      <c r="Y3344" t="s">
        <v>877</v>
      </c>
      <c r="Z3344" t="s">
        <v>877</v>
      </c>
      <c r="AA3344" s="19">
        <v>45734.027245636571</v>
      </c>
      <c r="AB3344" t="s">
        <v>2043</v>
      </c>
    </row>
    <row r="3345" spans="1:28" x14ac:dyDescent="0.35">
      <c r="A3345" t="s">
        <v>1893</v>
      </c>
      <c r="B3345" t="s">
        <v>313</v>
      </c>
      <c r="C3345">
        <v>2278</v>
      </c>
      <c r="D3345" s="9">
        <v>42285.895497685182</v>
      </c>
      <c r="E3345" s="9">
        <v>44564.55976851852</v>
      </c>
      <c r="F3345">
        <v>202</v>
      </c>
      <c r="G3345">
        <v>202</v>
      </c>
      <c r="H3345">
        <v>98</v>
      </c>
      <c r="I3345">
        <v>104</v>
      </c>
      <c r="J3345">
        <v>38</v>
      </c>
      <c r="K3345">
        <v>164</v>
      </c>
      <c r="L3345">
        <v>105</v>
      </c>
      <c r="M3345">
        <v>59</v>
      </c>
      <c r="N3345">
        <v>4.1000000000000002E-2</v>
      </c>
      <c r="O3345">
        <v>4.2999999999999997E-2</v>
      </c>
      <c r="P3345">
        <v>1.6E-2</v>
      </c>
      <c r="Q3345">
        <v>4.3999999999999997E-2</v>
      </c>
      <c r="R3345">
        <v>0.64700000000000002</v>
      </c>
      <c r="S3345">
        <v>0.48799999999999999</v>
      </c>
      <c r="T3345">
        <v>0.81</v>
      </c>
      <c r="U3345">
        <v>1340.9090000000001</v>
      </c>
      <c r="V3345" t="s">
        <v>58</v>
      </c>
      <c r="W3345">
        <v>0.98</v>
      </c>
      <c r="X3345">
        <v>0.99099999999999999</v>
      </c>
      <c r="Y3345">
        <v>0.96499999999999997</v>
      </c>
      <c r="Z3345">
        <v>0.97199999999999998</v>
      </c>
      <c r="AA3345" s="19">
        <v>45734.027337013889</v>
      </c>
      <c r="AB3345" t="s">
        <v>2043</v>
      </c>
    </row>
    <row r="3346" spans="1:28" x14ac:dyDescent="0.35">
      <c r="A3346" t="s">
        <v>1893</v>
      </c>
      <c r="B3346" t="s">
        <v>314</v>
      </c>
      <c r="C3346">
        <v>96</v>
      </c>
      <c r="D3346" s="9">
        <v>44467.907696759263</v>
      </c>
      <c r="E3346" s="9">
        <v>44564.55976851852</v>
      </c>
      <c r="F3346" t="s">
        <v>874</v>
      </c>
      <c r="G3346" t="s">
        <v>874</v>
      </c>
      <c r="H3346">
        <v>6</v>
      </c>
      <c r="I3346">
        <v>4</v>
      </c>
      <c r="J3346">
        <v>3</v>
      </c>
      <c r="K3346" t="s">
        <v>875</v>
      </c>
      <c r="L3346">
        <v>5</v>
      </c>
      <c r="M3346">
        <v>3</v>
      </c>
      <c r="N3346">
        <v>0.20399999999999999</v>
      </c>
      <c r="O3346">
        <v>2.8000000000000001E-2</v>
      </c>
      <c r="P3346">
        <v>1.7999999999999999E-2</v>
      </c>
      <c r="Q3346">
        <v>0.11799999999999999</v>
      </c>
      <c r="R3346">
        <v>0.55100000000000005</v>
      </c>
      <c r="S3346">
        <v>0.879</v>
      </c>
      <c r="T3346">
        <v>0.92200000000000004</v>
      </c>
      <c r="U3346">
        <v>500</v>
      </c>
      <c r="V3346" t="s">
        <v>58</v>
      </c>
      <c r="W3346">
        <v>0.93799999999999994</v>
      </c>
      <c r="X3346">
        <v>0.88500000000000001</v>
      </c>
      <c r="Y3346">
        <v>0.75</v>
      </c>
      <c r="Z3346">
        <v>0.88600000000000001</v>
      </c>
      <c r="AA3346" s="19">
        <v>45734.027350868055</v>
      </c>
      <c r="AB3346" t="s">
        <v>2043</v>
      </c>
    </row>
    <row r="3347" spans="1:28" x14ac:dyDescent="0.35">
      <c r="A3347" t="s">
        <v>1894</v>
      </c>
      <c r="B3347" t="s">
        <v>313</v>
      </c>
      <c r="C3347">
        <v>6890</v>
      </c>
      <c r="D3347" s="9">
        <v>37576.555</v>
      </c>
      <c r="E3347" s="9">
        <v>44466.656307870369</v>
      </c>
      <c r="F3347">
        <v>1182</v>
      </c>
      <c r="G3347">
        <v>1182</v>
      </c>
      <c r="H3347">
        <v>556</v>
      </c>
      <c r="I3347">
        <v>626</v>
      </c>
      <c r="J3347">
        <v>135</v>
      </c>
      <c r="K3347">
        <v>1047</v>
      </c>
      <c r="L3347">
        <v>671</v>
      </c>
      <c r="M3347">
        <v>376</v>
      </c>
      <c r="N3347">
        <v>0.16700000000000001</v>
      </c>
      <c r="O3347">
        <v>0.221</v>
      </c>
      <c r="P3347">
        <v>2.7E-2</v>
      </c>
      <c r="Q3347">
        <v>0.189</v>
      </c>
      <c r="R3347">
        <v>0.52400000000000002</v>
      </c>
      <c r="S3347">
        <v>0.43</v>
      </c>
      <c r="T3347">
        <v>0.93</v>
      </c>
      <c r="U3347">
        <v>1989.4179999999999</v>
      </c>
      <c r="V3347" t="s">
        <v>58</v>
      </c>
      <c r="W3347">
        <v>0.72399999999999998</v>
      </c>
      <c r="X3347">
        <v>0.81799999999999995</v>
      </c>
      <c r="Y3347">
        <v>0.59599999999999997</v>
      </c>
      <c r="Z3347">
        <v>0.751</v>
      </c>
      <c r="AA3347" s="19">
        <v>45734.027441030092</v>
      </c>
      <c r="AB3347" t="s">
        <v>2043</v>
      </c>
    </row>
    <row r="3348" spans="1:28" x14ac:dyDescent="0.35">
      <c r="A3348" t="s">
        <v>1894</v>
      </c>
      <c r="B3348" t="s">
        <v>314</v>
      </c>
      <c r="C3348">
        <v>0</v>
      </c>
      <c r="D3348" s="9">
        <v>44466.656307870369</v>
      </c>
      <c r="E3348" s="9">
        <v>44466.656307870369</v>
      </c>
      <c r="F3348" t="s">
        <v>874</v>
      </c>
      <c r="G3348" t="s">
        <v>874</v>
      </c>
      <c r="H3348">
        <v>1</v>
      </c>
      <c r="I3348">
        <v>1</v>
      </c>
      <c r="J3348">
        <v>1</v>
      </c>
      <c r="K3348" t="s">
        <v>875</v>
      </c>
      <c r="L3348">
        <v>1</v>
      </c>
      <c r="M3348">
        <v>0</v>
      </c>
      <c r="N3348" t="s">
        <v>877</v>
      </c>
      <c r="O3348" t="s">
        <v>877</v>
      </c>
      <c r="P3348" t="s">
        <v>877</v>
      </c>
      <c r="Q3348" t="s">
        <v>877</v>
      </c>
      <c r="R3348" t="s">
        <v>877</v>
      </c>
      <c r="S3348" t="s">
        <v>877</v>
      </c>
      <c r="T3348" t="s">
        <v>877</v>
      </c>
      <c r="U3348" t="s">
        <v>877</v>
      </c>
      <c r="V3348" t="s">
        <v>58</v>
      </c>
      <c r="W3348" t="s">
        <v>877</v>
      </c>
      <c r="X3348" t="s">
        <v>877</v>
      </c>
      <c r="Y3348" t="s">
        <v>877</v>
      </c>
      <c r="Z3348" t="s">
        <v>877</v>
      </c>
      <c r="AA3348" s="19">
        <v>45734.027441087965</v>
      </c>
      <c r="AB3348" t="s">
        <v>2043</v>
      </c>
    </row>
    <row r="3349" spans="1:28" x14ac:dyDescent="0.35">
      <c r="A3349" t="s">
        <v>1895</v>
      </c>
      <c r="B3349" t="s">
        <v>313</v>
      </c>
      <c r="C3349">
        <v>7643</v>
      </c>
      <c r="D3349" s="9">
        <v>36923.073298611111</v>
      </c>
      <c r="E3349" s="9">
        <v>44566.595497685186</v>
      </c>
      <c r="F3349">
        <v>3040</v>
      </c>
      <c r="G3349">
        <v>3040</v>
      </c>
      <c r="H3349">
        <v>317</v>
      </c>
      <c r="I3349">
        <v>2723</v>
      </c>
      <c r="J3349">
        <v>952</v>
      </c>
      <c r="K3349">
        <v>2088</v>
      </c>
      <c r="L3349">
        <v>1531</v>
      </c>
      <c r="M3349">
        <v>557</v>
      </c>
      <c r="N3349">
        <v>4.7E-2</v>
      </c>
      <c r="O3349">
        <v>0.36499999999999999</v>
      </c>
      <c r="P3349">
        <v>0.23</v>
      </c>
      <c r="Q3349">
        <v>0.35199999999999998</v>
      </c>
      <c r="R3349">
        <v>1.9339999999999999</v>
      </c>
      <c r="S3349">
        <v>0.114</v>
      </c>
      <c r="T3349">
        <v>0.442</v>
      </c>
      <c r="U3349">
        <v>1582.386</v>
      </c>
      <c r="V3349" t="s">
        <v>64</v>
      </c>
      <c r="W3349">
        <v>0.98499999999999999</v>
      </c>
      <c r="X3349">
        <v>0.97099999999999997</v>
      </c>
      <c r="Y3349">
        <v>0.47499999999999998</v>
      </c>
      <c r="Z3349">
        <v>0.58399999999999996</v>
      </c>
      <c r="AA3349" s="19">
        <v>45734.027539861112</v>
      </c>
      <c r="AB3349" t="s">
        <v>2043</v>
      </c>
    </row>
    <row r="3350" spans="1:28" x14ac:dyDescent="0.35">
      <c r="A3350" t="s">
        <v>1895</v>
      </c>
      <c r="B3350" t="s">
        <v>314</v>
      </c>
      <c r="C3350">
        <v>98</v>
      </c>
      <c r="D3350" s="9">
        <v>44467.602048611108</v>
      </c>
      <c r="E3350" s="9">
        <v>44566.595497685186</v>
      </c>
      <c r="F3350" t="s">
        <v>874</v>
      </c>
      <c r="G3350" t="s">
        <v>874</v>
      </c>
      <c r="H3350">
        <v>1</v>
      </c>
      <c r="I3350">
        <v>18</v>
      </c>
      <c r="J3350">
        <v>6</v>
      </c>
      <c r="K3350" t="s">
        <v>875</v>
      </c>
      <c r="L3350">
        <v>14</v>
      </c>
      <c r="M3350">
        <v>-3</v>
      </c>
      <c r="N3350" t="s">
        <v>877</v>
      </c>
      <c r="O3350">
        <v>0.17799999999999999</v>
      </c>
      <c r="P3350">
        <v>8.2000000000000003E-2</v>
      </c>
      <c r="Q3350">
        <v>0.17299999999999999</v>
      </c>
      <c r="R3350" t="s">
        <v>877</v>
      </c>
      <c r="S3350" t="s">
        <v>877</v>
      </c>
      <c r="T3350" t="s">
        <v>877</v>
      </c>
      <c r="U3350" t="s">
        <v>877</v>
      </c>
      <c r="V3350" t="s">
        <v>64</v>
      </c>
      <c r="W3350" t="s">
        <v>877</v>
      </c>
      <c r="X3350">
        <v>0.95799999999999996</v>
      </c>
      <c r="Y3350">
        <v>0.81499999999999995</v>
      </c>
      <c r="Z3350">
        <v>0.86399999999999999</v>
      </c>
      <c r="AA3350" s="19">
        <v>45734.027539953706</v>
      </c>
      <c r="AB3350" t="s">
        <v>2043</v>
      </c>
    </row>
    <row r="3351" spans="1:28" x14ac:dyDescent="0.35">
      <c r="A3351" t="s">
        <v>1896</v>
      </c>
      <c r="B3351" t="s">
        <v>313</v>
      </c>
      <c r="C3351">
        <v>4189</v>
      </c>
      <c r="D3351" s="9">
        <v>40358.11440972222</v>
      </c>
      <c r="E3351" s="9">
        <v>44547.235254629632</v>
      </c>
      <c r="F3351">
        <v>3155</v>
      </c>
      <c r="G3351">
        <v>3155</v>
      </c>
      <c r="H3351">
        <v>1383</v>
      </c>
      <c r="I3351">
        <v>1772</v>
      </c>
      <c r="J3351">
        <v>692</v>
      </c>
      <c r="K3351">
        <v>2463</v>
      </c>
      <c r="L3351">
        <v>1499</v>
      </c>
      <c r="M3351">
        <v>964</v>
      </c>
      <c r="N3351">
        <v>0.44900000000000001</v>
      </c>
      <c r="O3351">
        <v>0.56899999999999995</v>
      </c>
      <c r="P3351">
        <v>0.28799999999999998</v>
      </c>
      <c r="Q3351">
        <v>0.499</v>
      </c>
      <c r="R3351">
        <v>0.68400000000000005</v>
      </c>
      <c r="S3351">
        <v>0.441</v>
      </c>
      <c r="T3351">
        <v>0.71699999999999997</v>
      </c>
      <c r="U3351">
        <v>1931.864</v>
      </c>
      <c r="V3351" t="s">
        <v>58</v>
      </c>
      <c r="W3351">
        <v>0.85899999999999999</v>
      </c>
      <c r="X3351">
        <v>0.90700000000000003</v>
      </c>
      <c r="Y3351">
        <v>0.79800000000000004</v>
      </c>
      <c r="Z3351">
        <v>0.86499999999999999</v>
      </c>
      <c r="AA3351" s="19">
        <v>45734.027639189815</v>
      </c>
      <c r="AB3351" t="s">
        <v>2043</v>
      </c>
    </row>
    <row r="3352" spans="1:28" x14ac:dyDescent="0.35">
      <c r="A3352" t="s">
        <v>1896</v>
      </c>
      <c r="B3352" t="s">
        <v>314</v>
      </c>
      <c r="C3352">
        <v>47</v>
      </c>
      <c r="D3352" s="9">
        <v>44499.720914351848</v>
      </c>
      <c r="E3352" s="9">
        <v>44547.235254629632</v>
      </c>
      <c r="F3352" t="s">
        <v>874</v>
      </c>
      <c r="G3352" t="s">
        <v>874</v>
      </c>
      <c r="H3352">
        <v>1</v>
      </c>
      <c r="I3352">
        <v>4</v>
      </c>
      <c r="J3352">
        <v>1</v>
      </c>
      <c r="K3352" t="s">
        <v>875</v>
      </c>
      <c r="L3352">
        <v>3</v>
      </c>
      <c r="M3352">
        <v>1</v>
      </c>
      <c r="N3352" t="s">
        <v>877</v>
      </c>
      <c r="O3352">
        <v>7.2999999999999995E-2</v>
      </c>
      <c r="P3352" t="s">
        <v>877</v>
      </c>
      <c r="Q3352">
        <v>4.8000000000000001E-2</v>
      </c>
      <c r="R3352" t="s">
        <v>877</v>
      </c>
      <c r="S3352" t="s">
        <v>877</v>
      </c>
      <c r="T3352" t="s">
        <v>877</v>
      </c>
      <c r="U3352" t="s">
        <v>877</v>
      </c>
      <c r="V3352" t="s">
        <v>58</v>
      </c>
      <c r="W3352" t="s">
        <v>877</v>
      </c>
      <c r="X3352">
        <v>0.94799999999999995</v>
      </c>
      <c r="Y3352" t="s">
        <v>877</v>
      </c>
      <c r="Z3352">
        <v>0.999</v>
      </c>
      <c r="AA3352" s="19">
        <v>45734.027639282409</v>
      </c>
      <c r="AB3352" t="s">
        <v>2043</v>
      </c>
    </row>
    <row r="3353" spans="1:28" x14ac:dyDescent="0.35">
      <c r="A3353" t="s">
        <v>1897</v>
      </c>
      <c r="B3353" t="s">
        <v>313</v>
      </c>
      <c r="C3353">
        <v>2767</v>
      </c>
      <c r="D3353" s="9">
        <v>41798.686469907407</v>
      </c>
      <c r="E3353" s="9">
        <v>44566.675000000003</v>
      </c>
      <c r="F3353">
        <v>20171</v>
      </c>
      <c r="G3353">
        <v>20171</v>
      </c>
      <c r="H3353">
        <v>10045</v>
      </c>
      <c r="I3353">
        <v>10126</v>
      </c>
      <c r="J3353">
        <v>4339</v>
      </c>
      <c r="K3353">
        <v>15832</v>
      </c>
      <c r="L3353">
        <v>12425</v>
      </c>
      <c r="M3353">
        <v>3407</v>
      </c>
      <c r="N3353">
        <v>3.7050000000000001</v>
      </c>
      <c r="O3353">
        <v>3.4329999999999998</v>
      </c>
      <c r="P3353">
        <v>1.8</v>
      </c>
      <c r="Q3353">
        <v>4.2409999999999997</v>
      </c>
      <c r="R3353">
        <v>0.79400000000000004</v>
      </c>
      <c r="S3353">
        <v>0.51900000000000002</v>
      </c>
      <c r="T3353">
        <v>0.748</v>
      </c>
      <c r="U3353">
        <v>803.34799999999996</v>
      </c>
      <c r="V3353" t="s">
        <v>58</v>
      </c>
      <c r="W3353">
        <v>0.97899999999999998</v>
      </c>
      <c r="X3353">
        <v>0.97</v>
      </c>
      <c r="Y3353">
        <v>0.92200000000000004</v>
      </c>
      <c r="Z3353">
        <v>0.98299999999999998</v>
      </c>
      <c r="AA3353" s="19">
        <v>45734.027775046299</v>
      </c>
      <c r="AB3353" t="s">
        <v>2043</v>
      </c>
    </row>
    <row r="3354" spans="1:28" x14ac:dyDescent="0.35">
      <c r="A3354" t="s">
        <v>1897</v>
      </c>
      <c r="B3354" t="s">
        <v>314</v>
      </c>
      <c r="C3354">
        <v>99</v>
      </c>
      <c r="D3354" s="9">
        <v>44467.069374999999</v>
      </c>
      <c r="E3354" s="9">
        <v>44566.675000000003</v>
      </c>
      <c r="F3354" t="s">
        <v>874</v>
      </c>
      <c r="G3354" t="s">
        <v>874</v>
      </c>
      <c r="H3354">
        <v>413</v>
      </c>
      <c r="I3354">
        <v>447</v>
      </c>
      <c r="J3354">
        <v>195</v>
      </c>
      <c r="K3354" t="s">
        <v>875</v>
      </c>
      <c r="L3354">
        <v>471</v>
      </c>
      <c r="M3354">
        <v>193</v>
      </c>
      <c r="N3354">
        <v>4.548</v>
      </c>
      <c r="O3354">
        <v>4.665</v>
      </c>
      <c r="P3354">
        <v>1.869</v>
      </c>
      <c r="Q3354">
        <v>5.008</v>
      </c>
      <c r="R3354">
        <v>0.68200000000000005</v>
      </c>
      <c r="S3354">
        <v>0.49399999999999999</v>
      </c>
      <c r="T3354">
        <v>0.79700000000000004</v>
      </c>
      <c r="U3354">
        <v>680.31200000000001</v>
      </c>
      <c r="V3354" t="s">
        <v>58</v>
      </c>
      <c r="W3354">
        <v>0.99399999999999999</v>
      </c>
      <c r="X3354">
        <v>0.998</v>
      </c>
      <c r="Y3354">
        <v>0.95599999999999996</v>
      </c>
      <c r="Z3354">
        <v>0.98099999999999998</v>
      </c>
      <c r="AA3354" s="19">
        <v>45734.027790844906</v>
      </c>
      <c r="AB3354" t="s">
        <v>2043</v>
      </c>
    </row>
    <row r="3355" spans="1:28" x14ac:dyDescent="0.35">
      <c r="A3355" t="s">
        <v>1898</v>
      </c>
      <c r="B3355" t="s">
        <v>313</v>
      </c>
      <c r="C3355">
        <v>6168</v>
      </c>
      <c r="D3355" s="9">
        <v>38355.012974537036</v>
      </c>
      <c r="E3355" s="9">
        <v>44523.490763888891</v>
      </c>
      <c r="F3355">
        <v>35123</v>
      </c>
      <c r="G3355">
        <v>35123</v>
      </c>
      <c r="H3355">
        <v>4396</v>
      </c>
      <c r="I3355">
        <v>30727</v>
      </c>
      <c r="J3355">
        <v>14295</v>
      </c>
      <c r="K3355">
        <v>20828</v>
      </c>
      <c r="L3355">
        <v>17011</v>
      </c>
      <c r="M3355">
        <v>3817</v>
      </c>
      <c r="N3355">
        <v>1.234</v>
      </c>
      <c r="O3355">
        <v>9.6869999999999994</v>
      </c>
      <c r="P3355">
        <v>6.0010000000000003</v>
      </c>
      <c r="Q3355">
        <v>5.7140000000000004</v>
      </c>
      <c r="R3355">
        <v>1.161</v>
      </c>
      <c r="S3355">
        <v>0.113</v>
      </c>
      <c r="T3355">
        <v>0.45100000000000001</v>
      </c>
      <c r="U3355">
        <v>668.00800000000004</v>
      </c>
      <c r="V3355" t="s">
        <v>64</v>
      </c>
      <c r="W3355">
        <v>0.89500000000000002</v>
      </c>
      <c r="X3355">
        <v>0.92100000000000004</v>
      </c>
      <c r="Y3355">
        <v>0.88700000000000001</v>
      </c>
      <c r="Z3355">
        <v>0.78500000000000003</v>
      </c>
      <c r="AA3355" s="19">
        <v>45734.027958726852</v>
      </c>
      <c r="AB3355" t="s">
        <v>2043</v>
      </c>
    </row>
    <row r="3356" spans="1:28" x14ac:dyDescent="0.35">
      <c r="A3356" t="s">
        <v>1898</v>
      </c>
      <c r="B3356" t="s">
        <v>314</v>
      </c>
      <c r="C3356">
        <v>63</v>
      </c>
      <c r="D3356" s="9">
        <v>44459.746874999997</v>
      </c>
      <c r="E3356" s="9">
        <v>44523.490763888891</v>
      </c>
      <c r="F3356" t="s">
        <v>874</v>
      </c>
      <c r="G3356" t="s">
        <v>874</v>
      </c>
      <c r="H3356">
        <v>2</v>
      </c>
      <c r="I3356">
        <v>1</v>
      </c>
      <c r="J3356">
        <v>1</v>
      </c>
      <c r="K3356" t="s">
        <v>875</v>
      </c>
      <c r="L3356">
        <v>1</v>
      </c>
      <c r="M3356">
        <v>0</v>
      </c>
      <c r="N3356">
        <v>1.6E-2</v>
      </c>
      <c r="O3356" t="s">
        <v>877</v>
      </c>
      <c r="P3356" t="s">
        <v>877</v>
      </c>
      <c r="Q3356" t="s">
        <v>877</v>
      </c>
      <c r="R3356" t="s">
        <v>877</v>
      </c>
      <c r="S3356" t="s">
        <v>877</v>
      </c>
      <c r="T3356" t="s">
        <v>877</v>
      </c>
      <c r="U3356" t="s">
        <v>877</v>
      </c>
      <c r="V3356" t="s">
        <v>64</v>
      </c>
      <c r="W3356">
        <v>1</v>
      </c>
      <c r="X3356" t="s">
        <v>877</v>
      </c>
      <c r="Y3356" t="s">
        <v>877</v>
      </c>
      <c r="Z3356" t="s">
        <v>877</v>
      </c>
      <c r="AA3356" s="19">
        <v>45734.027958993058</v>
      </c>
      <c r="AB3356" t="s">
        <v>2043</v>
      </c>
    </row>
    <row r="3357" spans="1:28" x14ac:dyDescent="0.35">
      <c r="A3357" t="s">
        <v>1899</v>
      </c>
      <c r="B3357" t="s">
        <v>313</v>
      </c>
      <c r="C3357">
        <v>1935</v>
      </c>
      <c r="D3357" s="9">
        <v>42592.782997685186</v>
      </c>
      <c r="E3357" s="9">
        <v>44528.606620370374</v>
      </c>
      <c r="F3357">
        <v>368</v>
      </c>
      <c r="G3357">
        <v>368</v>
      </c>
      <c r="H3357">
        <v>288</v>
      </c>
      <c r="I3357">
        <v>80</v>
      </c>
      <c r="J3357">
        <v>23</v>
      </c>
      <c r="K3357">
        <v>345</v>
      </c>
      <c r="L3357">
        <v>239</v>
      </c>
      <c r="M3357">
        <v>106</v>
      </c>
      <c r="N3357">
        <v>0.182</v>
      </c>
      <c r="O3357">
        <v>5.6000000000000001E-2</v>
      </c>
      <c r="P3357">
        <v>1.4999999999999999E-2</v>
      </c>
      <c r="Q3357">
        <v>0.16500000000000001</v>
      </c>
      <c r="R3357">
        <v>0.74</v>
      </c>
      <c r="S3357">
        <v>0.76500000000000001</v>
      </c>
      <c r="T3357">
        <v>0.93700000000000006</v>
      </c>
      <c r="U3357">
        <v>642.42399999999998</v>
      </c>
      <c r="V3357" t="s">
        <v>58</v>
      </c>
      <c r="W3357">
        <v>0.95199999999999996</v>
      </c>
      <c r="X3357">
        <v>0.95</v>
      </c>
      <c r="Y3357">
        <v>0.89800000000000002</v>
      </c>
      <c r="Z3357">
        <v>0.92600000000000005</v>
      </c>
      <c r="AA3357" s="19">
        <v>45734.02804675926</v>
      </c>
      <c r="AB3357" t="s">
        <v>2043</v>
      </c>
    </row>
    <row r="3358" spans="1:28" x14ac:dyDescent="0.35">
      <c r="A3358" t="s">
        <v>1899</v>
      </c>
      <c r="B3358" t="s">
        <v>314</v>
      </c>
      <c r="C3358">
        <v>0</v>
      </c>
      <c r="D3358" s="9">
        <v>44528.606620370374</v>
      </c>
      <c r="E3358" s="9">
        <v>44528.606620370374</v>
      </c>
      <c r="F3358" t="s">
        <v>874</v>
      </c>
      <c r="G3358" t="s">
        <v>874</v>
      </c>
      <c r="H3358">
        <v>1</v>
      </c>
      <c r="I3358">
        <v>1</v>
      </c>
      <c r="J3358">
        <v>1</v>
      </c>
      <c r="K3358" t="s">
        <v>875</v>
      </c>
      <c r="L3358">
        <v>1</v>
      </c>
      <c r="M3358">
        <v>0</v>
      </c>
      <c r="N3358" t="s">
        <v>877</v>
      </c>
      <c r="O3358" t="s">
        <v>877</v>
      </c>
      <c r="P3358" t="s">
        <v>877</v>
      </c>
      <c r="Q3358" t="s">
        <v>877</v>
      </c>
      <c r="R3358" t="s">
        <v>877</v>
      </c>
      <c r="S3358" t="s">
        <v>877</v>
      </c>
      <c r="T3358" t="s">
        <v>877</v>
      </c>
      <c r="U3358" t="s">
        <v>877</v>
      </c>
      <c r="V3358" t="s">
        <v>58</v>
      </c>
      <c r="W3358" t="s">
        <v>877</v>
      </c>
      <c r="X3358" t="s">
        <v>877</v>
      </c>
      <c r="Y3358" t="s">
        <v>877</v>
      </c>
      <c r="Z3358" t="s">
        <v>877</v>
      </c>
      <c r="AA3358" s="19">
        <v>45734.028046805557</v>
      </c>
      <c r="AB3358" t="s">
        <v>2043</v>
      </c>
    </row>
    <row r="3359" spans="1:28" x14ac:dyDescent="0.35">
      <c r="A3359" t="s">
        <v>1900</v>
      </c>
      <c r="B3359" t="s">
        <v>313</v>
      </c>
      <c r="C3359">
        <v>2203</v>
      </c>
      <c r="D3359" s="9">
        <v>42362.302118055559</v>
      </c>
      <c r="E3359" s="9">
        <v>44566.186562499999</v>
      </c>
      <c r="F3359">
        <v>1392</v>
      </c>
      <c r="G3359">
        <v>1392</v>
      </c>
      <c r="H3359">
        <v>633</v>
      </c>
      <c r="I3359">
        <v>759</v>
      </c>
      <c r="J3359">
        <v>152</v>
      </c>
      <c r="K3359">
        <v>1240</v>
      </c>
      <c r="L3359">
        <v>653</v>
      </c>
      <c r="M3359">
        <v>587</v>
      </c>
      <c r="N3359">
        <v>0.26300000000000001</v>
      </c>
      <c r="O3359">
        <v>0.307</v>
      </c>
      <c r="P3359">
        <v>7.8E-2</v>
      </c>
      <c r="Q3359">
        <v>0.28299999999999997</v>
      </c>
      <c r="R3359">
        <v>0.57499999999999996</v>
      </c>
      <c r="S3359">
        <v>0.46100000000000002</v>
      </c>
      <c r="T3359">
        <v>0.86299999999999999</v>
      </c>
      <c r="U3359">
        <v>2074.2049999999999</v>
      </c>
      <c r="V3359" t="s">
        <v>58</v>
      </c>
      <c r="W3359">
        <v>0.97499999999999998</v>
      </c>
      <c r="X3359">
        <v>0.96699999999999997</v>
      </c>
      <c r="Y3359">
        <v>0.96099999999999997</v>
      </c>
      <c r="Z3359">
        <v>0.95699999999999996</v>
      </c>
      <c r="AA3359" s="19">
        <v>45734.0281412037</v>
      </c>
      <c r="AB3359" t="s">
        <v>2043</v>
      </c>
    </row>
    <row r="3360" spans="1:28" x14ac:dyDescent="0.35">
      <c r="A3360" t="s">
        <v>1900</v>
      </c>
      <c r="B3360" t="s">
        <v>314</v>
      </c>
      <c r="C3360">
        <v>98</v>
      </c>
      <c r="D3360" s="9">
        <v>44467.62835648148</v>
      </c>
      <c r="E3360" s="9">
        <v>44566.186562499999</v>
      </c>
      <c r="F3360" t="s">
        <v>874</v>
      </c>
      <c r="G3360" t="s">
        <v>874</v>
      </c>
      <c r="H3360">
        <v>30</v>
      </c>
      <c r="I3360">
        <v>43</v>
      </c>
      <c r="J3360">
        <v>8</v>
      </c>
      <c r="K3360" t="s">
        <v>875</v>
      </c>
      <c r="L3360">
        <v>59</v>
      </c>
      <c r="M3360">
        <v>5</v>
      </c>
      <c r="N3360">
        <v>0.28699999999999998</v>
      </c>
      <c r="O3360">
        <v>0.39200000000000002</v>
      </c>
      <c r="P3360">
        <v>0.104</v>
      </c>
      <c r="Q3360">
        <v>0.57699999999999996</v>
      </c>
      <c r="R3360">
        <v>1.0029999999999999</v>
      </c>
      <c r="S3360">
        <v>0.42299999999999999</v>
      </c>
      <c r="T3360">
        <v>0.84699999999999998</v>
      </c>
      <c r="U3360">
        <v>1017.331</v>
      </c>
      <c r="V3360" t="s">
        <v>64</v>
      </c>
      <c r="W3360">
        <v>0.84599999999999997</v>
      </c>
      <c r="X3360">
        <v>0.96299999999999997</v>
      </c>
      <c r="Y3360">
        <v>0.93400000000000005</v>
      </c>
      <c r="Z3360">
        <v>0.94299999999999995</v>
      </c>
      <c r="AA3360" s="19">
        <v>45734.028155081018</v>
      </c>
      <c r="AB3360" t="s">
        <v>2043</v>
      </c>
    </row>
    <row r="3361" spans="1:28" x14ac:dyDescent="0.35">
      <c r="A3361" t="s">
        <v>1901</v>
      </c>
      <c r="B3361" t="s">
        <v>313</v>
      </c>
      <c r="C3361">
        <v>1407</v>
      </c>
      <c r="D3361" s="9">
        <v>43087.830659722225</v>
      </c>
      <c r="E3361" s="9">
        <v>44495.496469907404</v>
      </c>
      <c r="F3361">
        <v>299</v>
      </c>
      <c r="G3361">
        <v>299</v>
      </c>
      <c r="H3361">
        <v>192</v>
      </c>
      <c r="I3361">
        <v>107</v>
      </c>
      <c r="J3361">
        <v>6</v>
      </c>
      <c r="K3361">
        <v>293</v>
      </c>
      <c r="L3361">
        <v>70</v>
      </c>
      <c r="M3361">
        <v>223</v>
      </c>
      <c r="N3361">
        <v>0.11700000000000001</v>
      </c>
      <c r="O3361">
        <v>7.6999999999999999E-2</v>
      </c>
      <c r="P3361">
        <v>5.0000000000000001E-3</v>
      </c>
      <c r="Q3361">
        <v>5.2999999999999999E-2</v>
      </c>
      <c r="R3361">
        <v>0.28000000000000003</v>
      </c>
      <c r="S3361">
        <v>0.60299999999999998</v>
      </c>
      <c r="T3361">
        <v>0.97399999999999998</v>
      </c>
      <c r="U3361">
        <v>4207.5469999999996</v>
      </c>
      <c r="V3361" t="s">
        <v>58</v>
      </c>
      <c r="W3361">
        <v>0.95499999999999996</v>
      </c>
      <c r="X3361">
        <v>0.95899999999999996</v>
      </c>
      <c r="Y3361">
        <v>0.871</v>
      </c>
      <c r="Z3361">
        <v>0.90700000000000003</v>
      </c>
      <c r="AA3361" s="19">
        <v>45734.028246111113</v>
      </c>
      <c r="AB3361" t="s">
        <v>2043</v>
      </c>
    </row>
    <row r="3362" spans="1:28" x14ac:dyDescent="0.35">
      <c r="A3362" t="s">
        <v>1901</v>
      </c>
      <c r="B3362" t="s">
        <v>314</v>
      </c>
      <c r="C3362">
        <v>89</v>
      </c>
      <c r="D3362" s="9">
        <v>44405.833275462966</v>
      </c>
      <c r="E3362" s="9">
        <v>44495.496469907404</v>
      </c>
      <c r="F3362" t="s">
        <v>874</v>
      </c>
      <c r="G3362" t="s">
        <v>874</v>
      </c>
      <c r="H3362">
        <v>16</v>
      </c>
      <c r="I3362">
        <v>2</v>
      </c>
      <c r="J3362">
        <v>1</v>
      </c>
      <c r="K3362" t="s">
        <v>875</v>
      </c>
      <c r="L3362">
        <v>11</v>
      </c>
      <c r="M3362">
        <v>5</v>
      </c>
      <c r="N3362">
        <v>0.23699999999999999</v>
      </c>
      <c r="O3362">
        <v>0.25</v>
      </c>
      <c r="P3362" t="s">
        <v>877</v>
      </c>
      <c r="Q3362">
        <v>8.4000000000000005E-2</v>
      </c>
      <c r="R3362" t="s">
        <v>877</v>
      </c>
      <c r="S3362" t="s">
        <v>877</v>
      </c>
      <c r="T3362" t="s">
        <v>877</v>
      </c>
      <c r="U3362" t="s">
        <v>877</v>
      </c>
      <c r="V3362" t="s">
        <v>58</v>
      </c>
      <c r="W3362">
        <v>0.46600000000000003</v>
      </c>
      <c r="X3362">
        <v>1</v>
      </c>
      <c r="Y3362" t="s">
        <v>877</v>
      </c>
      <c r="Z3362">
        <v>0.45900000000000002</v>
      </c>
      <c r="AA3362" s="19">
        <v>45734.028246203707</v>
      </c>
      <c r="AB3362" t="s">
        <v>2043</v>
      </c>
    </row>
    <row r="3363" spans="1:28" x14ac:dyDescent="0.35">
      <c r="A3363" t="s">
        <v>1902</v>
      </c>
      <c r="B3363" t="s">
        <v>313</v>
      </c>
      <c r="C3363">
        <v>6986</v>
      </c>
      <c r="D3363" s="9">
        <v>37560.752268518518</v>
      </c>
      <c r="E3363" s="9">
        <v>44546.757280092592</v>
      </c>
      <c r="F3363">
        <v>314</v>
      </c>
      <c r="G3363">
        <v>314</v>
      </c>
      <c r="H3363">
        <v>104</v>
      </c>
      <c r="I3363">
        <v>210</v>
      </c>
      <c r="J3363">
        <v>126</v>
      </c>
      <c r="K3363">
        <v>188</v>
      </c>
      <c r="L3363">
        <v>148</v>
      </c>
      <c r="M3363">
        <v>40</v>
      </c>
      <c r="N3363">
        <v>1.4E-2</v>
      </c>
      <c r="O3363">
        <v>3.1E-2</v>
      </c>
      <c r="P3363">
        <v>1.7999999999999999E-2</v>
      </c>
      <c r="Q3363">
        <v>2.3E-2</v>
      </c>
      <c r="R3363">
        <v>0.85199999999999998</v>
      </c>
      <c r="S3363">
        <v>0.311</v>
      </c>
      <c r="T3363">
        <v>0.6</v>
      </c>
      <c r="U3363">
        <v>1739.13</v>
      </c>
      <c r="V3363" t="s">
        <v>58</v>
      </c>
      <c r="W3363">
        <v>0.96799999999999997</v>
      </c>
      <c r="X3363">
        <v>0.93799999999999994</v>
      </c>
      <c r="Y3363">
        <v>0.68200000000000005</v>
      </c>
      <c r="Z3363">
        <v>0.878</v>
      </c>
      <c r="AA3363" s="19">
        <v>45734.028337638891</v>
      </c>
      <c r="AB3363" t="s">
        <v>2043</v>
      </c>
    </row>
    <row r="3364" spans="1:28" x14ac:dyDescent="0.35">
      <c r="A3364" t="s">
        <v>1902</v>
      </c>
      <c r="B3364" t="s">
        <v>314</v>
      </c>
      <c r="C3364">
        <v>93</v>
      </c>
      <c r="D3364" s="9">
        <v>44452.776539351849</v>
      </c>
      <c r="E3364" s="9">
        <v>44546.757280092592</v>
      </c>
      <c r="F3364" t="s">
        <v>874</v>
      </c>
      <c r="G3364" t="s">
        <v>874</v>
      </c>
      <c r="H3364">
        <v>1</v>
      </c>
      <c r="I3364">
        <v>2</v>
      </c>
      <c r="J3364">
        <v>1</v>
      </c>
      <c r="K3364" t="s">
        <v>875</v>
      </c>
      <c r="L3364">
        <v>1</v>
      </c>
      <c r="M3364">
        <v>3</v>
      </c>
      <c r="N3364" t="s">
        <v>877</v>
      </c>
      <c r="O3364">
        <v>1.0999999999999999E-2</v>
      </c>
      <c r="P3364" t="s">
        <v>877</v>
      </c>
      <c r="Q3364" t="s">
        <v>877</v>
      </c>
      <c r="R3364" t="s">
        <v>877</v>
      </c>
      <c r="S3364" t="s">
        <v>877</v>
      </c>
      <c r="T3364" t="s">
        <v>877</v>
      </c>
      <c r="U3364" t="s">
        <v>877</v>
      </c>
      <c r="V3364" t="s">
        <v>58</v>
      </c>
      <c r="W3364" t="s">
        <v>877</v>
      </c>
      <c r="X3364">
        <v>1</v>
      </c>
      <c r="Y3364" t="s">
        <v>877</v>
      </c>
      <c r="Z3364" t="s">
        <v>877</v>
      </c>
      <c r="AA3364" s="19">
        <v>45734.028337696756</v>
      </c>
      <c r="AB3364" t="s">
        <v>2043</v>
      </c>
    </row>
    <row r="3365" spans="1:28" x14ac:dyDescent="0.35">
      <c r="A3365" t="s">
        <v>1903</v>
      </c>
      <c r="B3365" t="s">
        <v>313</v>
      </c>
      <c r="C3365">
        <v>6007</v>
      </c>
      <c r="D3365" s="9">
        <v>38557.065034722225</v>
      </c>
      <c r="E3365" s="9">
        <v>44564.70988425926</v>
      </c>
      <c r="F3365">
        <v>6235</v>
      </c>
      <c r="G3365">
        <v>6235</v>
      </c>
      <c r="H3365">
        <v>2580</v>
      </c>
      <c r="I3365">
        <v>3655</v>
      </c>
      <c r="J3365">
        <v>696</v>
      </c>
      <c r="K3365">
        <v>5539</v>
      </c>
      <c r="L3365">
        <v>4786</v>
      </c>
      <c r="M3365">
        <v>753</v>
      </c>
      <c r="N3365">
        <v>0.498</v>
      </c>
      <c r="O3365">
        <v>0.79300000000000004</v>
      </c>
      <c r="P3365">
        <v>0.14000000000000001</v>
      </c>
      <c r="Q3365">
        <v>0.98699999999999999</v>
      </c>
      <c r="R3365">
        <v>0.85799999999999998</v>
      </c>
      <c r="S3365">
        <v>0.38600000000000001</v>
      </c>
      <c r="T3365">
        <v>0.89200000000000002</v>
      </c>
      <c r="U3365">
        <v>762.91800000000001</v>
      </c>
      <c r="V3365" t="s">
        <v>58</v>
      </c>
      <c r="W3365">
        <v>0.94199999999999995</v>
      </c>
      <c r="X3365">
        <v>0.95899999999999996</v>
      </c>
      <c r="Y3365">
        <v>0.98299999999999998</v>
      </c>
      <c r="Z3365">
        <v>0.95</v>
      </c>
      <c r="AA3365" s="19">
        <v>45734.028442523151</v>
      </c>
      <c r="AB3365" t="s">
        <v>2043</v>
      </c>
    </row>
    <row r="3366" spans="1:28" x14ac:dyDescent="0.35">
      <c r="A3366" t="s">
        <v>1903</v>
      </c>
      <c r="B3366" t="s">
        <v>314</v>
      </c>
      <c r="C3366">
        <v>97</v>
      </c>
      <c r="D3366" s="9">
        <v>44467.651180555556</v>
      </c>
      <c r="E3366" s="9">
        <v>44564.70988425926</v>
      </c>
      <c r="F3366" t="s">
        <v>874</v>
      </c>
      <c r="G3366" t="s">
        <v>874</v>
      </c>
      <c r="H3366">
        <v>25</v>
      </c>
      <c r="I3366">
        <v>13</v>
      </c>
      <c r="J3366">
        <v>6</v>
      </c>
      <c r="K3366" t="s">
        <v>875</v>
      </c>
      <c r="L3366">
        <v>39</v>
      </c>
      <c r="M3366">
        <v>-8</v>
      </c>
      <c r="N3366">
        <v>0.30299999999999999</v>
      </c>
      <c r="O3366">
        <v>0.109</v>
      </c>
      <c r="P3366">
        <v>6.0999999999999999E-2</v>
      </c>
      <c r="Q3366">
        <v>0.41</v>
      </c>
      <c r="R3366">
        <v>1.1679999999999999</v>
      </c>
      <c r="S3366">
        <v>0.73499999999999999</v>
      </c>
      <c r="T3366">
        <v>0.85199999999999998</v>
      </c>
      <c r="U3366">
        <v>1836.585</v>
      </c>
      <c r="V3366" t="s">
        <v>64</v>
      </c>
      <c r="W3366">
        <v>0.873</v>
      </c>
      <c r="X3366">
        <v>0.95599999999999996</v>
      </c>
      <c r="Y3366">
        <v>0.79800000000000004</v>
      </c>
      <c r="Z3366">
        <v>0.95299999999999996</v>
      </c>
      <c r="AA3366" s="19">
        <v>45734.028456932872</v>
      </c>
      <c r="AB3366" t="s">
        <v>2043</v>
      </c>
    </row>
    <row r="3367" spans="1:28" x14ac:dyDescent="0.35">
      <c r="A3367" t="s">
        <v>1904</v>
      </c>
      <c r="B3367" t="s">
        <v>313</v>
      </c>
      <c r="C3367">
        <v>3466</v>
      </c>
      <c r="D3367" s="9">
        <v>41023.624861111108</v>
      </c>
      <c r="E3367" s="9">
        <v>44489.649583333332</v>
      </c>
      <c r="F3367">
        <v>245</v>
      </c>
      <c r="G3367">
        <v>245</v>
      </c>
      <c r="H3367">
        <v>169</v>
      </c>
      <c r="I3367">
        <v>76</v>
      </c>
      <c r="J3367">
        <v>9</v>
      </c>
      <c r="K3367">
        <v>236</v>
      </c>
      <c r="L3367">
        <v>209</v>
      </c>
      <c r="M3367">
        <v>27</v>
      </c>
      <c r="N3367">
        <v>5.7000000000000002E-2</v>
      </c>
      <c r="O3367">
        <v>2.8000000000000001E-2</v>
      </c>
      <c r="P3367">
        <v>3.0000000000000001E-3</v>
      </c>
      <c r="Q3367">
        <v>7.4999999999999997E-2</v>
      </c>
      <c r="R3367">
        <v>0.91500000000000004</v>
      </c>
      <c r="S3367">
        <v>0.67100000000000004</v>
      </c>
      <c r="T3367">
        <v>0.96499999999999997</v>
      </c>
      <c r="U3367">
        <v>360</v>
      </c>
      <c r="V3367" t="s">
        <v>58</v>
      </c>
      <c r="W3367">
        <v>0.96599999999999997</v>
      </c>
      <c r="X3367">
        <v>0.95499999999999996</v>
      </c>
      <c r="Y3367">
        <v>0.90700000000000003</v>
      </c>
      <c r="Z3367">
        <v>0.96699999999999997</v>
      </c>
      <c r="AA3367" s="19">
        <v>45734.02854939815</v>
      </c>
      <c r="AB3367" t="s">
        <v>2043</v>
      </c>
    </row>
    <row r="3368" spans="1:28" x14ac:dyDescent="0.35">
      <c r="A3368" t="s">
        <v>1904</v>
      </c>
      <c r="B3368" t="s">
        <v>314</v>
      </c>
      <c r="C3368">
        <v>63</v>
      </c>
      <c r="D3368" s="9">
        <v>44426.456388888888</v>
      </c>
      <c r="E3368" s="9">
        <v>44489.649583333332</v>
      </c>
      <c r="F3368" t="s">
        <v>874</v>
      </c>
      <c r="G3368" t="s">
        <v>874</v>
      </c>
      <c r="H3368">
        <v>1</v>
      </c>
      <c r="I3368">
        <v>1</v>
      </c>
      <c r="J3368">
        <v>1</v>
      </c>
      <c r="K3368" t="s">
        <v>875</v>
      </c>
      <c r="L3368">
        <v>1</v>
      </c>
      <c r="M3368">
        <v>1</v>
      </c>
      <c r="N3368" t="s">
        <v>877</v>
      </c>
      <c r="O3368" t="s">
        <v>877</v>
      </c>
      <c r="P3368" t="s">
        <v>877</v>
      </c>
      <c r="Q3368" t="s">
        <v>877</v>
      </c>
      <c r="R3368" t="s">
        <v>877</v>
      </c>
      <c r="S3368" t="s">
        <v>877</v>
      </c>
      <c r="T3368" t="s">
        <v>877</v>
      </c>
      <c r="U3368" t="s">
        <v>877</v>
      </c>
      <c r="V3368" t="s">
        <v>58</v>
      </c>
      <c r="W3368" t="s">
        <v>877</v>
      </c>
      <c r="X3368" t="s">
        <v>877</v>
      </c>
      <c r="Y3368" t="s">
        <v>877</v>
      </c>
      <c r="Z3368" t="s">
        <v>877</v>
      </c>
      <c r="AA3368" s="19">
        <v>45734.028549467592</v>
      </c>
      <c r="AB3368" t="s">
        <v>2043</v>
      </c>
    </row>
    <row r="3369" spans="1:28" x14ac:dyDescent="0.35">
      <c r="A3369" t="s">
        <v>996</v>
      </c>
      <c r="B3369" t="s">
        <v>313</v>
      </c>
      <c r="C3369">
        <v>2628</v>
      </c>
      <c r="D3369" s="9">
        <v>41936.235925925925</v>
      </c>
      <c r="E3369" s="9">
        <v>44564.846701388888</v>
      </c>
      <c r="F3369">
        <v>293</v>
      </c>
      <c r="G3369">
        <v>293</v>
      </c>
      <c r="H3369">
        <v>187</v>
      </c>
      <c r="I3369">
        <v>106</v>
      </c>
      <c r="J3369">
        <v>8</v>
      </c>
      <c r="K3369">
        <v>285</v>
      </c>
      <c r="L3369">
        <v>236</v>
      </c>
      <c r="M3369">
        <v>49</v>
      </c>
      <c r="N3369">
        <v>6.9000000000000006E-2</v>
      </c>
      <c r="O3369">
        <v>3.6999999999999998E-2</v>
      </c>
      <c r="P3369">
        <v>8.9999999999999993E-3</v>
      </c>
      <c r="Q3369">
        <v>8.7999999999999995E-2</v>
      </c>
      <c r="R3369">
        <v>0.90700000000000003</v>
      </c>
      <c r="S3369">
        <v>0.65100000000000002</v>
      </c>
      <c r="T3369">
        <v>0.91500000000000004</v>
      </c>
      <c r="U3369">
        <v>556.81799999999998</v>
      </c>
      <c r="V3369" t="s">
        <v>58</v>
      </c>
      <c r="W3369">
        <v>0.874</v>
      </c>
      <c r="X3369">
        <v>0.85599999999999998</v>
      </c>
      <c r="Y3369">
        <v>0.80800000000000005</v>
      </c>
      <c r="Z3369">
        <v>0.89</v>
      </c>
      <c r="AA3369" s="19">
        <v>45734.02864084491</v>
      </c>
      <c r="AB3369" t="s">
        <v>2043</v>
      </c>
    </row>
    <row r="3370" spans="1:28" x14ac:dyDescent="0.35">
      <c r="A3370" t="s">
        <v>996</v>
      </c>
      <c r="B3370" t="s">
        <v>314</v>
      </c>
      <c r="C3370">
        <v>24</v>
      </c>
      <c r="D3370" s="9">
        <v>44540.591273148151</v>
      </c>
      <c r="E3370" s="9">
        <v>44564.846701388888</v>
      </c>
      <c r="F3370" t="s">
        <v>874</v>
      </c>
      <c r="G3370" t="s">
        <v>874</v>
      </c>
      <c r="H3370">
        <v>4</v>
      </c>
      <c r="I3370">
        <v>5</v>
      </c>
      <c r="J3370">
        <v>1</v>
      </c>
      <c r="K3370" t="s">
        <v>875</v>
      </c>
      <c r="L3370">
        <v>4</v>
      </c>
      <c r="M3370">
        <v>4</v>
      </c>
      <c r="N3370">
        <v>0.155</v>
      </c>
      <c r="O3370">
        <v>0.375</v>
      </c>
      <c r="P3370" t="s">
        <v>877</v>
      </c>
      <c r="Q3370" t="s">
        <v>877</v>
      </c>
      <c r="R3370" t="s">
        <v>877</v>
      </c>
      <c r="S3370" t="s">
        <v>877</v>
      </c>
      <c r="T3370" t="s">
        <v>877</v>
      </c>
      <c r="U3370" t="s">
        <v>877</v>
      </c>
      <c r="V3370" t="s">
        <v>58</v>
      </c>
      <c r="W3370">
        <v>0.83799999999999997</v>
      </c>
      <c r="X3370">
        <v>0.67500000000000004</v>
      </c>
      <c r="Y3370" t="s">
        <v>877</v>
      </c>
      <c r="Z3370" t="s">
        <v>877</v>
      </c>
      <c r="AA3370" s="19">
        <v>45734.028640925928</v>
      </c>
      <c r="AB3370" t="s">
        <v>2043</v>
      </c>
    </row>
    <row r="3371" spans="1:28" x14ac:dyDescent="0.35">
      <c r="A3371" t="s">
        <v>1905</v>
      </c>
      <c r="B3371" t="s">
        <v>313</v>
      </c>
      <c r="C3371">
        <v>2278</v>
      </c>
      <c r="D3371" s="9">
        <v>41393.268414351849</v>
      </c>
      <c r="E3371" s="9">
        <v>43671.843472222223</v>
      </c>
      <c r="F3371">
        <v>1786</v>
      </c>
      <c r="G3371">
        <v>1786</v>
      </c>
      <c r="H3371">
        <v>611</v>
      </c>
      <c r="I3371">
        <v>1175</v>
      </c>
      <c r="J3371">
        <v>164</v>
      </c>
      <c r="K3371">
        <v>1622</v>
      </c>
      <c r="L3371">
        <v>1168</v>
      </c>
      <c r="M3371">
        <v>454</v>
      </c>
      <c r="N3371">
        <v>0.47399999999999998</v>
      </c>
      <c r="O3371">
        <v>0.873</v>
      </c>
      <c r="P3371">
        <v>0.124</v>
      </c>
      <c r="Q3371">
        <v>0.93</v>
      </c>
      <c r="R3371">
        <v>0.76</v>
      </c>
      <c r="S3371">
        <v>0.35199999999999998</v>
      </c>
      <c r="T3371">
        <v>0.90800000000000003</v>
      </c>
      <c r="U3371">
        <v>488.17200000000003</v>
      </c>
      <c r="V3371" t="s">
        <v>58</v>
      </c>
      <c r="W3371">
        <v>0.97299999999999998</v>
      </c>
      <c r="X3371">
        <v>0.95699999999999996</v>
      </c>
      <c r="Y3371">
        <v>0.93600000000000005</v>
      </c>
      <c r="Z3371">
        <v>0.95199999999999996</v>
      </c>
      <c r="AA3371" s="19">
        <v>45734.028730347221</v>
      </c>
      <c r="AB3371" t="s">
        <v>2043</v>
      </c>
    </row>
    <row r="3372" spans="1:28" x14ac:dyDescent="0.35">
      <c r="A3372" t="s">
        <v>1905</v>
      </c>
      <c r="B3372" t="s">
        <v>314</v>
      </c>
      <c r="C3372">
        <v>0</v>
      </c>
      <c r="D3372" s="9">
        <v>43671.843472222223</v>
      </c>
      <c r="E3372" s="9">
        <v>43671.843472222223</v>
      </c>
      <c r="F3372" t="s">
        <v>874</v>
      </c>
      <c r="G3372" t="s">
        <v>874</v>
      </c>
      <c r="H3372">
        <v>1</v>
      </c>
      <c r="I3372">
        <v>1</v>
      </c>
      <c r="J3372">
        <v>1</v>
      </c>
      <c r="K3372" t="s">
        <v>875</v>
      </c>
      <c r="L3372">
        <v>1</v>
      </c>
      <c r="M3372">
        <v>0</v>
      </c>
      <c r="N3372" t="s">
        <v>877</v>
      </c>
      <c r="O3372" t="s">
        <v>877</v>
      </c>
      <c r="P3372" t="s">
        <v>877</v>
      </c>
      <c r="Q3372" t="s">
        <v>877</v>
      </c>
      <c r="R3372" t="s">
        <v>877</v>
      </c>
      <c r="S3372" t="s">
        <v>877</v>
      </c>
      <c r="T3372" t="s">
        <v>877</v>
      </c>
      <c r="U3372" t="s">
        <v>877</v>
      </c>
      <c r="V3372" t="s">
        <v>58</v>
      </c>
      <c r="W3372" t="s">
        <v>877</v>
      </c>
      <c r="X3372" t="s">
        <v>877</v>
      </c>
      <c r="Y3372" t="s">
        <v>877</v>
      </c>
      <c r="Z3372" t="s">
        <v>877</v>
      </c>
      <c r="AA3372" s="19">
        <v>45734.028730405094</v>
      </c>
      <c r="AB3372" t="s">
        <v>2043</v>
      </c>
    </row>
    <row r="3373" spans="1:28" x14ac:dyDescent="0.35">
      <c r="A3373" t="s">
        <v>1906</v>
      </c>
      <c r="B3373" t="s">
        <v>313</v>
      </c>
      <c r="C3373">
        <v>2897</v>
      </c>
      <c r="D3373" s="9">
        <v>39744.894895833335</v>
      </c>
      <c r="E3373" s="9">
        <v>42642.288310185184</v>
      </c>
      <c r="F3373">
        <v>161</v>
      </c>
      <c r="G3373">
        <v>161</v>
      </c>
      <c r="H3373">
        <v>131</v>
      </c>
      <c r="I3373">
        <v>30</v>
      </c>
      <c r="J3373">
        <v>13</v>
      </c>
      <c r="K3373">
        <v>148</v>
      </c>
      <c r="L3373">
        <v>135</v>
      </c>
      <c r="M3373">
        <v>13</v>
      </c>
      <c r="N3373">
        <v>7.0999999999999994E-2</v>
      </c>
      <c r="O3373">
        <v>1.2E-2</v>
      </c>
      <c r="P3373">
        <v>6.0000000000000001E-3</v>
      </c>
      <c r="Q3373">
        <v>7.1999999999999995E-2</v>
      </c>
      <c r="R3373">
        <v>0.93500000000000005</v>
      </c>
      <c r="S3373">
        <v>0.85499999999999998</v>
      </c>
      <c r="T3373">
        <v>0.92800000000000005</v>
      </c>
      <c r="U3373">
        <v>180.55600000000001</v>
      </c>
      <c r="V3373" t="s">
        <v>58</v>
      </c>
      <c r="W3373">
        <v>0.83499999999999996</v>
      </c>
      <c r="X3373">
        <v>0.81100000000000005</v>
      </c>
      <c r="Y3373">
        <v>0.88900000000000001</v>
      </c>
      <c r="Z3373">
        <v>0.85899999999999999</v>
      </c>
      <c r="AA3373" s="19">
        <v>45734.028816134261</v>
      </c>
      <c r="AB3373" t="s">
        <v>2043</v>
      </c>
    </row>
    <row r="3374" spans="1:28" x14ac:dyDescent="0.35">
      <c r="A3374" t="s">
        <v>1906</v>
      </c>
      <c r="B3374" t="s">
        <v>314</v>
      </c>
      <c r="C3374">
        <v>0</v>
      </c>
      <c r="D3374" s="9">
        <v>42642.288310185184</v>
      </c>
      <c r="E3374" s="9">
        <v>42642.288310185184</v>
      </c>
      <c r="F3374" t="s">
        <v>874</v>
      </c>
      <c r="G3374" t="s">
        <v>874</v>
      </c>
      <c r="H3374">
        <v>1</v>
      </c>
      <c r="I3374">
        <v>1</v>
      </c>
      <c r="J3374">
        <v>1</v>
      </c>
      <c r="K3374" t="s">
        <v>875</v>
      </c>
      <c r="L3374">
        <v>1</v>
      </c>
      <c r="M3374">
        <v>0</v>
      </c>
      <c r="N3374" t="s">
        <v>877</v>
      </c>
      <c r="O3374" t="s">
        <v>877</v>
      </c>
      <c r="P3374" t="s">
        <v>877</v>
      </c>
      <c r="Q3374" t="s">
        <v>877</v>
      </c>
      <c r="R3374" t="s">
        <v>877</v>
      </c>
      <c r="S3374" t="s">
        <v>877</v>
      </c>
      <c r="T3374" t="s">
        <v>877</v>
      </c>
      <c r="U3374" t="s">
        <v>877</v>
      </c>
      <c r="V3374" t="s">
        <v>58</v>
      </c>
      <c r="W3374" t="s">
        <v>877</v>
      </c>
      <c r="X3374" t="s">
        <v>877</v>
      </c>
      <c r="Y3374" t="s">
        <v>877</v>
      </c>
      <c r="Z3374" t="s">
        <v>877</v>
      </c>
      <c r="AA3374" s="19">
        <v>45734.028816192127</v>
      </c>
      <c r="AB3374" t="s">
        <v>2043</v>
      </c>
    </row>
    <row r="3375" spans="1:28" x14ac:dyDescent="0.35">
      <c r="A3375" t="s">
        <v>1907</v>
      </c>
      <c r="B3375" t="s">
        <v>313</v>
      </c>
      <c r="C3375">
        <v>2956</v>
      </c>
      <c r="D3375" s="9">
        <v>40046.3750462963</v>
      </c>
      <c r="E3375" s="9">
        <v>43002.829930555556</v>
      </c>
      <c r="F3375">
        <v>167</v>
      </c>
      <c r="G3375">
        <v>167</v>
      </c>
      <c r="H3375">
        <v>85</v>
      </c>
      <c r="I3375">
        <v>82</v>
      </c>
      <c r="J3375">
        <v>5</v>
      </c>
      <c r="K3375">
        <v>162</v>
      </c>
      <c r="L3375">
        <v>158</v>
      </c>
      <c r="M3375">
        <v>4</v>
      </c>
      <c r="N3375">
        <v>4.2000000000000003E-2</v>
      </c>
      <c r="O3375">
        <v>3.3000000000000002E-2</v>
      </c>
      <c r="P3375">
        <v>1.0999999999999999E-2</v>
      </c>
      <c r="Q3375">
        <v>7.5999999999999998E-2</v>
      </c>
      <c r="R3375">
        <v>1.1870000000000001</v>
      </c>
      <c r="S3375">
        <v>0.56000000000000005</v>
      </c>
      <c r="T3375">
        <v>0.85299999999999998</v>
      </c>
      <c r="U3375">
        <v>52.631999999999998</v>
      </c>
      <c r="V3375" t="s">
        <v>64</v>
      </c>
      <c r="W3375">
        <v>0.70099999999999996</v>
      </c>
      <c r="X3375">
        <v>0.51900000000000002</v>
      </c>
      <c r="Y3375">
        <v>0.81</v>
      </c>
      <c r="Z3375">
        <v>0.64600000000000002</v>
      </c>
      <c r="AA3375" s="19">
        <v>45734.028906574073</v>
      </c>
      <c r="AB3375" t="s">
        <v>2043</v>
      </c>
    </row>
    <row r="3376" spans="1:28" x14ac:dyDescent="0.35">
      <c r="A3376" t="s">
        <v>1907</v>
      </c>
      <c r="B3376" t="s">
        <v>314</v>
      </c>
      <c r="C3376">
        <v>2</v>
      </c>
      <c r="D3376" s="9">
        <v>43000.539201388892</v>
      </c>
      <c r="E3376" s="9">
        <v>43002.829930555556</v>
      </c>
      <c r="F3376" t="s">
        <v>874</v>
      </c>
      <c r="G3376" t="s">
        <v>874</v>
      </c>
      <c r="H3376">
        <v>1</v>
      </c>
      <c r="I3376">
        <v>1</v>
      </c>
      <c r="J3376">
        <v>1</v>
      </c>
      <c r="K3376" t="s">
        <v>875</v>
      </c>
      <c r="L3376">
        <v>2</v>
      </c>
      <c r="M3376">
        <v>1</v>
      </c>
      <c r="N3376" t="s">
        <v>877</v>
      </c>
      <c r="O3376" t="s">
        <v>877</v>
      </c>
      <c r="P3376" t="s">
        <v>877</v>
      </c>
      <c r="Q3376">
        <v>0.5</v>
      </c>
      <c r="R3376" t="s">
        <v>877</v>
      </c>
      <c r="S3376" t="s">
        <v>877</v>
      </c>
      <c r="T3376" t="s">
        <v>877</v>
      </c>
      <c r="U3376" t="s">
        <v>877</v>
      </c>
      <c r="V3376" t="s">
        <v>64</v>
      </c>
      <c r="W3376" t="s">
        <v>877</v>
      </c>
      <c r="X3376" t="s">
        <v>877</v>
      </c>
      <c r="Y3376" t="s">
        <v>877</v>
      </c>
      <c r="Z3376">
        <v>1</v>
      </c>
      <c r="AA3376" s="19">
        <v>45734.028906643522</v>
      </c>
      <c r="AB3376" t="s">
        <v>2043</v>
      </c>
    </row>
    <row r="3377" spans="1:28" x14ac:dyDescent="0.35">
      <c r="A3377" t="s">
        <v>1908</v>
      </c>
      <c r="B3377" t="s">
        <v>313</v>
      </c>
      <c r="C3377">
        <v>1752</v>
      </c>
      <c r="D3377" s="9">
        <v>40231.030972222223</v>
      </c>
      <c r="E3377" s="9">
        <v>41983.344421296293</v>
      </c>
      <c r="F3377">
        <v>317</v>
      </c>
      <c r="G3377">
        <v>317</v>
      </c>
      <c r="H3377">
        <v>235</v>
      </c>
      <c r="I3377">
        <v>82</v>
      </c>
      <c r="J3377">
        <v>51</v>
      </c>
      <c r="K3377">
        <v>266</v>
      </c>
      <c r="L3377">
        <v>259</v>
      </c>
      <c r="M3377">
        <v>7</v>
      </c>
      <c r="N3377">
        <v>0.23699999999999999</v>
      </c>
      <c r="O3377">
        <v>6.3E-2</v>
      </c>
      <c r="P3377">
        <v>2.8000000000000001E-2</v>
      </c>
      <c r="Q3377">
        <v>0.26</v>
      </c>
      <c r="R3377">
        <v>0.95599999999999996</v>
      </c>
      <c r="S3377">
        <v>0.79</v>
      </c>
      <c r="T3377">
        <v>0.90700000000000003</v>
      </c>
      <c r="U3377">
        <v>26.922999999999998</v>
      </c>
      <c r="V3377" t="s">
        <v>82</v>
      </c>
      <c r="W3377">
        <v>0.87</v>
      </c>
      <c r="X3377">
        <v>0.86699999999999999</v>
      </c>
      <c r="Y3377">
        <v>0.91800000000000004</v>
      </c>
      <c r="Z3377">
        <v>0.78900000000000003</v>
      </c>
      <c r="AA3377" s="19">
        <v>45734.028997141206</v>
      </c>
      <c r="AB3377" t="s">
        <v>2043</v>
      </c>
    </row>
    <row r="3378" spans="1:28" x14ac:dyDescent="0.35">
      <c r="A3378" t="s">
        <v>1908</v>
      </c>
      <c r="B3378" t="s">
        <v>314</v>
      </c>
      <c r="C3378">
        <v>85</v>
      </c>
      <c r="D3378" s="9">
        <v>41897.38726851852</v>
      </c>
      <c r="E3378" s="9">
        <v>41983.344421296293</v>
      </c>
      <c r="F3378" t="s">
        <v>874</v>
      </c>
      <c r="G3378" t="s">
        <v>874</v>
      </c>
      <c r="H3378">
        <v>1</v>
      </c>
      <c r="I3378">
        <v>2</v>
      </c>
      <c r="J3378">
        <v>3</v>
      </c>
      <c r="K3378" t="s">
        <v>875</v>
      </c>
      <c r="L3378">
        <v>1</v>
      </c>
      <c r="M3378">
        <v>-2</v>
      </c>
      <c r="N3378" t="s">
        <v>877</v>
      </c>
      <c r="O3378">
        <v>1.2E-2</v>
      </c>
      <c r="P3378">
        <v>1.7999999999999999E-2</v>
      </c>
      <c r="Q3378" t="s">
        <v>877</v>
      </c>
      <c r="R3378" t="s">
        <v>877</v>
      </c>
      <c r="S3378" t="s">
        <v>877</v>
      </c>
      <c r="T3378" t="s">
        <v>877</v>
      </c>
      <c r="U3378" t="s">
        <v>877</v>
      </c>
      <c r="V3378" t="s">
        <v>82</v>
      </c>
      <c r="W3378" t="s">
        <v>877</v>
      </c>
      <c r="X3378">
        <v>1</v>
      </c>
      <c r="Y3378">
        <v>0.75</v>
      </c>
      <c r="Z3378" t="s">
        <v>877</v>
      </c>
      <c r="AA3378" s="19">
        <v>45734.028997199071</v>
      </c>
      <c r="AB3378" t="s">
        <v>2043</v>
      </c>
    </row>
    <row r="3379" spans="1:28" x14ac:dyDescent="0.35">
      <c r="A3379" t="s">
        <v>1909</v>
      </c>
      <c r="B3379" t="s">
        <v>313</v>
      </c>
      <c r="C3379">
        <v>1980</v>
      </c>
      <c r="D3379" s="9">
        <v>38037.227685185186</v>
      </c>
      <c r="E3379" s="9">
        <v>40017.576412037037</v>
      </c>
      <c r="F3379">
        <v>46</v>
      </c>
      <c r="G3379">
        <v>46</v>
      </c>
      <c r="H3379">
        <v>25</v>
      </c>
      <c r="I3379">
        <v>21</v>
      </c>
      <c r="J3379">
        <v>5</v>
      </c>
      <c r="K3379">
        <v>41</v>
      </c>
      <c r="L3379">
        <v>38</v>
      </c>
      <c r="M3379">
        <v>3</v>
      </c>
      <c r="N3379">
        <v>8.0000000000000002E-3</v>
      </c>
      <c r="O3379">
        <v>1.7000000000000001E-2</v>
      </c>
      <c r="P3379">
        <v>4.0000000000000001E-3</v>
      </c>
      <c r="Q3379">
        <v>1.4999999999999999E-2</v>
      </c>
      <c r="R3379">
        <v>0.71399999999999997</v>
      </c>
      <c r="S3379">
        <v>0.32</v>
      </c>
      <c r="T3379">
        <v>0.84</v>
      </c>
      <c r="U3379">
        <v>200</v>
      </c>
      <c r="V3379" t="s">
        <v>58</v>
      </c>
      <c r="W3379">
        <v>0.81799999999999995</v>
      </c>
      <c r="X3379">
        <v>0.92300000000000004</v>
      </c>
      <c r="Y3379">
        <v>0.52400000000000002</v>
      </c>
      <c r="Z3379">
        <v>0.86899999999999999</v>
      </c>
      <c r="AA3379" s="19">
        <v>45734.02908734954</v>
      </c>
      <c r="AB3379" t="s">
        <v>2043</v>
      </c>
    </row>
    <row r="3380" spans="1:28" x14ac:dyDescent="0.35">
      <c r="A3380" t="s">
        <v>1909</v>
      </c>
      <c r="B3380" t="s">
        <v>314</v>
      </c>
      <c r="C3380">
        <v>48</v>
      </c>
      <c r="D3380" s="9">
        <v>39969.363518518519</v>
      </c>
      <c r="E3380" s="9">
        <v>40017.576412037037</v>
      </c>
      <c r="F3380" t="s">
        <v>874</v>
      </c>
      <c r="G3380" t="s">
        <v>874</v>
      </c>
      <c r="H3380">
        <v>12</v>
      </c>
      <c r="I3380">
        <v>1</v>
      </c>
      <c r="J3380">
        <v>1</v>
      </c>
      <c r="K3380" t="s">
        <v>875</v>
      </c>
      <c r="L3380">
        <v>10</v>
      </c>
      <c r="M3380">
        <v>1</v>
      </c>
      <c r="N3380">
        <v>0.156</v>
      </c>
      <c r="O3380" t="s">
        <v>877</v>
      </c>
      <c r="P3380" t="s">
        <v>877</v>
      </c>
      <c r="Q3380">
        <v>0.192</v>
      </c>
      <c r="R3380" t="s">
        <v>877</v>
      </c>
      <c r="S3380" t="s">
        <v>877</v>
      </c>
      <c r="T3380" t="s">
        <v>877</v>
      </c>
      <c r="U3380" t="s">
        <v>877</v>
      </c>
      <c r="V3380" t="s">
        <v>58</v>
      </c>
      <c r="W3380">
        <v>0.85</v>
      </c>
      <c r="X3380" t="s">
        <v>877</v>
      </c>
      <c r="Y3380" t="s">
        <v>877</v>
      </c>
      <c r="Z3380">
        <v>0.92300000000000004</v>
      </c>
      <c r="AA3380" s="19">
        <v>45734.029087418981</v>
      </c>
      <c r="AB3380" t="s">
        <v>2043</v>
      </c>
    </row>
    <row r="3381" spans="1:28" x14ac:dyDescent="0.35">
      <c r="A3381" t="s">
        <v>1910</v>
      </c>
      <c r="B3381" t="s">
        <v>313</v>
      </c>
      <c r="C3381">
        <v>5737</v>
      </c>
      <c r="D3381" s="9">
        <v>38576.731469907405</v>
      </c>
      <c r="E3381" s="9">
        <v>44314.182569444441</v>
      </c>
      <c r="F3381">
        <v>115</v>
      </c>
      <c r="G3381">
        <v>115</v>
      </c>
      <c r="H3381">
        <v>33</v>
      </c>
      <c r="I3381">
        <v>82</v>
      </c>
      <c r="J3381">
        <v>16</v>
      </c>
      <c r="K3381">
        <v>99</v>
      </c>
      <c r="L3381">
        <v>62</v>
      </c>
      <c r="M3381">
        <v>37</v>
      </c>
      <c r="N3381">
        <v>7.0000000000000001E-3</v>
      </c>
      <c r="O3381">
        <v>1.4999999999999999E-2</v>
      </c>
      <c r="P3381">
        <v>4.0000000000000001E-3</v>
      </c>
      <c r="Q3381">
        <v>1.4999999999999999E-2</v>
      </c>
      <c r="R3381">
        <v>0.83299999999999996</v>
      </c>
      <c r="S3381">
        <v>0.318</v>
      </c>
      <c r="T3381">
        <v>0.81799999999999995</v>
      </c>
      <c r="U3381">
        <v>2466.6669999999999</v>
      </c>
      <c r="V3381" t="s">
        <v>58</v>
      </c>
      <c r="W3381">
        <v>0.93600000000000005</v>
      </c>
      <c r="X3381">
        <v>0.97399999999999998</v>
      </c>
      <c r="Y3381">
        <v>0.92400000000000004</v>
      </c>
      <c r="Z3381">
        <v>0.88200000000000001</v>
      </c>
      <c r="AA3381" s="19">
        <v>45734.029173182869</v>
      </c>
      <c r="AB3381" t="s">
        <v>2043</v>
      </c>
    </row>
    <row r="3382" spans="1:28" x14ac:dyDescent="0.35">
      <c r="A3382" t="s">
        <v>1910</v>
      </c>
      <c r="B3382" t="s">
        <v>314</v>
      </c>
      <c r="C3382">
        <v>0</v>
      </c>
      <c r="D3382" s="9">
        <v>44314.182569444441</v>
      </c>
      <c r="E3382" s="9">
        <v>44314.182569444441</v>
      </c>
      <c r="F3382" t="s">
        <v>874</v>
      </c>
      <c r="G3382" t="s">
        <v>874</v>
      </c>
      <c r="H3382">
        <v>1</v>
      </c>
      <c r="I3382">
        <v>1</v>
      </c>
      <c r="J3382">
        <v>1</v>
      </c>
      <c r="K3382" t="s">
        <v>875</v>
      </c>
      <c r="L3382">
        <v>1</v>
      </c>
      <c r="M3382">
        <v>0</v>
      </c>
      <c r="N3382" t="s">
        <v>877</v>
      </c>
      <c r="O3382" t="s">
        <v>877</v>
      </c>
      <c r="P3382" t="s">
        <v>877</v>
      </c>
      <c r="Q3382" t="s">
        <v>877</v>
      </c>
      <c r="R3382" t="s">
        <v>877</v>
      </c>
      <c r="S3382" t="s">
        <v>877</v>
      </c>
      <c r="T3382" t="s">
        <v>877</v>
      </c>
      <c r="U3382" t="s">
        <v>877</v>
      </c>
      <c r="V3382" t="s">
        <v>58</v>
      </c>
      <c r="W3382" t="s">
        <v>877</v>
      </c>
      <c r="X3382" t="s">
        <v>877</v>
      </c>
      <c r="Y3382" t="s">
        <v>877</v>
      </c>
      <c r="Z3382" t="s">
        <v>877</v>
      </c>
      <c r="AA3382" s="19">
        <v>45734.029173252318</v>
      </c>
      <c r="AB3382" t="s">
        <v>2043</v>
      </c>
    </row>
    <row r="3383" spans="1:28" x14ac:dyDescent="0.35">
      <c r="A3383" t="s">
        <v>1911</v>
      </c>
      <c r="B3383" t="s">
        <v>313</v>
      </c>
      <c r="C3383">
        <v>2421</v>
      </c>
      <c r="D3383" s="9">
        <v>39716.922824074078</v>
      </c>
      <c r="E3383" s="9">
        <v>42138.574861111112</v>
      </c>
      <c r="F3383">
        <v>235</v>
      </c>
      <c r="G3383">
        <v>235</v>
      </c>
      <c r="H3383">
        <v>159</v>
      </c>
      <c r="I3383">
        <v>76</v>
      </c>
      <c r="J3383">
        <v>10</v>
      </c>
      <c r="K3383">
        <v>225</v>
      </c>
      <c r="L3383">
        <v>151</v>
      </c>
      <c r="M3383">
        <v>74</v>
      </c>
      <c r="N3383">
        <v>8.3000000000000004E-2</v>
      </c>
      <c r="O3383">
        <v>3.3000000000000002E-2</v>
      </c>
      <c r="P3383">
        <v>4.0000000000000001E-3</v>
      </c>
      <c r="Q3383">
        <v>6.8000000000000005E-2</v>
      </c>
      <c r="R3383">
        <v>0.60699999999999998</v>
      </c>
      <c r="S3383">
        <v>0.71599999999999997</v>
      </c>
      <c r="T3383">
        <v>0.96599999999999997</v>
      </c>
      <c r="U3383">
        <v>1088.2349999999999</v>
      </c>
      <c r="V3383" t="s">
        <v>58</v>
      </c>
      <c r="W3383">
        <v>0.95799999999999996</v>
      </c>
      <c r="X3383">
        <v>0.96899999999999997</v>
      </c>
      <c r="Y3383">
        <v>0.96</v>
      </c>
      <c r="Z3383">
        <v>0.97199999999999998</v>
      </c>
      <c r="AA3383" s="19">
        <v>45734.029265300924</v>
      </c>
      <c r="AB3383" t="s">
        <v>2043</v>
      </c>
    </row>
    <row r="3384" spans="1:28" x14ac:dyDescent="0.35">
      <c r="A3384" t="s">
        <v>1911</v>
      </c>
      <c r="B3384" t="s">
        <v>314</v>
      </c>
      <c r="C3384">
        <v>8</v>
      </c>
      <c r="D3384" s="9">
        <v>42129.627789351849</v>
      </c>
      <c r="E3384" s="9">
        <v>42138.574861111112</v>
      </c>
      <c r="F3384" t="s">
        <v>874</v>
      </c>
      <c r="G3384" t="s">
        <v>874</v>
      </c>
      <c r="H3384">
        <v>1</v>
      </c>
      <c r="I3384">
        <v>1</v>
      </c>
      <c r="J3384">
        <v>1</v>
      </c>
      <c r="K3384" t="s">
        <v>875</v>
      </c>
      <c r="L3384">
        <v>1</v>
      </c>
      <c r="M3384">
        <v>-1</v>
      </c>
      <c r="N3384" t="s">
        <v>877</v>
      </c>
      <c r="O3384" t="s">
        <v>877</v>
      </c>
      <c r="P3384" t="s">
        <v>877</v>
      </c>
      <c r="Q3384" t="s">
        <v>877</v>
      </c>
      <c r="R3384" t="s">
        <v>877</v>
      </c>
      <c r="S3384" t="s">
        <v>877</v>
      </c>
      <c r="T3384" t="s">
        <v>877</v>
      </c>
      <c r="U3384" t="s">
        <v>877</v>
      </c>
      <c r="V3384" t="s">
        <v>58</v>
      </c>
      <c r="W3384" t="s">
        <v>877</v>
      </c>
      <c r="X3384" t="s">
        <v>877</v>
      </c>
      <c r="Y3384" t="s">
        <v>877</v>
      </c>
      <c r="Z3384" t="s">
        <v>877</v>
      </c>
      <c r="AA3384" s="19">
        <v>45734.029265358797</v>
      </c>
      <c r="AB3384" t="s">
        <v>2043</v>
      </c>
    </row>
    <row r="3385" spans="1:28" x14ac:dyDescent="0.35">
      <c r="A3385" t="s">
        <v>1912</v>
      </c>
      <c r="B3385" t="s">
        <v>313</v>
      </c>
      <c r="C3385">
        <v>1142</v>
      </c>
      <c r="D3385" s="9">
        <v>39791.513321759259</v>
      </c>
      <c r="E3385" s="9">
        <v>40933.875405092593</v>
      </c>
      <c r="F3385">
        <v>328</v>
      </c>
      <c r="G3385">
        <v>328</v>
      </c>
      <c r="H3385">
        <v>188</v>
      </c>
      <c r="I3385">
        <v>140</v>
      </c>
      <c r="J3385">
        <v>33</v>
      </c>
      <c r="K3385">
        <v>295</v>
      </c>
      <c r="L3385">
        <v>230</v>
      </c>
      <c r="M3385">
        <v>65</v>
      </c>
      <c r="N3385">
        <v>0.17399999999999999</v>
      </c>
      <c r="O3385">
        <v>0.184</v>
      </c>
      <c r="P3385">
        <v>5.0999999999999997E-2</v>
      </c>
      <c r="Q3385">
        <v>0.249</v>
      </c>
      <c r="R3385">
        <v>0.81100000000000005</v>
      </c>
      <c r="S3385">
        <v>0.48599999999999999</v>
      </c>
      <c r="T3385">
        <v>0.85799999999999998</v>
      </c>
      <c r="U3385">
        <v>261.04399999999998</v>
      </c>
      <c r="V3385" t="s">
        <v>58</v>
      </c>
      <c r="W3385">
        <v>0.97599999999999998</v>
      </c>
      <c r="X3385">
        <v>0.94699999999999995</v>
      </c>
      <c r="Y3385">
        <v>0.93300000000000005</v>
      </c>
      <c r="Z3385">
        <v>0.97599999999999998</v>
      </c>
      <c r="AA3385" s="19">
        <v>45734.029357222222</v>
      </c>
      <c r="AB3385" t="s">
        <v>2043</v>
      </c>
    </row>
    <row r="3386" spans="1:28" x14ac:dyDescent="0.35">
      <c r="A3386" t="s">
        <v>1912</v>
      </c>
      <c r="B3386" t="s">
        <v>314</v>
      </c>
      <c r="C3386">
        <v>90</v>
      </c>
      <c r="D3386" s="9">
        <v>40843.623310185183</v>
      </c>
      <c r="E3386" s="9">
        <v>40933.875405092593</v>
      </c>
      <c r="F3386" t="s">
        <v>874</v>
      </c>
      <c r="G3386" t="s">
        <v>874</v>
      </c>
      <c r="H3386">
        <v>5</v>
      </c>
      <c r="I3386">
        <v>1</v>
      </c>
      <c r="J3386">
        <v>1</v>
      </c>
      <c r="K3386" t="s">
        <v>875</v>
      </c>
      <c r="L3386">
        <v>5</v>
      </c>
      <c r="M3386">
        <v>1</v>
      </c>
      <c r="N3386">
        <v>4.9000000000000002E-2</v>
      </c>
      <c r="O3386" t="s">
        <v>877</v>
      </c>
      <c r="P3386" t="s">
        <v>877</v>
      </c>
      <c r="Q3386">
        <v>3.9E-2</v>
      </c>
      <c r="R3386" t="s">
        <v>877</v>
      </c>
      <c r="S3386" t="s">
        <v>877</v>
      </c>
      <c r="T3386" t="s">
        <v>877</v>
      </c>
      <c r="U3386" t="s">
        <v>877</v>
      </c>
      <c r="V3386" t="s">
        <v>58</v>
      </c>
      <c r="W3386">
        <v>0.79</v>
      </c>
      <c r="X3386" t="s">
        <v>877</v>
      </c>
      <c r="Y3386" t="s">
        <v>877</v>
      </c>
      <c r="Z3386">
        <v>0.92</v>
      </c>
      <c r="AA3386" s="19">
        <v>45734.029357291663</v>
      </c>
      <c r="AB3386" t="s">
        <v>2043</v>
      </c>
    </row>
    <row r="3387" spans="1:28" x14ac:dyDescent="0.35">
      <c r="A3387" t="s">
        <v>1913</v>
      </c>
      <c r="B3387" t="s">
        <v>313</v>
      </c>
      <c r="C3387">
        <v>4816</v>
      </c>
      <c r="D3387" s="9">
        <v>39668.438993055555</v>
      </c>
      <c r="E3387" s="9">
        <v>44484.584687499999</v>
      </c>
      <c r="F3387">
        <v>360</v>
      </c>
      <c r="G3387">
        <v>360</v>
      </c>
      <c r="H3387">
        <v>209</v>
      </c>
      <c r="I3387">
        <v>151</v>
      </c>
      <c r="J3387">
        <v>31</v>
      </c>
      <c r="K3387">
        <v>329</v>
      </c>
      <c r="L3387">
        <v>304</v>
      </c>
      <c r="M3387">
        <v>25</v>
      </c>
      <c r="N3387">
        <v>3.9E-2</v>
      </c>
      <c r="O3387">
        <v>0.03</v>
      </c>
      <c r="P3387">
        <v>7.0000000000000001E-3</v>
      </c>
      <c r="Q3387">
        <v>0.06</v>
      </c>
      <c r="R3387">
        <v>0.96799999999999997</v>
      </c>
      <c r="S3387">
        <v>0.56499999999999995</v>
      </c>
      <c r="T3387">
        <v>0.89900000000000002</v>
      </c>
      <c r="U3387">
        <v>416.66699999999997</v>
      </c>
      <c r="V3387" t="s">
        <v>58</v>
      </c>
      <c r="W3387">
        <v>0.98299999999999998</v>
      </c>
      <c r="X3387">
        <v>0.96299999999999997</v>
      </c>
      <c r="Y3387">
        <v>0.91400000000000003</v>
      </c>
      <c r="Z3387">
        <v>0.97399999999999998</v>
      </c>
      <c r="AA3387" s="19">
        <v>45734.029448946756</v>
      </c>
      <c r="AB3387" t="s">
        <v>2043</v>
      </c>
    </row>
    <row r="3388" spans="1:28" x14ac:dyDescent="0.35">
      <c r="A3388" t="s">
        <v>1913</v>
      </c>
      <c r="B3388" t="s">
        <v>314</v>
      </c>
      <c r="C3388">
        <v>59</v>
      </c>
      <c r="D3388" s="9">
        <v>44425.582650462966</v>
      </c>
      <c r="E3388" s="9">
        <v>44484.584687499999</v>
      </c>
      <c r="F3388" t="s">
        <v>874</v>
      </c>
      <c r="G3388" t="s">
        <v>874</v>
      </c>
      <c r="H3388">
        <v>4</v>
      </c>
      <c r="I3388">
        <v>1</v>
      </c>
      <c r="J3388">
        <v>1</v>
      </c>
      <c r="K3388" t="s">
        <v>875</v>
      </c>
      <c r="L3388">
        <v>1</v>
      </c>
      <c r="M3388">
        <v>2</v>
      </c>
      <c r="N3388">
        <v>0.05</v>
      </c>
      <c r="O3388" t="s">
        <v>877</v>
      </c>
      <c r="P3388" t="s">
        <v>877</v>
      </c>
      <c r="Q3388" t="s">
        <v>877</v>
      </c>
      <c r="R3388" t="s">
        <v>877</v>
      </c>
      <c r="S3388" t="s">
        <v>877</v>
      </c>
      <c r="T3388" t="s">
        <v>877</v>
      </c>
      <c r="U3388" t="s">
        <v>877</v>
      </c>
      <c r="V3388" t="s">
        <v>58</v>
      </c>
      <c r="W3388">
        <v>0.996</v>
      </c>
      <c r="X3388" t="s">
        <v>877</v>
      </c>
      <c r="Y3388" t="s">
        <v>877</v>
      </c>
      <c r="Z3388" t="s">
        <v>877</v>
      </c>
      <c r="AA3388" s="19">
        <v>45734.029449004629</v>
      </c>
      <c r="AB3388" t="s">
        <v>2043</v>
      </c>
    </row>
    <row r="3389" spans="1:28" x14ac:dyDescent="0.35">
      <c r="A3389" t="s">
        <v>1914</v>
      </c>
      <c r="B3389" t="s">
        <v>313</v>
      </c>
      <c r="C3389">
        <v>6828</v>
      </c>
      <c r="D3389" s="9">
        <v>37659.241979166669</v>
      </c>
      <c r="E3389" s="9">
        <v>44487.784722222219</v>
      </c>
      <c r="F3389">
        <v>195</v>
      </c>
      <c r="G3389">
        <v>195</v>
      </c>
      <c r="H3389">
        <v>72</v>
      </c>
      <c r="I3389">
        <v>123</v>
      </c>
      <c r="J3389">
        <v>56</v>
      </c>
      <c r="K3389">
        <v>139</v>
      </c>
      <c r="L3389">
        <v>120</v>
      </c>
      <c r="M3389">
        <v>19</v>
      </c>
      <c r="N3389">
        <v>1.2E-2</v>
      </c>
      <c r="O3389">
        <v>1.9E-2</v>
      </c>
      <c r="P3389">
        <v>1.2999999999999999E-2</v>
      </c>
      <c r="Q3389">
        <v>2.8000000000000001E-2</v>
      </c>
      <c r="R3389">
        <v>1.556</v>
      </c>
      <c r="S3389">
        <v>0.38700000000000001</v>
      </c>
      <c r="T3389">
        <v>0.58099999999999996</v>
      </c>
      <c r="U3389">
        <v>678.57100000000003</v>
      </c>
      <c r="V3389" t="s">
        <v>64</v>
      </c>
      <c r="W3389">
        <v>0.98299999999999998</v>
      </c>
      <c r="X3389">
        <v>0.97</v>
      </c>
      <c r="Y3389">
        <v>0.89700000000000002</v>
      </c>
      <c r="Z3389">
        <v>0.89900000000000002</v>
      </c>
      <c r="AA3389" s="19">
        <v>45734.029541550924</v>
      </c>
      <c r="AB3389" t="s">
        <v>2043</v>
      </c>
    </row>
    <row r="3390" spans="1:28" x14ac:dyDescent="0.35">
      <c r="A3390" t="s">
        <v>1914</v>
      </c>
      <c r="B3390" t="s">
        <v>314</v>
      </c>
      <c r="C3390">
        <v>75</v>
      </c>
      <c r="D3390" s="9">
        <v>44412.620138888888</v>
      </c>
      <c r="E3390" s="9">
        <v>44487.784722222219</v>
      </c>
      <c r="F3390" t="s">
        <v>874</v>
      </c>
      <c r="G3390" t="s">
        <v>874</v>
      </c>
      <c r="H3390">
        <v>2</v>
      </c>
      <c r="I3390">
        <v>2</v>
      </c>
      <c r="J3390">
        <v>1</v>
      </c>
      <c r="K3390" t="s">
        <v>875</v>
      </c>
      <c r="L3390">
        <v>1</v>
      </c>
      <c r="M3390">
        <v>2</v>
      </c>
      <c r="N3390">
        <v>1.4E-2</v>
      </c>
      <c r="O3390">
        <v>1.6E-2</v>
      </c>
      <c r="P3390" t="s">
        <v>877</v>
      </c>
      <c r="Q3390" t="s">
        <v>877</v>
      </c>
      <c r="R3390" t="s">
        <v>877</v>
      </c>
      <c r="S3390" t="s">
        <v>877</v>
      </c>
      <c r="T3390" t="s">
        <v>877</v>
      </c>
      <c r="U3390" t="s">
        <v>877</v>
      </c>
      <c r="V3390" t="s">
        <v>64</v>
      </c>
      <c r="W3390">
        <v>1</v>
      </c>
      <c r="X3390">
        <v>1</v>
      </c>
      <c r="Y3390" t="s">
        <v>877</v>
      </c>
      <c r="Z3390" t="s">
        <v>877</v>
      </c>
      <c r="AA3390" s="19">
        <v>45734.029541631942</v>
      </c>
      <c r="AB3390" t="s">
        <v>2043</v>
      </c>
    </row>
    <row r="3391" spans="1:28" x14ac:dyDescent="0.35">
      <c r="A3391" t="s">
        <v>1915</v>
      </c>
      <c r="B3391" t="s">
        <v>313</v>
      </c>
      <c r="C3391">
        <v>1094</v>
      </c>
      <c r="D3391" s="9">
        <v>42434.002002314817</v>
      </c>
      <c r="E3391" s="9">
        <v>43528.339155092595</v>
      </c>
      <c r="F3391">
        <v>398</v>
      </c>
      <c r="G3391">
        <v>398</v>
      </c>
      <c r="H3391">
        <v>277</v>
      </c>
      <c r="I3391">
        <v>121</v>
      </c>
      <c r="J3391">
        <v>23</v>
      </c>
      <c r="K3391">
        <v>375</v>
      </c>
      <c r="L3391">
        <v>290</v>
      </c>
      <c r="M3391">
        <v>85</v>
      </c>
      <c r="N3391">
        <v>0.372</v>
      </c>
      <c r="O3391">
        <v>0.188</v>
      </c>
      <c r="P3391">
        <v>3.4000000000000002E-2</v>
      </c>
      <c r="Q3391">
        <v>0.42599999999999999</v>
      </c>
      <c r="R3391">
        <v>0.81</v>
      </c>
      <c r="S3391">
        <v>0.66400000000000003</v>
      </c>
      <c r="T3391">
        <v>0.93899999999999995</v>
      </c>
      <c r="U3391">
        <v>199.53100000000001</v>
      </c>
      <c r="V3391" t="s">
        <v>58</v>
      </c>
      <c r="W3391">
        <v>0.77700000000000002</v>
      </c>
      <c r="X3391">
        <v>0.88300000000000001</v>
      </c>
      <c r="Y3391">
        <v>0.91300000000000003</v>
      </c>
      <c r="Z3391">
        <v>0.872</v>
      </c>
      <c r="AA3391" s="19">
        <v>45734.029630127312</v>
      </c>
      <c r="AB3391" t="s">
        <v>2043</v>
      </c>
    </row>
    <row r="3392" spans="1:28" x14ac:dyDescent="0.35">
      <c r="A3392" t="s">
        <v>1915</v>
      </c>
      <c r="B3392" t="s">
        <v>314</v>
      </c>
      <c r="C3392">
        <v>0</v>
      </c>
      <c r="D3392" s="9">
        <v>43528.339155092595</v>
      </c>
      <c r="E3392" s="9">
        <v>43528.339155092595</v>
      </c>
      <c r="F3392" t="s">
        <v>874</v>
      </c>
      <c r="G3392" t="s">
        <v>874</v>
      </c>
      <c r="H3392">
        <v>1</v>
      </c>
      <c r="I3392">
        <v>1</v>
      </c>
      <c r="J3392">
        <v>1</v>
      </c>
      <c r="K3392" t="s">
        <v>875</v>
      </c>
      <c r="L3392">
        <v>1</v>
      </c>
      <c r="M3392">
        <v>0</v>
      </c>
      <c r="N3392" t="s">
        <v>877</v>
      </c>
      <c r="O3392" t="s">
        <v>877</v>
      </c>
      <c r="P3392" t="s">
        <v>877</v>
      </c>
      <c r="Q3392" t="s">
        <v>877</v>
      </c>
      <c r="R3392" t="s">
        <v>877</v>
      </c>
      <c r="S3392" t="s">
        <v>877</v>
      </c>
      <c r="T3392" t="s">
        <v>877</v>
      </c>
      <c r="U3392" t="s">
        <v>877</v>
      </c>
      <c r="V3392" t="s">
        <v>58</v>
      </c>
      <c r="W3392" t="s">
        <v>877</v>
      </c>
      <c r="X3392" t="s">
        <v>877</v>
      </c>
      <c r="Y3392" t="s">
        <v>877</v>
      </c>
      <c r="Z3392" t="s">
        <v>877</v>
      </c>
      <c r="AA3392" s="19">
        <v>45734.029630185185</v>
      </c>
      <c r="AB3392" t="s">
        <v>2043</v>
      </c>
    </row>
    <row r="3393" spans="1:28" x14ac:dyDescent="0.35">
      <c r="A3393" t="s">
        <v>1916</v>
      </c>
      <c r="B3393" t="s">
        <v>313</v>
      </c>
      <c r="C3393">
        <v>2012</v>
      </c>
      <c r="D3393" s="9">
        <v>40591.834270833337</v>
      </c>
      <c r="E3393" s="9">
        <v>42604.797303240739</v>
      </c>
      <c r="F3393">
        <v>75</v>
      </c>
      <c r="G3393">
        <v>75</v>
      </c>
      <c r="H3393">
        <v>47</v>
      </c>
      <c r="I3393">
        <v>28</v>
      </c>
      <c r="J3393">
        <v>3</v>
      </c>
      <c r="K3393">
        <v>72</v>
      </c>
      <c r="L3393">
        <v>53</v>
      </c>
      <c r="M3393">
        <v>19</v>
      </c>
      <c r="N3393">
        <v>3.9E-2</v>
      </c>
      <c r="O3393">
        <v>1.4E-2</v>
      </c>
      <c r="P3393">
        <v>6.0000000000000001E-3</v>
      </c>
      <c r="Q3393">
        <v>2.7E-2</v>
      </c>
      <c r="R3393">
        <v>0.57399999999999995</v>
      </c>
      <c r="S3393">
        <v>0.73599999999999999</v>
      </c>
      <c r="T3393">
        <v>0.88700000000000001</v>
      </c>
      <c r="U3393">
        <v>703.70399999999995</v>
      </c>
      <c r="V3393" t="s">
        <v>58</v>
      </c>
      <c r="W3393">
        <v>0.67400000000000004</v>
      </c>
      <c r="X3393">
        <v>0.86599999999999999</v>
      </c>
      <c r="Y3393">
        <v>0.75</v>
      </c>
      <c r="Z3393">
        <v>0.94799999999999995</v>
      </c>
      <c r="AA3393" s="19">
        <v>45734.029719675927</v>
      </c>
      <c r="AB3393" t="s">
        <v>2043</v>
      </c>
    </row>
    <row r="3394" spans="1:28" x14ac:dyDescent="0.35">
      <c r="A3394" t="s">
        <v>1916</v>
      </c>
      <c r="B3394" t="s">
        <v>314</v>
      </c>
      <c r="C3394">
        <v>13</v>
      </c>
      <c r="D3394" s="9">
        <v>42591.262106481481</v>
      </c>
      <c r="E3394" s="9">
        <v>42604.797303240739</v>
      </c>
      <c r="F3394" t="s">
        <v>874</v>
      </c>
      <c r="G3394" t="s">
        <v>874</v>
      </c>
      <c r="H3394">
        <v>1</v>
      </c>
      <c r="I3394">
        <v>2</v>
      </c>
      <c r="J3394">
        <v>1</v>
      </c>
      <c r="K3394" t="s">
        <v>875</v>
      </c>
      <c r="L3394">
        <v>2</v>
      </c>
      <c r="M3394">
        <v>-1</v>
      </c>
      <c r="N3394" t="s">
        <v>877</v>
      </c>
      <c r="O3394" t="s">
        <v>877</v>
      </c>
      <c r="P3394" t="s">
        <v>877</v>
      </c>
      <c r="Q3394">
        <v>1</v>
      </c>
      <c r="R3394" t="s">
        <v>877</v>
      </c>
      <c r="S3394" t="s">
        <v>877</v>
      </c>
      <c r="T3394" t="s">
        <v>877</v>
      </c>
      <c r="U3394" t="s">
        <v>877</v>
      </c>
      <c r="V3394" t="s">
        <v>58</v>
      </c>
      <c r="W3394" t="s">
        <v>877</v>
      </c>
      <c r="X3394" t="s">
        <v>877</v>
      </c>
      <c r="Y3394" t="s">
        <v>877</v>
      </c>
      <c r="Z3394">
        <v>1</v>
      </c>
      <c r="AA3394" s="19">
        <v>45734.029719733793</v>
      </c>
      <c r="AB3394" t="s">
        <v>2043</v>
      </c>
    </row>
    <row r="3395" spans="1:28" x14ac:dyDescent="0.35">
      <c r="A3395" t="s">
        <v>1917</v>
      </c>
      <c r="B3395" t="s">
        <v>313</v>
      </c>
      <c r="C3395">
        <v>1844</v>
      </c>
      <c r="D3395" s="9">
        <v>42311.102071759262</v>
      </c>
      <c r="E3395" s="9">
        <v>44155.339247685188</v>
      </c>
      <c r="F3395">
        <v>1003</v>
      </c>
      <c r="G3395">
        <v>1003</v>
      </c>
      <c r="H3395">
        <v>596</v>
      </c>
      <c r="I3395">
        <v>407</v>
      </c>
      <c r="J3395">
        <v>48</v>
      </c>
      <c r="K3395">
        <v>955</v>
      </c>
      <c r="L3395">
        <v>696</v>
      </c>
      <c r="M3395">
        <v>259</v>
      </c>
      <c r="N3395">
        <v>0.75800000000000001</v>
      </c>
      <c r="O3395">
        <v>0.40899999999999997</v>
      </c>
      <c r="P3395">
        <v>4.4999999999999998E-2</v>
      </c>
      <c r="Q3395">
        <v>0.92200000000000004</v>
      </c>
      <c r="R3395">
        <v>0.82199999999999995</v>
      </c>
      <c r="S3395">
        <v>0.65</v>
      </c>
      <c r="T3395">
        <v>0.96099999999999997</v>
      </c>
      <c r="U3395">
        <v>280.911</v>
      </c>
      <c r="V3395" t="s">
        <v>58</v>
      </c>
      <c r="W3395">
        <v>0.80200000000000005</v>
      </c>
      <c r="X3395">
        <v>0.69</v>
      </c>
      <c r="Y3395">
        <v>0.58499999999999996</v>
      </c>
      <c r="Z3395">
        <v>0.77600000000000002</v>
      </c>
      <c r="AA3395" s="19">
        <v>45734.029808043982</v>
      </c>
      <c r="AB3395" t="s">
        <v>2043</v>
      </c>
    </row>
    <row r="3396" spans="1:28" x14ac:dyDescent="0.35">
      <c r="A3396" t="s">
        <v>1917</v>
      </c>
      <c r="B3396" t="s">
        <v>314</v>
      </c>
      <c r="C3396">
        <v>1</v>
      </c>
      <c r="D3396" s="9">
        <v>44153.340300925927</v>
      </c>
      <c r="E3396" s="9">
        <v>44155.339247685188</v>
      </c>
      <c r="F3396" t="s">
        <v>874</v>
      </c>
      <c r="G3396" t="s">
        <v>874</v>
      </c>
      <c r="H3396">
        <v>1</v>
      </c>
      <c r="I3396">
        <v>3</v>
      </c>
      <c r="J3396">
        <v>1</v>
      </c>
      <c r="K3396" t="s">
        <v>875</v>
      </c>
      <c r="L3396">
        <v>1</v>
      </c>
      <c r="M3396">
        <v>2</v>
      </c>
      <c r="N3396" t="s">
        <v>877</v>
      </c>
      <c r="O3396">
        <v>0.75</v>
      </c>
      <c r="P3396" t="s">
        <v>877</v>
      </c>
      <c r="Q3396" t="s">
        <v>877</v>
      </c>
      <c r="R3396" t="s">
        <v>877</v>
      </c>
      <c r="S3396" t="s">
        <v>877</v>
      </c>
      <c r="T3396" t="s">
        <v>877</v>
      </c>
      <c r="U3396" t="s">
        <v>877</v>
      </c>
      <c r="V3396" t="s">
        <v>58</v>
      </c>
      <c r="W3396" t="s">
        <v>877</v>
      </c>
      <c r="X3396">
        <v>0.75</v>
      </c>
      <c r="Y3396" t="s">
        <v>877</v>
      </c>
      <c r="Z3396" t="s">
        <v>877</v>
      </c>
      <c r="AA3396" s="19">
        <v>45734.029808136576</v>
      </c>
      <c r="AB3396" t="s">
        <v>2043</v>
      </c>
    </row>
    <row r="3397" spans="1:28" x14ac:dyDescent="0.35">
      <c r="A3397" t="s">
        <v>1918</v>
      </c>
      <c r="B3397" t="s">
        <v>313</v>
      </c>
      <c r="C3397">
        <v>1093</v>
      </c>
      <c r="D3397" s="9">
        <v>43155.355983796297</v>
      </c>
      <c r="E3397" s="9">
        <v>44248.742986111109</v>
      </c>
      <c r="F3397">
        <v>75</v>
      </c>
      <c r="G3397">
        <v>75</v>
      </c>
      <c r="H3397">
        <v>72</v>
      </c>
      <c r="I3397">
        <v>3</v>
      </c>
      <c r="J3397">
        <v>5</v>
      </c>
      <c r="K3397">
        <v>70</v>
      </c>
      <c r="L3397">
        <v>10</v>
      </c>
      <c r="M3397">
        <v>60</v>
      </c>
      <c r="N3397">
        <v>3.9E-2</v>
      </c>
      <c r="O3397">
        <v>8.9999999999999993E-3</v>
      </c>
      <c r="P3397">
        <v>4.0000000000000001E-3</v>
      </c>
      <c r="Q3397">
        <v>1.7999999999999999E-2</v>
      </c>
      <c r="R3397">
        <v>0.40899999999999997</v>
      </c>
      <c r="S3397">
        <v>0.81200000000000006</v>
      </c>
      <c r="T3397">
        <v>0.91700000000000004</v>
      </c>
      <c r="U3397">
        <v>3333.3330000000001</v>
      </c>
      <c r="V3397" t="s">
        <v>58</v>
      </c>
      <c r="W3397">
        <v>0.85299999999999998</v>
      </c>
      <c r="X3397">
        <v>0.75</v>
      </c>
      <c r="Y3397">
        <v>0.99199999999999999</v>
      </c>
      <c r="Z3397">
        <v>0.91200000000000003</v>
      </c>
      <c r="AA3397" s="19">
        <v>45734.029893287036</v>
      </c>
      <c r="AB3397" t="s">
        <v>2043</v>
      </c>
    </row>
    <row r="3398" spans="1:28" x14ac:dyDescent="0.35">
      <c r="A3398" t="s">
        <v>1918</v>
      </c>
      <c r="B3398" t="s">
        <v>314</v>
      </c>
      <c r="C3398">
        <v>82</v>
      </c>
      <c r="D3398" s="9">
        <v>44166.703368055554</v>
      </c>
      <c r="E3398" s="9">
        <v>44248.742986111109</v>
      </c>
      <c r="F3398" t="s">
        <v>874</v>
      </c>
      <c r="G3398" t="s">
        <v>874</v>
      </c>
      <c r="H3398">
        <v>32</v>
      </c>
      <c r="I3398">
        <v>2</v>
      </c>
      <c r="J3398">
        <v>1</v>
      </c>
      <c r="K3398" t="s">
        <v>875</v>
      </c>
      <c r="L3398">
        <v>1</v>
      </c>
      <c r="M3398">
        <v>33</v>
      </c>
      <c r="N3398">
        <v>0.20399999999999999</v>
      </c>
      <c r="O3398" t="s">
        <v>877</v>
      </c>
      <c r="P3398" t="s">
        <v>877</v>
      </c>
      <c r="Q3398" t="s">
        <v>877</v>
      </c>
      <c r="R3398" t="s">
        <v>877</v>
      </c>
      <c r="S3398" t="s">
        <v>877</v>
      </c>
      <c r="T3398" t="s">
        <v>877</v>
      </c>
      <c r="U3398" t="s">
        <v>877</v>
      </c>
      <c r="V3398" t="s">
        <v>58</v>
      </c>
      <c r="W3398">
        <v>9.7000000000000003E-2</v>
      </c>
      <c r="X3398" t="s">
        <v>877</v>
      </c>
      <c r="Y3398" t="s">
        <v>877</v>
      </c>
      <c r="Z3398" t="s">
        <v>877</v>
      </c>
      <c r="AA3398" s="19">
        <v>45734.029893344908</v>
      </c>
      <c r="AB3398" t="s">
        <v>2043</v>
      </c>
    </row>
    <row r="3399" spans="1:28" x14ac:dyDescent="0.35">
      <c r="A3399" t="s">
        <v>1919</v>
      </c>
      <c r="B3399" t="s">
        <v>313</v>
      </c>
      <c r="C3399">
        <v>3729</v>
      </c>
      <c r="D3399" s="9">
        <v>40367.328622685185</v>
      </c>
      <c r="E3399" s="9">
        <v>44096.718645833331</v>
      </c>
      <c r="F3399">
        <v>587</v>
      </c>
      <c r="G3399">
        <v>587</v>
      </c>
      <c r="H3399">
        <v>91</v>
      </c>
      <c r="I3399">
        <v>496</v>
      </c>
      <c r="J3399">
        <v>68</v>
      </c>
      <c r="K3399">
        <v>519</v>
      </c>
      <c r="L3399">
        <v>364</v>
      </c>
      <c r="M3399">
        <v>155</v>
      </c>
      <c r="N3399">
        <v>4.7E-2</v>
      </c>
      <c r="O3399">
        <v>0.36799999999999999</v>
      </c>
      <c r="P3399">
        <v>3.7999999999999999E-2</v>
      </c>
      <c r="Q3399">
        <v>0.47599999999999998</v>
      </c>
      <c r="R3399">
        <v>1.2629999999999999</v>
      </c>
      <c r="S3399">
        <v>0.113</v>
      </c>
      <c r="T3399">
        <v>0.90800000000000003</v>
      </c>
      <c r="U3399">
        <v>325.63</v>
      </c>
      <c r="V3399" t="s">
        <v>64</v>
      </c>
      <c r="W3399">
        <v>0.46500000000000002</v>
      </c>
      <c r="X3399">
        <v>0.67300000000000004</v>
      </c>
      <c r="Y3399">
        <v>0.49199999999999999</v>
      </c>
      <c r="Z3399">
        <v>0.92100000000000004</v>
      </c>
      <c r="AA3399" s="19">
        <v>45734.029981377316</v>
      </c>
      <c r="AB3399" t="s">
        <v>2043</v>
      </c>
    </row>
    <row r="3400" spans="1:28" x14ac:dyDescent="0.35">
      <c r="A3400" t="s">
        <v>1919</v>
      </c>
      <c r="B3400" t="s">
        <v>314</v>
      </c>
      <c r="C3400">
        <v>0</v>
      </c>
      <c r="D3400" s="9">
        <v>44096.709918981483</v>
      </c>
      <c r="E3400" s="9">
        <v>44096.718645833331</v>
      </c>
      <c r="F3400" t="s">
        <v>874</v>
      </c>
      <c r="G3400" t="s">
        <v>874</v>
      </c>
      <c r="H3400">
        <v>1</v>
      </c>
      <c r="I3400">
        <v>1</v>
      </c>
      <c r="J3400">
        <v>1</v>
      </c>
      <c r="K3400" t="s">
        <v>875</v>
      </c>
      <c r="L3400">
        <v>1</v>
      </c>
      <c r="M3400">
        <v>1</v>
      </c>
      <c r="N3400" t="s">
        <v>877</v>
      </c>
      <c r="O3400" t="s">
        <v>877</v>
      </c>
      <c r="P3400" t="s">
        <v>877</v>
      </c>
      <c r="Q3400" t="s">
        <v>877</v>
      </c>
      <c r="R3400" t="s">
        <v>877</v>
      </c>
      <c r="S3400" t="s">
        <v>877</v>
      </c>
      <c r="T3400" t="s">
        <v>877</v>
      </c>
      <c r="U3400" t="s">
        <v>877</v>
      </c>
      <c r="V3400" t="s">
        <v>64</v>
      </c>
      <c r="W3400" t="s">
        <v>877</v>
      </c>
      <c r="X3400" t="s">
        <v>877</v>
      </c>
      <c r="Y3400" t="s">
        <v>877</v>
      </c>
      <c r="Z3400" t="s">
        <v>877</v>
      </c>
      <c r="AA3400" s="19">
        <v>45734.029981446758</v>
      </c>
      <c r="AB3400" t="s">
        <v>2043</v>
      </c>
    </row>
    <row r="3401" spans="1:28" x14ac:dyDescent="0.35">
      <c r="A3401" t="s">
        <v>1920</v>
      </c>
      <c r="B3401" t="s">
        <v>313</v>
      </c>
      <c r="C3401">
        <v>4331</v>
      </c>
      <c r="D3401" s="9">
        <v>39526.524583333332</v>
      </c>
      <c r="E3401" s="9">
        <v>43858.280069444445</v>
      </c>
      <c r="F3401">
        <v>171</v>
      </c>
      <c r="G3401">
        <v>171</v>
      </c>
      <c r="H3401">
        <v>105</v>
      </c>
      <c r="I3401">
        <v>66</v>
      </c>
      <c r="J3401">
        <v>9</v>
      </c>
      <c r="K3401">
        <v>162</v>
      </c>
      <c r="L3401">
        <v>119</v>
      </c>
      <c r="M3401">
        <v>43</v>
      </c>
      <c r="N3401">
        <v>4.5999999999999999E-2</v>
      </c>
      <c r="O3401">
        <v>3.5999999999999997E-2</v>
      </c>
      <c r="P3401">
        <v>6.0000000000000001E-3</v>
      </c>
      <c r="Q3401">
        <v>7.1999999999999995E-2</v>
      </c>
      <c r="R3401">
        <v>0.94699999999999995</v>
      </c>
      <c r="S3401">
        <v>0.56100000000000005</v>
      </c>
      <c r="T3401">
        <v>0.92700000000000005</v>
      </c>
      <c r="U3401">
        <v>597.22199999999998</v>
      </c>
      <c r="V3401" t="s">
        <v>58</v>
      </c>
      <c r="W3401">
        <v>0.72599999999999998</v>
      </c>
      <c r="X3401">
        <v>0.90100000000000002</v>
      </c>
      <c r="Y3401">
        <v>0.91</v>
      </c>
      <c r="Z3401">
        <v>0.98199999999999998</v>
      </c>
      <c r="AA3401" s="19">
        <v>45734.030068217595</v>
      </c>
      <c r="AB3401" t="s">
        <v>2043</v>
      </c>
    </row>
    <row r="3402" spans="1:28" x14ac:dyDescent="0.35">
      <c r="A3402" t="s">
        <v>1920</v>
      </c>
      <c r="B3402" t="s">
        <v>314</v>
      </c>
      <c r="C3402">
        <v>0</v>
      </c>
      <c r="D3402" s="9">
        <v>43858.280069444445</v>
      </c>
      <c r="E3402" s="9">
        <v>43858.280069444445</v>
      </c>
      <c r="F3402" t="s">
        <v>874</v>
      </c>
      <c r="G3402" t="s">
        <v>874</v>
      </c>
      <c r="H3402">
        <v>1</v>
      </c>
      <c r="I3402">
        <v>1</v>
      </c>
      <c r="J3402">
        <v>1</v>
      </c>
      <c r="K3402" t="s">
        <v>875</v>
      </c>
      <c r="L3402">
        <v>1</v>
      </c>
      <c r="M3402">
        <v>0</v>
      </c>
      <c r="N3402" t="s">
        <v>877</v>
      </c>
      <c r="O3402" t="s">
        <v>877</v>
      </c>
      <c r="P3402" t="s">
        <v>877</v>
      </c>
      <c r="Q3402" t="s">
        <v>877</v>
      </c>
      <c r="R3402" t="s">
        <v>877</v>
      </c>
      <c r="S3402" t="s">
        <v>877</v>
      </c>
      <c r="T3402" t="s">
        <v>877</v>
      </c>
      <c r="U3402" t="s">
        <v>877</v>
      </c>
      <c r="V3402" t="s">
        <v>58</v>
      </c>
      <c r="W3402" t="s">
        <v>877</v>
      </c>
      <c r="X3402" t="s">
        <v>877</v>
      </c>
      <c r="Y3402" t="s">
        <v>877</v>
      </c>
      <c r="Z3402" t="s">
        <v>877</v>
      </c>
      <c r="AA3402" s="19">
        <v>45734.030068263892</v>
      </c>
      <c r="AB3402" t="s">
        <v>2043</v>
      </c>
    </row>
    <row r="3403" spans="1:28" x14ac:dyDescent="0.35">
      <c r="A3403" t="s">
        <v>1921</v>
      </c>
      <c r="B3403" t="s">
        <v>313</v>
      </c>
      <c r="C3403">
        <v>3407</v>
      </c>
      <c r="D3403" s="9">
        <v>41157.69091435185</v>
      </c>
      <c r="E3403" s="9">
        <v>44565.515266203707</v>
      </c>
      <c r="F3403">
        <v>7721</v>
      </c>
      <c r="G3403">
        <v>7721</v>
      </c>
      <c r="H3403">
        <v>2306</v>
      </c>
      <c r="I3403">
        <v>5415</v>
      </c>
      <c r="J3403">
        <v>728</v>
      </c>
      <c r="K3403">
        <v>6993</v>
      </c>
      <c r="L3403">
        <v>4411</v>
      </c>
      <c r="M3403">
        <v>2582</v>
      </c>
      <c r="N3403">
        <v>0.8</v>
      </c>
      <c r="O3403">
        <v>2.2040000000000002</v>
      </c>
      <c r="P3403">
        <v>0.29199999999999998</v>
      </c>
      <c r="Q3403">
        <v>1.581</v>
      </c>
      <c r="R3403">
        <v>0.58299999999999996</v>
      </c>
      <c r="S3403">
        <v>0.26600000000000001</v>
      </c>
      <c r="T3403">
        <v>0.90300000000000002</v>
      </c>
      <c r="U3403">
        <v>1633.144</v>
      </c>
      <c r="V3403" t="s">
        <v>58</v>
      </c>
      <c r="W3403">
        <v>0.98</v>
      </c>
      <c r="X3403">
        <v>0.88900000000000001</v>
      </c>
      <c r="Y3403">
        <v>0.86</v>
      </c>
      <c r="Z3403">
        <v>0.93700000000000006</v>
      </c>
      <c r="AA3403" s="19">
        <v>45734.030177465276</v>
      </c>
      <c r="AB3403" t="s">
        <v>2043</v>
      </c>
    </row>
    <row r="3404" spans="1:28" x14ac:dyDescent="0.35">
      <c r="A3404" t="s">
        <v>1921</v>
      </c>
      <c r="B3404" t="s">
        <v>314</v>
      </c>
      <c r="C3404">
        <v>99</v>
      </c>
      <c r="D3404" s="9">
        <v>44466.355208333334</v>
      </c>
      <c r="E3404" s="9">
        <v>44565.515266203707</v>
      </c>
      <c r="F3404" t="s">
        <v>874</v>
      </c>
      <c r="G3404" t="s">
        <v>874</v>
      </c>
      <c r="H3404">
        <v>48</v>
      </c>
      <c r="I3404">
        <v>40</v>
      </c>
      <c r="J3404">
        <v>4</v>
      </c>
      <c r="K3404" t="s">
        <v>875</v>
      </c>
      <c r="L3404">
        <v>73</v>
      </c>
      <c r="M3404">
        <v>12</v>
      </c>
      <c r="N3404">
        <v>0.55400000000000005</v>
      </c>
      <c r="O3404">
        <v>0.46</v>
      </c>
      <c r="P3404">
        <v>6.2E-2</v>
      </c>
      <c r="Q3404">
        <v>0.89100000000000001</v>
      </c>
      <c r="R3404">
        <v>0.93600000000000005</v>
      </c>
      <c r="S3404">
        <v>0.54600000000000004</v>
      </c>
      <c r="T3404">
        <v>0.93899999999999995</v>
      </c>
      <c r="U3404">
        <v>2897.8679999999999</v>
      </c>
      <c r="V3404" t="s">
        <v>58</v>
      </c>
      <c r="W3404">
        <v>0.98499999999999999</v>
      </c>
      <c r="X3404">
        <v>0.97599999999999998</v>
      </c>
      <c r="Y3404">
        <v>0.94699999999999995</v>
      </c>
      <c r="Z3404">
        <v>0.89800000000000002</v>
      </c>
      <c r="AA3404" s="19">
        <v>45734.030191076388</v>
      </c>
      <c r="AB3404" t="s">
        <v>2043</v>
      </c>
    </row>
    <row r="3405" spans="1:28" x14ac:dyDescent="0.35">
      <c r="A3405" t="s">
        <v>1922</v>
      </c>
      <c r="B3405" t="s">
        <v>313</v>
      </c>
      <c r="C3405">
        <v>5026</v>
      </c>
      <c r="D3405" s="9">
        <v>39404.263912037037</v>
      </c>
      <c r="E3405" s="9">
        <v>44430.835601851853</v>
      </c>
      <c r="F3405">
        <v>56</v>
      </c>
      <c r="G3405">
        <v>56</v>
      </c>
      <c r="H3405">
        <v>28</v>
      </c>
      <c r="I3405">
        <v>28</v>
      </c>
      <c r="J3405">
        <v>28</v>
      </c>
      <c r="K3405">
        <v>28</v>
      </c>
      <c r="L3405">
        <v>25</v>
      </c>
      <c r="M3405">
        <v>3</v>
      </c>
      <c r="N3405">
        <v>4.0000000000000001E-3</v>
      </c>
      <c r="O3405">
        <v>6.0000000000000001E-3</v>
      </c>
      <c r="P3405">
        <v>6.0000000000000001E-3</v>
      </c>
      <c r="Q3405">
        <v>4.0000000000000001E-3</v>
      </c>
      <c r="R3405">
        <v>1</v>
      </c>
      <c r="S3405">
        <v>0.4</v>
      </c>
      <c r="T3405">
        <v>0.4</v>
      </c>
      <c r="U3405">
        <v>750</v>
      </c>
      <c r="V3405" t="s">
        <v>64</v>
      </c>
      <c r="W3405">
        <v>0.94199999999999995</v>
      </c>
      <c r="X3405">
        <v>0.85199999999999998</v>
      </c>
      <c r="Y3405">
        <v>0.72899999999999998</v>
      </c>
      <c r="Z3405">
        <v>0.92600000000000005</v>
      </c>
      <c r="AA3405" s="19">
        <v>45734.030283333334</v>
      </c>
      <c r="AB3405" t="s">
        <v>2043</v>
      </c>
    </row>
    <row r="3406" spans="1:28" x14ac:dyDescent="0.35">
      <c r="A3406" t="s">
        <v>1922</v>
      </c>
      <c r="B3406" t="s">
        <v>314</v>
      </c>
      <c r="C3406">
        <v>80</v>
      </c>
      <c r="D3406" s="9">
        <v>44350.390173611115</v>
      </c>
      <c r="E3406" s="9">
        <v>44430.835601851853</v>
      </c>
      <c r="F3406" t="s">
        <v>874</v>
      </c>
      <c r="G3406" t="s">
        <v>874</v>
      </c>
      <c r="H3406">
        <v>1</v>
      </c>
      <c r="I3406">
        <v>1</v>
      </c>
      <c r="J3406">
        <v>6</v>
      </c>
      <c r="K3406" t="s">
        <v>875</v>
      </c>
      <c r="L3406">
        <v>2</v>
      </c>
      <c r="M3406">
        <v>-6</v>
      </c>
      <c r="N3406" t="s">
        <v>877</v>
      </c>
      <c r="O3406" t="s">
        <v>877</v>
      </c>
      <c r="P3406" t="s">
        <v>877</v>
      </c>
      <c r="Q3406">
        <v>1.2E-2</v>
      </c>
      <c r="R3406" t="s">
        <v>877</v>
      </c>
      <c r="S3406" t="s">
        <v>877</v>
      </c>
      <c r="T3406" t="s">
        <v>877</v>
      </c>
      <c r="U3406" t="s">
        <v>877</v>
      </c>
      <c r="V3406" t="s">
        <v>64</v>
      </c>
      <c r="W3406" t="s">
        <v>877</v>
      </c>
      <c r="X3406" t="s">
        <v>877</v>
      </c>
      <c r="Y3406" t="s">
        <v>877</v>
      </c>
      <c r="Z3406">
        <v>1</v>
      </c>
      <c r="AA3406" s="19">
        <v>45734.030283391206</v>
      </c>
      <c r="AB3406" t="s">
        <v>2043</v>
      </c>
    </row>
    <row r="3407" spans="1:28" x14ac:dyDescent="0.35">
      <c r="A3407" t="s">
        <v>1923</v>
      </c>
      <c r="B3407" t="s">
        <v>313</v>
      </c>
      <c r="C3407">
        <v>5726</v>
      </c>
      <c r="D3407" s="9">
        <v>38827.876076388886</v>
      </c>
      <c r="E3407" s="9">
        <v>44554.797592592593</v>
      </c>
      <c r="F3407">
        <v>227</v>
      </c>
      <c r="G3407">
        <v>227</v>
      </c>
      <c r="H3407">
        <v>152</v>
      </c>
      <c r="I3407">
        <v>75</v>
      </c>
      <c r="J3407">
        <v>29</v>
      </c>
      <c r="K3407">
        <v>198</v>
      </c>
      <c r="L3407">
        <v>189</v>
      </c>
      <c r="M3407">
        <v>9</v>
      </c>
      <c r="N3407">
        <v>0.03</v>
      </c>
      <c r="O3407">
        <v>1.7000000000000001E-2</v>
      </c>
      <c r="P3407">
        <v>7.0000000000000001E-3</v>
      </c>
      <c r="Q3407">
        <v>3.9E-2</v>
      </c>
      <c r="R3407">
        <v>0.97499999999999998</v>
      </c>
      <c r="S3407">
        <v>0.63800000000000001</v>
      </c>
      <c r="T3407">
        <v>0.85099999999999998</v>
      </c>
      <c r="U3407">
        <v>230.76900000000001</v>
      </c>
      <c r="V3407" t="s">
        <v>58</v>
      </c>
      <c r="W3407">
        <v>0.96599999999999997</v>
      </c>
      <c r="X3407">
        <v>0.98199999999999998</v>
      </c>
      <c r="Y3407">
        <v>0.73299999999999998</v>
      </c>
      <c r="Z3407">
        <v>0.97899999999999998</v>
      </c>
      <c r="AA3407" s="19">
        <v>45734.030374814814</v>
      </c>
      <c r="AB3407" t="s">
        <v>2043</v>
      </c>
    </row>
    <row r="3408" spans="1:28" x14ac:dyDescent="0.35">
      <c r="A3408" t="s">
        <v>1923</v>
      </c>
      <c r="B3408" t="s">
        <v>314</v>
      </c>
      <c r="C3408">
        <v>48</v>
      </c>
      <c r="D3408" s="9">
        <v>44506.447465277779</v>
      </c>
      <c r="E3408" s="9">
        <v>44554.797592592593</v>
      </c>
      <c r="F3408" t="s">
        <v>874</v>
      </c>
      <c r="G3408" t="s">
        <v>874</v>
      </c>
      <c r="H3408">
        <v>5</v>
      </c>
      <c r="I3408">
        <v>1</v>
      </c>
      <c r="J3408">
        <v>1</v>
      </c>
      <c r="K3408" t="s">
        <v>875</v>
      </c>
      <c r="L3408">
        <v>5</v>
      </c>
      <c r="M3408">
        <v>-1</v>
      </c>
      <c r="N3408">
        <v>8.6999999999999994E-2</v>
      </c>
      <c r="O3408" t="s">
        <v>877</v>
      </c>
      <c r="P3408" t="s">
        <v>877</v>
      </c>
      <c r="Q3408">
        <v>8.2000000000000003E-2</v>
      </c>
      <c r="R3408" t="s">
        <v>877</v>
      </c>
      <c r="S3408" t="s">
        <v>877</v>
      </c>
      <c r="T3408" t="s">
        <v>877</v>
      </c>
      <c r="U3408" t="s">
        <v>877</v>
      </c>
      <c r="V3408" t="s">
        <v>58</v>
      </c>
      <c r="W3408">
        <v>0.93500000000000005</v>
      </c>
      <c r="X3408" t="s">
        <v>877</v>
      </c>
      <c r="Y3408" t="s">
        <v>877</v>
      </c>
      <c r="Z3408">
        <v>0.91300000000000003</v>
      </c>
      <c r="AA3408" s="19">
        <v>45734.030374872687</v>
      </c>
      <c r="AB3408" t="s">
        <v>2043</v>
      </c>
    </row>
    <row r="3409" spans="1:28" x14ac:dyDescent="0.35">
      <c r="A3409" t="s">
        <v>1924</v>
      </c>
      <c r="B3409" t="s">
        <v>313</v>
      </c>
      <c r="C3409">
        <v>6104</v>
      </c>
      <c r="D3409" s="9">
        <v>38456.823993055557</v>
      </c>
      <c r="E3409" s="9">
        <v>44561.534131944441</v>
      </c>
      <c r="F3409">
        <v>570</v>
      </c>
      <c r="G3409">
        <v>570</v>
      </c>
      <c r="H3409">
        <v>247</v>
      </c>
      <c r="I3409">
        <v>323</v>
      </c>
      <c r="J3409">
        <v>136</v>
      </c>
      <c r="K3409">
        <v>434</v>
      </c>
      <c r="L3409">
        <v>409</v>
      </c>
      <c r="M3409">
        <v>25</v>
      </c>
      <c r="N3409">
        <v>3.5000000000000003E-2</v>
      </c>
      <c r="O3409">
        <v>6.5000000000000002E-2</v>
      </c>
      <c r="P3409">
        <v>2.5000000000000001E-2</v>
      </c>
      <c r="Q3409">
        <v>6.3E-2</v>
      </c>
      <c r="R3409">
        <v>0.84</v>
      </c>
      <c r="S3409">
        <v>0.35</v>
      </c>
      <c r="T3409">
        <v>0.75</v>
      </c>
      <c r="U3409">
        <v>396.82499999999999</v>
      </c>
      <c r="V3409" t="s">
        <v>58</v>
      </c>
      <c r="W3409">
        <v>0.88900000000000001</v>
      </c>
      <c r="X3409">
        <v>0.83699999999999997</v>
      </c>
      <c r="Y3409">
        <v>0.95299999999999996</v>
      </c>
      <c r="Z3409">
        <v>0.86199999999999999</v>
      </c>
      <c r="AA3409" s="19">
        <v>45734.03046947917</v>
      </c>
      <c r="AB3409" t="s">
        <v>2043</v>
      </c>
    </row>
    <row r="3410" spans="1:28" x14ac:dyDescent="0.35">
      <c r="A3410" t="s">
        <v>1924</v>
      </c>
      <c r="B3410" t="s">
        <v>314</v>
      </c>
      <c r="C3410">
        <v>33</v>
      </c>
      <c r="D3410" s="9">
        <v>44527.652013888888</v>
      </c>
      <c r="E3410" s="9">
        <v>44561.534131944441</v>
      </c>
      <c r="F3410" t="s">
        <v>874</v>
      </c>
      <c r="G3410" t="s">
        <v>874</v>
      </c>
      <c r="H3410">
        <v>13</v>
      </c>
      <c r="I3410">
        <v>1</v>
      </c>
      <c r="J3410">
        <v>1</v>
      </c>
      <c r="K3410" t="s">
        <v>875</v>
      </c>
      <c r="L3410">
        <v>12</v>
      </c>
      <c r="M3410">
        <v>0</v>
      </c>
      <c r="N3410">
        <v>0.19900000000000001</v>
      </c>
      <c r="O3410" t="s">
        <v>877</v>
      </c>
      <c r="P3410" t="s">
        <v>877</v>
      </c>
      <c r="Q3410">
        <v>0.185</v>
      </c>
      <c r="R3410" t="s">
        <v>877</v>
      </c>
      <c r="S3410" t="s">
        <v>877</v>
      </c>
      <c r="T3410" t="s">
        <v>877</v>
      </c>
      <c r="U3410" t="s">
        <v>877</v>
      </c>
      <c r="V3410" t="s">
        <v>58</v>
      </c>
      <c r="W3410">
        <v>0.65</v>
      </c>
      <c r="X3410" t="s">
        <v>877</v>
      </c>
      <c r="Y3410" t="s">
        <v>877</v>
      </c>
      <c r="Z3410">
        <v>0.42099999999999999</v>
      </c>
      <c r="AA3410" s="19">
        <v>45734.030469548612</v>
      </c>
      <c r="AB3410" t="s">
        <v>2043</v>
      </c>
    </row>
    <row r="3411" spans="1:28" x14ac:dyDescent="0.35">
      <c r="A3411" t="s">
        <v>1925</v>
      </c>
      <c r="B3411" t="s">
        <v>313</v>
      </c>
      <c r="C3411">
        <v>4582</v>
      </c>
      <c r="D3411" s="9">
        <v>39736.666701388887</v>
      </c>
      <c r="E3411" s="9">
        <v>44319.453483796293</v>
      </c>
      <c r="F3411">
        <v>278</v>
      </c>
      <c r="G3411">
        <v>278</v>
      </c>
      <c r="H3411">
        <v>89</v>
      </c>
      <c r="I3411">
        <v>189</v>
      </c>
      <c r="J3411">
        <v>52</v>
      </c>
      <c r="K3411">
        <v>226</v>
      </c>
      <c r="L3411">
        <v>215</v>
      </c>
      <c r="M3411">
        <v>11</v>
      </c>
      <c r="N3411">
        <v>2.8000000000000001E-2</v>
      </c>
      <c r="O3411">
        <v>5.1999999999999998E-2</v>
      </c>
      <c r="P3411">
        <v>1.4E-2</v>
      </c>
      <c r="Q3411">
        <v>6.2E-2</v>
      </c>
      <c r="R3411">
        <v>0.93899999999999995</v>
      </c>
      <c r="S3411">
        <v>0.35</v>
      </c>
      <c r="T3411">
        <v>0.82499999999999996</v>
      </c>
      <c r="U3411">
        <v>177.41900000000001</v>
      </c>
      <c r="V3411" t="s">
        <v>58</v>
      </c>
      <c r="W3411">
        <v>0.95399999999999996</v>
      </c>
      <c r="X3411">
        <v>0.90300000000000002</v>
      </c>
      <c r="Y3411">
        <v>0.88500000000000001</v>
      </c>
      <c r="Z3411">
        <v>0.94199999999999995</v>
      </c>
      <c r="AA3411" s="19">
        <v>45734.030556458332</v>
      </c>
      <c r="AB3411" t="s">
        <v>2043</v>
      </c>
    </row>
    <row r="3412" spans="1:28" x14ac:dyDescent="0.35">
      <c r="A3412" t="s">
        <v>1925</v>
      </c>
      <c r="B3412" t="s">
        <v>314</v>
      </c>
      <c r="C3412">
        <v>0</v>
      </c>
      <c r="D3412" s="9">
        <v>44319.453483796293</v>
      </c>
      <c r="E3412" s="9">
        <v>44319.453483796293</v>
      </c>
      <c r="F3412" t="s">
        <v>874</v>
      </c>
      <c r="G3412" t="s">
        <v>874</v>
      </c>
      <c r="H3412">
        <v>1</v>
      </c>
      <c r="I3412">
        <v>1</v>
      </c>
      <c r="J3412">
        <v>1</v>
      </c>
      <c r="K3412" t="s">
        <v>875</v>
      </c>
      <c r="L3412">
        <v>1</v>
      </c>
      <c r="M3412">
        <v>0</v>
      </c>
      <c r="N3412" t="s">
        <v>877</v>
      </c>
      <c r="O3412" t="s">
        <v>877</v>
      </c>
      <c r="P3412" t="s">
        <v>877</v>
      </c>
      <c r="Q3412" t="s">
        <v>877</v>
      </c>
      <c r="R3412" t="s">
        <v>877</v>
      </c>
      <c r="S3412" t="s">
        <v>877</v>
      </c>
      <c r="T3412" t="s">
        <v>877</v>
      </c>
      <c r="U3412" t="s">
        <v>877</v>
      </c>
      <c r="V3412" t="s">
        <v>58</v>
      </c>
      <c r="W3412" t="s">
        <v>877</v>
      </c>
      <c r="X3412" t="s">
        <v>877</v>
      </c>
      <c r="Y3412" t="s">
        <v>877</v>
      </c>
      <c r="Z3412" t="s">
        <v>877</v>
      </c>
      <c r="AA3412" s="19">
        <v>45734.030556516205</v>
      </c>
      <c r="AB3412" t="s">
        <v>2043</v>
      </c>
    </row>
    <row r="3413" spans="1:28" x14ac:dyDescent="0.35">
      <c r="A3413" t="s">
        <v>1926</v>
      </c>
      <c r="B3413" t="s">
        <v>313</v>
      </c>
      <c r="C3413">
        <v>2222</v>
      </c>
      <c r="D3413" s="9">
        <v>37285.981134259258</v>
      </c>
      <c r="E3413" s="9">
        <v>39508.824479166666</v>
      </c>
      <c r="F3413">
        <v>53</v>
      </c>
      <c r="G3413">
        <v>53</v>
      </c>
      <c r="H3413">
        <v>19</v>
      </c>
      <c r="I3413">
        <v>34</v>
      </c>
      <c r="J3413">
        <v>4</v>
      </c>
      <c r="K3413">
        <v>49</v>
      </c>
      <c r="L3413">
        <v>19</v>
      </c>
      <c r="M3413">
        <v>30</v>
      </c>
      <c r="N3413">
        <v>0.01</v>
      </c>
      <c r="O3413">
        <v>2.4E-2</v>
      </c>
      <c r="P3413">
        <v>0</v>
      </c>
      <c r="Q3413">
        <v>2.1999999999999999E-2</v>
      </c>
      <c r="R3413">
        <v>0.64700000000000002</v>
      </c>
      <c r="S3413">
        <v>0.29399999999999998</v>
      </c>
      <c r="T3413">
        <v>1</v>
      </c>
      <c r="U3413">
        <v>1363.636</v>
      </c>
      <c r="V3413" t="s">
        <v>58</v>
      </c>
      <c r="W3413">
        <v>0.87</v>
      </c>
      <c r="X3413">
        <v>0.875</v>
      </c>
      <c r="Y3413">
        <v>0</v>
      </c>
      <c r="Z3413">
        <v>0.7</v>
      </c>
      <c r="AA3413" s="19">
        <v>45734.030638900462</v>
      </c>
      <c r="AB3413" t="s">
        <v>2043</v>
      </c>
    </row>
    <row r="3414" spans="1:28" x14ac:dyDescent="0.35">
      <c r="A3414" t="s">
        <v>1926</v>
      </c>
      <c r="B3414" t="s">
        <v>314</v>
      </c>
      <c r="C3414">
        <v>0</v>
      </c>
      <c r="D3414" s="9">
        <v>39508.824467592596</v>
      </c>
      <c r="E3414" s="9">
        <v>39508.824479166666</v>
      </c>
      <c r="F3414" t="s">
        <v>874</v>
      </c>
      <c r="G3414" t="s">
        <v>874</v>
      </c>
      <c r="H3414">
        <v>1</v>
      </c>
      <c r="I3414">
        <v>1</v>
      </c>
      <c r="J3414">
        <v>1</v>
      </c>
      <c r="K3414" t="s">
        <v>875</v>
      </c>
      <c r="L3414">
        <v>12</v>
      </c>
      <c r="M3414">
        <v>-11</v>
      </c>
      <c r="N3414" t="s">
        <v>877</v>
      </c>
      <c r="O3414" t="s">
        <v>877</v>
      </c>
      <c r="P3414" t="s">
        <v>877</v>
      </c>
      <c r="Q3414">
        <v>6</v>
      </c>
      <c r="R3414" t="s">
        <v>877</v>
      </c>
      <c r="S3414" t="s">
        <v>877</v>
      </c>
      <c r="T3414" t="s">
        <v>877</v>
      </c>
      <c r="U3414" t="s">
        <v>877</v>
      </c>
      <c r="V3414" t="s">
        <v>58</v>
      </c>
      <c r="W3414" t="s">
        <v>877</v>
      </c>
      <c r="X3414" t="s">
        <v>877</v>
      </c>
      <c r="Y3414" t="s">
        <v>877</v>
      </c>
      <c r="Z3414">
        <v>0.73399999999999999</v>
      </c>
      <c r="AA3414" s="19">
        <v>45734.030638958335</v>
      </c>
      <c r="AB3414" t="s">
        <v>2043</v>
      </c>
    </row>
    <row r="3415" spans="1:28" x14ac:dyDescent="0.35">
      <c r="A3415" t="s">
        <v>1927</v>
      </c>
      <c r="B3415" t="s">
        <v>313</v>
      </c>
      <c r="C3415">
        <v>3066</v>
      </c>
      <c r="D3415" s="9">
        <v>40928.398472222223</v>
      </c>
      <c r="E3415" s="9">
        <v>43994.606400462966</v>
      </c>
      <c r="F3415">
        <v>182</v>
      </c>
      <c r="G3415">
        <v>182</v>
      </c>
      <c r="H3415">
        <v>133</v>
      </c>
      <c r="I3415">
        <v>49</v>
      </c>
      <c r="J3415">
        <v>73</v>
      </c>
      <c r="K3415">
        <v>109</v>
      </c>
      <c r="L3415">
        <v>109</v>
      </c>
      <c r="M3415">
        <v>0</v>
      </c>
      <c r="N3415">
        <v>0.11700000000000001</v>
      </c>
      <c r="O3415">
        <v>4.2000000000000003E-2</v>
      </c>
      <c r="P3415">
        <v>1.9E-2</v>
      </c>
      <c r="Q3415">
        <v>0.09</v>
      </c>
      <c r="R3415">
        <v>0.64300000000000002</v>
      </c>
      <c r="S3415">
        <v>0.73599999999999999</v>
      </c>
      <c r="T3415">
        <v>0.88100000000000001</v>
      </c>
      <c r="U3415">
        <v>0</v>
      </c>
      <c r="V3415" t="s">
        <v>82</v>
      </c>
      <c r="W3415">
        <v>0.84299999999999997</v>
      </c>
      <c r="X3415">
        <v>0.85399999999999998</v>
      </c>
      <c r="Y3415">
        <v>0.46700000000000003</v>
      </c>
      <c r="Z3415">
        <v>0.875</v>
      </c>
      <c r="AA3415" s="19">
        <v>45734.030726469908</v>
      </c>
      <c r="AB3415" t="s">
        <v>2043</v>
      </c>
    </row>
    <row r="3416" spans="1:28" x14ac:dyDescent="0.35">
      <c r="A3416" t="s">
        <v>1927</v>
      </c>
      <c r="B3416" t="s">
        <v>314</v>
      </c>
      <c r="C3416">
        <v>0</v>
      </c>
      <c r="D3416" s="9">
        <v>43994.606064814812</v>
      </c>
      <c r="E3416" s="9">
        <v>43994.606400462966</v>
      </c>
      <c r="F3416" t="s">
        <v>874</v>
      </c>
      <c r="G3416" t="s">
        <v>874</v>
      </c>
      <c r="H3416">
        <v>1</v>
      </c>
      <c r="I3416">
        <v>1</v>
      </c>
      <c r="J3416">
        <v>59</v>
      </c>
      <c r="K3416" t="s">
        <v>875</v>
      </c>
      <c r="L3416">
        <v>1</v>
      </c>
      <c r="M3416">
        <v>-58</v>
      </c>
      <c r="N3416" t="s">
        <v>877</v>
      </c>
      <c r="O3416" t="s">
        <v>877</v>
      </c>
      <c r="P3416">
        <v>29.5</v>
      </c>
      <c r="Q3416" t="s">
        <v>877</v>
      </c>
      <c r="R3416" t="s">
        <v>877</v>
      </c>
      <c r="S3416" t="s">
        <v>877</v>
      </c>
      <c r="T3416" t="s">
        <v>877</v>
      </c>
      <c r="U3416" t="s">
        <v>877</v>
      </c>
      <c r="V3416" t="s">
        <v>82</v>
      </c>
      <c r="W3416" t="s">
        <v>877</v>
      </c>
      <c r="X3416" t="s">
        <v>877</v>
      </c>
      <c r="Y3416">
        <v>0.14499999999999999</v>
      </c>
      <c r="Z3416" t="s">
        <v>877</v>
      </c>
      <c r="AA3416" s="19">
        <v>45734.030726527781</v>
      </c>
      <c r="AB3416" t="s">
        <v>2043</v>
      </c>
    </row>
    <row r="3417" spans="1:28" x14ac:dyDescent="0.35">
      <c r="A3417" t="s">
        <v>1928</v>
      </c>
      <c r="B3417" t="s">
        <v>313</v>
      </c>
      <c r="C3417">
        <v>942</v>
      </c>
      <c r="D3417" s="9">
        <v>42569.257037037038</v>
      </c>
      <c r="E3417" s="9">
        <v>43511.346608796295</v>
      </c>
      <c r="F3417">
        <v>191</v>
      </c>
      <c r="G3417">
        <v>191</v>
      </c>
      <c r="H3417">
        <v>136</v>
      </c>
      <c r="I3417">
        <v>55</v>
      </c>
      <c r="J3417">
        <v>15</v>
      </c>
      <c r="K3417">
        <v>176</v>
      </c>
      <c r="L3417">
        <v>117</v>
      </c>
      <c r="M3417">
        <v>59</v>
      </c>
      <c r="N3417">
        <v>0.34200000000000003</v>
      </c>
      <c r="O3417">
        <v>6.3E-2</v>
      </c>
      <c r="P3417">
        <v>3.4000000000000002E-2</v>
      </c>
      <c r="Q3417">
        <v>0.373</v>
      </c>
      <c r="R3417">
        <v>1.0049999999999999</v>
      </c>
      <c r="S3417">
        <v>0.84399999999999997</v>
      </c>
      <c r="T3417">
        <v>0.91600000000000004</v>
      </c>
      <c r="U3417">
        <v>158.17699999999999</v>
      </c>
      <c r="V3417" t="s">
        <v>64</v>
      </c>
      <c r="W3417">
        <v>0.70799999999999996</v>
      </c>
      <c r="X3417">
        <v>0.42699999999999999</v>
      </c>
      <c r="Y3417">
        <v>0.56100000000000005</v>
      </c>
      <c r="Z3417">
        <v>0.71399999999999997</v>
      </c>
      <c r="AA3417" s="19">
        <v>45734.030810983793</v>
      </c>
      <c r="AB3417" t="s">
        <v>2043</v>
      </c>
    </row>
    <row r="3418" spans="1:28" x14ac:dyDescent="0.35">
      <c r="A3418" t="s">
        <v>1928</v>
      </c>
      <c r="B3418" t="s">
        <v>314</v>
      </c>
      <c r="C3418">
        <v>38</v>
      </c>
      <c r="D3418" s="9">
        <v>43473.252025462964</v>
      </c>
      <c r="E3418" s="9">
        <v>43511.346608796295</v>
      </c>
      <c r="F3418" t="s">
        <v>874</v>
      </c>
      <c r="G3418" t="s">
        <v>874</v>
      </c>
      <c r="H3418">
        <v>1</v>
      </c>
      <c r="I3418">
        <v>2</v>
      </c>
      <c r="J3418">
        <v>1</v>
      </c>
      <c r="K3418" t="s">
        <v>875</v>
      </c>
      <c r="L3418">
        <v>1</v>
      </c>
      <c r="M3418">
        <v>1</v>
      </c>
      <c r="N3418" t="s">
        <v>877</v>
      </c>
      <c r="O3418">
        <v>2.5999999999999999E-2</v>
      </c>
      <c r="P3418" t="s">
        <v>877</v>
      </c>
      <c r="Q3418" t="s">
        <v>877</v>
      </c>
      <c r="R3418" t="s">
        <v>877</v>
      </c>
      <c r="S3418" t="s">
        <v>877</v>
      </c>
      <c r="T3418" t="s">
        <v>877</v>
      </c>
      <c r="U3418" t="s">
        <v>877</v>
      </c>
      <c r="V3418" t="s">
        <v>64</v>
      </c>
      <c r="W3418" t="s">
        <v>877</v>
      </c>
      <c r="X3418">
        <v>1</v>
      </c>
      <c r="Y3418" t="s">
        <v>877</v>
      </c>
      <c r="Z3418" t="s">
        <v>877</v>
      </c>
      <c r="AA3418" s="19">
        <v>45734.030811041666</v>
      </c>
      <c r="AB3418" t="s">
        <v>2043</v>
      </c>
    </row>
    <row r="3419" spans="1:28" x14ac:dyDescent="0.35">
      <c r="A3419" t="s">
        <v>1929</v>
      </c>
      <c r="B3419" t="s">
        <v>313</v>
      </c>
      <c r="C3419">
        <v>3232</v>
      </c>
      <c r="D3419" s="9">
        <v>41333.922395833331</v>
      </c>
      <c r="E3419" s="9">
        <v>44566.698807870373</v>
      </c>
      <c r="F3419">
        <v>2279</v>
      </c>
      <c r="G3419">
        <v>2279</v>
      </c>
      <c r="H3419">
        <v>908</v>
      </c>
      <c r="I3419">
        <v>1371</v>
      </c>
      <c r="J3419">
        <v>210</v>
      </c>
      <c r="K3419">
        <v>2069</v>
      </c>
      <c r="L3419">
        <v>1726</v>
      </c>
      <c r="M3419">
        <v>343</v>
      </c>
      <c r="N3419">
        <v>0.29499999999999998</v>
      </c>
      <c r="O3419">
        <v>0.50900000000000001</v>
      </c>
      <c r="P3419">
        <v>6.6000000000000003E-2</v>
      </c>
      <c r="Q3419">
        <v>0.63100000000000001</v>
      </c>
      <c r="R3419">
        <v>0.85499999999999998</v>
      </c>
      <c r="S3419">
        <v>0.36699999999999999</v>
      </c>
      <c r="T3419">
        <v>0.91800000000000004</v>
      </c>
      <c r="U3419">
        <v>543.58199999999999</v>
      </c>
      <c r="V3419" t="s">
        <v>58</v>
      </c>
      <c r="W3419">
        <v>0.95199999999999996</v>
      </c>
      <c r="X3419">
        <v>0.98199999999999998</v>
      </c>
      <c r="Y3419">
        <v>0.94499999999999995</v>
      </c>
      <c r="Z3419">
        <v>0.98099999999999998</v>
      </c>
      <c r="AA3419" s="19">
        <v>45734.030908275461</v>
      </c>
      <c r="AB3419" t="s">
        <v>2043</v>
      </c>
    </row>
    <row r="3420" spans="1:28" x14ac:dyDescent="0.35">
      <c r="A3420" t="s">
        <v>1929</v>
      </c>
      <c r="B3420" t="s">
        <v>314</v>
      </c>
      <c r="C3420">
        <v>99</v>
      </c>
      <c r="D3420" s="9">
        <v>44467.602824074071</v>
      </c>
      <c r="E3420" s="9">
        <v>44566.698807870373</v>
      </c>
      <c r="F3420" t="s">
        <v>874</v>
      </c>
      <c r="G3420" t="s">
        <v>874</v>
      </c>
      <c r="H3420">
        <v>19</v>
      </c>
      <c r="I3420">
        <v>21</v>
      </c>
      <c r="J3420">
        <v>9</v>
      </c>
      <c r="K3420" t="s">
        <v>875</v>
      </c>
      <c r="L3420">
        <v>38</v>
      </c>
      <c r="M3420">
        <v>-6</v>
      </c>
      <c r="N3420">
        <v>0.23100000000000001</v>
      </c>
      <c r="O3420">
        <v>0.26800000000000002</v>
      </c>
      <c r="P3420">
        <v>7.9000000000000001E-2</v>
      </c>
      <c r="Q3420">
        <v>0.57499999999999996</v>
      </c>
      <c r="R3420">
        <v>1.369</v>
      </c>
      <c r="S3420">
        <v>0.46300000000000002</v>
      </c>
      <c r="T3420">
        <v>0.84199999999999997</v>
      </c>
      <c r="U3420">
        <v>596.52200000000005</v>
      </c>
      <c r="V3420" t="s">
        <v>64</v>
      </c>
      <c r="W3420">
        <v>0.94499999999999995</v>
      </c>
      <c r="X3420">
        <v>0.78400000000000003</v>
      </c>
      <c r="Y3420">
        <v>0.89300000000000002</v>
      </c>
      <c r="Z3420">
        <v>0.67200000000000004</v>
      </c>
      <c r="AA3420" s="19">
        <v>45734.030922141203</v>
      </c>
      <c r="AB3420" t="s">
        <v>2043</v>
      </c>
    </row>
    <row r="3421" spans="1:28" x14ac:dyDescent="0.35">
      <c r="A3421" t="s">
        <v>1930</v>
      </c>
      <c r="B3421" t="s">
        <v>313</v>
      </c>
      <c r="C3421">
        <v>5473</v>
      </c>
      <c r="D3421" s="9">
        <v>39048.633240740739</v>
      </c>
      <c r="E3421" s="9">
        <v>44522.091805555552</v>
      </c>
      <c r="F3421">
        <v>1253</v>
      </c>
      <c r="G3421">
        <v>1253</v>
      </c>
      <c r="H3421">
        <v>515</v>
      </c>
      <c r="I3421">
        <v>738</v>
      </c>
      <c r="J3421">
        <v>174</v>
      </c>
      <c r="K3421">
        <v>1079</v>
      </c>
      <c r="L3421">
        <v>889</v>
      </c>
      <c r="M3421">
        <v>190</v>
      </c>
      <c r="N3421">
        <v>0.106</v>
      </c>
      <c r="O3421">
        <v>0.14000000000000001</v>
      </c>
      <c r="P3421">
        <v>0.03</v>
      </c>
      <c r="Q3421">
        <v>0.159</v>
      </c>
      <c r="R3421">
        <v>0.73599999999999999</v>
      </c>
      <c r="S3421">
        <v>0.43099999999999999</v>
      </c>
      <c r="T3421">
        <v>0.878</v>
      </c>
      <c r="U3421">
        <v>1194.9690000000001</v>
      </c>
      <c r="V3421" t="s">
        <v>58</v>
      </c>
      <c r="W3421">
        <v>0.85</v>
      </c>
      <c r="X3421">
        <v>0.95399999999999996</v>
      </c>
      <c r="Y3421">
        <v>0.99099999999999999</v>
      </c>
      <c r="Z3421">
        <v>0.89200000000000002</v>
      </c>
      <c r="AA3421" s="19">
        <v>45734.031017442132</v>
      </c>
      <c r="AB3421" t="s">
        <v>2043</v>
      </c>
    </row>
    <row r="3422" spans="1:28" x14ac:dyDescent="0.35">
      <c r="A3422" t="s">
        <v>1930</v>
      </c>
      <c r="B3422" t="s">
        <v>314</v>
      </c>
      <c r="C3422">
        <v>96</v>
      </c>
      <c r="D3422" s="9">
        <v>44425.694675925923</v>
      </c>
      <c r="E3422" s="9">
        <v>44522.091805555552</v>
      </c>
      <c r="F3422" t="s">
        <v>874</v>
      </c>
      <c r="G3422" t="s">
        <v>874</v>
      </c>
      <c r="H3422">
        <v>1</v>
      </c>
      <c r="I3422">
        <v>7</v>
      </c>
      <c r="J3422">
        <v>1</v>
      </c>
      <c r="K3422" t="s">
        <v>875</v>
      </c>
      <c r="L3422">
        <v>1</v>
      </c>
      <c r="M3422">
        <v>6</v>
      </c>
      <c r="N3422" t="s">
        <v>877</v>
      </c>
      <c r="O3422">
        <v>6.2E-2</v>
      </c>
      <c r="P3422" t="s">
        <v>877</v>
      </c>
      <c r="Q3422" t="s">
        <v>877</v>
      </c>
      <c r="R3422" t="s">
        <v>877</v>
      </c>
      <c r="S3422" t="s">
        <v>877</v>
      </c>
      <c r="T3422" t="s">
        <v>877</v>
      </c>
      <c r="U3422" t="s">
        <v>877</v>
      </c>
      <c r="V3422" t="s">
        <v>58</v>
      </c>
      <c r="W3422" t="s">
        <v>877</v>
      </c>
      <c r="X3422">
        <v>0.85699999999999998</v>
      </c>
      <c r="Y3422" t="s">
        <v>877</v>
      </c>
      <c r="Z3422" t="s">
        <v>877</v>
      </c>
      <c r="AA3422" s="19">
        <v>45734.031017499998</v>
      </c>
      <c r="AB3422" t="s">
        <v>2043</v>
      </c>
    </row>
    <row r="3423" spans="1:28" x14ac:dyDescent="0.35">
      <c r="A3423" t="s">
        <v>1931</v>
      </c>
      <c r="B3423" t="s">
        <v>313</v>
      </c>
      <c r="C3423">
        <v>2522</v>
      </c>
      <c r="D3423" s="9">
        <v>38694.965312499997</v>
      </c>
      <c r="E3423" s="9">
        <v>41217.500659722224</v>
      </c>
      <c r="F3423">
        <v>101</v>
      </c>
      <c r="G3423">
        <v>101</v>
      </c>
      <c r="H3423">
        <v>49</v>
      </c>
      <c r="I3423">
        <v>52</v>
      </c>
      <c r="J3423">
        <v>11</v>
      </c>
      <c r="K3423">
        <v>90</v>
      </c>
      <c r="L3423">
        <v>90</v>
      </c>
      <c r="M3423">
        <v>0</v>
      </c>
      <c r="N3423">
        <v>2.7E-2</v>
      </c>
      <c r="O3423">
        <v>3.2000000000000001E-2</v>
      </c>
      <c r="P3423">
        <v>8.0000000000000002E-3</v>
      </c>
      <c r="Q3423">
        <v>5.5E-2</v>
      </c>
      <c r="R3423">
        <v>1.0780000000000001</v>
      </c>
      <c r="S3423">
        <v>0.45800000000000002</v>
      </c>
      <c r="T3423">
        <v>0.86399999999999999</v>
      </c>
      <c r="U3423">
        <v>0</v>
      </c>
      <c r="V3423" t="s">
        <v>94</v>
      </c>
      <c r="W3423">
        <v>0.90900000000000003</v>
      </c>
      <c r="X3423">
        <v>0.96599999999999997</v>
      </c>
      <c r="Y3423">
        <v>0.95299999999999996</v>
      </c>
      <c r="Z3423">
        <v>0.94899999999999995</v>
      </c>
      <c r="AA3423" s="19">
        <v>45734.031106516202</v>
      </c>
      <c r="AB3423" t="s">
        <v>2043</v>
      </c>
    </row>
    <row r="3424" spans="1:28" x14ac:dyDescent="0.35">
      <c r="A3424" t="s">
        <v>1931</v>
      </c>
      <c r="B3424" t="s">
        <v>314</v>
      </c>
      <c r="C3424">
        <v>68</v>
      </c>
      <c r="D3424" s="9">
        <v>41148.622835648152</v>
      </c>
      <c r="E3424" s="9">
        <v>41217.500659722224</v>
      </c>
      <c r="F3424" t="s">
        <v>874</v>
      </c>
      <c r="G3424" t="s">
        <v>874</v>
      </c>
      <c r="H3424">
        <v>2</v>
      </c>
      <c r="I3424">
        <v>5</v>
      </c>
      <c r="J3424">
        <v>3</v>
      </c>
      <c r="K3424" t="s">
        <v>875</v>
      </c>
      <c r="L3424">
        <v>7</v>
      </c>
      <c r="M3424">
        <v>-4</v>
      </c>
      <c r="N3424">
        <v>0.125</v>
      </c>
      <c r="O3424">
        <v>4.2999999999999997E-2</v>
      </c>
      <c r="P3424">
        <v>0.188</v>
      </c>
      <c r="Q3424">
        <v>6.0999999999999999E-2</v>
      </c>
      <c r="R3424">
        <v>-3.05</v>
      </c>
      <c r="S3424">
        <v>0.74399999999999999</v>
      </c>
      <c r="T3424">
        <v>-0.11899999999999999</v>
      </c>
      <c r="U3424">
        <v>0</v>
      </c>
      <c r="V3424" t="s">
        <v>82</v>
      </c>
      <c r="W3424">
        <v>1</v>
      </c>
      <c r="X3424">
        <v>0.79300000000000004</v>
      </c>
      <c r="Y3424">
        <v>0.75</v>
      </c>
      <c r="Z3424">
        <v>0.84</v>
      </c>
      <c r="AA3424" s="19">
        <v>45734.031119675928</v>
      </c>
      <c r="AB3424" t="s">
        <v>2043</v>
      </c>
    </row>
    <row r="3425" spans="1:28" x14ac:dyDescent="0.35">
      <c r="A3425" t="s">
        <v>1932</v>
      </c>
      <c r="B3425" t="s">
        <v>313</v>
      </c>
      <c r="C3425">
        <v>6552</v>
      </c>
      <c r="D3425" s="9">
        <v>38012.092974537038</v>
      </c>
      <c r="E3425" s="9">
        <v>44564.708287037036</v>
      </c>
      <c r="F3425">
        <v>2246</v>
      </c>
      <c r="G3425">
        <v>2246</v>
      </c>
      <c r="H3425">
        <v>823</v>
      </c>
      <c r="I3425">
        <v>1423</v>
      </c>
      <c r="J3425">
        <v>361</v>
      </c>
      <c r="K3425">
        <v>1885</v>
      </c>
      <c r="L3425">
        <v>1484</v>
      </c>
      <c r="M3425">
        <v>401</v>
      </c>
      <c r="N3425">
        <v>0.156</v>
      </c>
      <c r="O3425">
        <v>0.24199999999999999</v>
      </c>
      <c r="P3425">
        <v>5.8000000000000003E-2</v>
      </c>
      <c r="Q3425">
        <v>0.27600000000000002</v>
      </c>
      <c r="R3425">
        <v>0.81200000000000006</v>
      </c>
      <c r="S3425">
        <v>0.39200000000000002</v>
      </c>
      <c r="T3425">
        <v>0.85399999999999998</v>
      </c>
      <c r="U3425">
        <v>1452.8989999999999</v>
      </c>
      <c r="V3425" t="s">
        <v>58</v>
      </c>
      <c r="W3425">
        <v>0.85699999999999998</v>
      </c>
      <c r="X3425">
        <v>0.94299999999999995</v>
      </c>
      <c r="Y3425">
        <v>0.95399999999999996</v>
      </c>
      <c r="Z3425">
        <v>0.88700000000000001</v>
      </c>
      <c r="AA3425" s="19">
        <v>45734.03121666667</v>
      </c>
      <c r="AB3425" t="s">
        <v>2043</v>
      </c>
    </row>
    <row r="3426" spans="1:28" x14ac:dyDescent="0.35">
      <c r="A3426" t="s">
        <v>1932</v>
      </c>
      <c r="B3426" t="s">
        <v>314</v>
      </c>
      <c r="C3426">
        <v>80</v>
      </c>
      <c r="D3426" s="9">
        <v>44483.798807870371</v>
      </c>
      <c r="E3426" s="9">
        <v>44564.708287037036</v>
      </c>
      <c r="F3426" t="s">
        <v>874</v>
      </c>
      <c r="G3426" t="s">
        <v>874</v>
      </c>
      <c r="H3426">
        <v>2</v>
      </c>
      <c r="I3426">
        <v>6</v>
      </c>
      <c r="J3426">
        <v>1</v>
      </c>
      <c r="K3426" t="s">
        <v>875</v>
      </c>
      <c r="L3426">
        <v>2</v>
      </c>
      <c r="M3426">
        <v>5</v>
      </c>
      <c r="N3426">
        <v>4.2000000000000003E-2</v>
      </c>
      <c r="O3426">
        <v>6.6000000000000003E-2</v>
      </c>
      <c r="P3426" t="s">
        <v>877</v>
      </c>
      <c r="Q3426">
        <v>1.9E-2</v>
      </c>
      <c r="R3426" t="s">
        <v>877</v>
      </c>
      <c r="S3426" t="s">
        <v>877</v>
      </c>
      <c r="T3426" t="s">
        <v>877</v>
      </c>
      <c r="U3426" t="s">
        <v>877</v>
      </c>
      <c r="V3426" t="s">
        <v>58</v>
      </c>
      <c r="W3426">
        <v>1</v>
      </c>
      <c r="X3426">
        <v>0.94</v>
      </c>
      <c r="Y3426" t="s">
        <v>877</v>
      </c>
      <c r="Z3426">
        <v>1</v>
      </c>
      <c r="AA3426" s="19">
        <v>45734.031216759256</v>
      </c>
      <c r="AB3426" t="s">
        <v>2043</v>
      </c>
    </row>
    <row r="3427" spans="1:28" x14ac:dyDescent="0.35">
      <c r="A3427" t="s">
        <v>1933</v>
      </c>
      <c r="B3427" t="s">
        <v>313</v>
      </c>
      <c r="C3427">
        <v>6182</v>
      </c>
      <c r="D3427" s="9">
        <v>38384.421099537038</v>
      </c>
      <c r="E3427" s="9">
        <v>44566.456296296295</v>
      </c>
      <c r="F3427">
        <v>1106</v>
      </c>
      <c r="G3427">
        <v>1106</v>
      </c>
      <c r="H3427">
        <v>454</v>
      </c>
      <c r="I3427">
        <v>652</v>
      </c>
      <c r="J3427">
        <v>287</v>
      </c>
      <c r="K3427">
        <v>819</v>
      </c>
      <c r="L3427">
        <v>787</v>
      </c>
      <c r="M3427">
        <v>32</v>
      </c>
      <c r="N3427">
        <v>8.8999999999999996E-2</v>
      </c>
      <c r="O3427">
        <v>0.114</v>
      </c>
      <c r="P3427">
        <v>4.3999999999999997E-2</v>
      </c>
      <c r="Q3427">
        <v>0.13900000000000001</v>
      </c>
      <c r="R3427">
        <v>0.874</v>
      </c>
      <c r="S3427">
        <v>0.438</v>
      </c>
      <c r="T3427">
        <v>0.78300000000000003</v>
      </c>
      <c r="U3427">
        <v>230.21600000000001</v>
      </c>
      <c r="V3427" t="s">
        <v>58</v>
      </c>
      <c r="W3427">
        <v>0.73699999999999999</v>
      </c>
      <c r="X3427">
        <v>0.89800000000000002</v>
      </c>
      <c r="Y3427">
        <v>0.97599999999999998</v>
      </c>
      <c r="Z3427">
        <v>0.82899999999999996</v>
      </c>
      <c r="AA3427" s="19">
        <v>45734.031311192128</v>
      </c>
      <c r="AB3427" t="s">
        <v>2043</v>
      </c>
    </row>
    <row r="3428" spans="1:28" x14ac:dyDescent="0.35">
      <c r="A3428" t="s">
        <v>1933</v>
      </c>
      <c r="B3428" t="s">
        <v>314</v>
      </c>
      <c r="C3428">
        <v>76</v>
      </c>
      <c r="D3428" s="9">
        <v>44490.38858796296</v>
      </c>
      <c r="E3428" s="9">
        <v>44566.456296296295</v>
      </c>
      <c r="F3428" t="s">
        <v>874</v>
      </c>
      <c r="G3428" t="s">
        <v>874</v>
      </c>
      <c r="H3428">
        <v>1</v>
      </c>
      <c r="I3428">
        <v>6</v>
      </c>
      <c r="J3428">
        <v>1</v>
      </c>
      <c r="K3428" t="s">
        <v>875</v>
      </c>
      <c r="L3428">
        <v>1</v>
      </c>
      <c r="M3428">
        <v>3</v>
      </c>
      <c r="N3428" t="s">
        <v>877</v>
      </c>
      <c r="O3428">
        <v>6.5000000000000002E-2</v>
      </c>
      <c r="P3428" t="s">
        <v>877</v>
      </c>
      <c r="Q3428" t="s">
        <v>877</v>
      </c>
      <c r="R3428" t="s">
        <v>877</v>
      </c>
      <c r="S3428" t="s">
        <v>877</v>
      </c>
      <c r="T3428" t="s">
        <v>877</v>
      </c>
      <c r="U3428" t="s">
        <v>877</v>
      </c>
      <c r="V3428" t="s">
        <v>58</v>
      </c>
      <c r="W3428" t="s">
        <v>877</v>
      </c>
      <c r="X3428">
        <v>0.91600000000000004</v>
      </c>
      <c r="Y3428" t="s">
        <v>877</v>
      </c>
      <c r="Z3428" t="s">
        <v>877</v>
      </c>
      <c r="AA3428" s="19">
        <v>45734.031311261577</v>
      </c>
      <c r="AB3428" t="s">
        <v>2043</v>
      </c>
    </row>
    <row r="3429" spans="1:28" x14ac:dyDescent="0.35">
      <c r="A3429" t="s">
        <v>1934</v>
      </c>
      <c r="B3429" t="s">
        <v>313</v>
      </c>
      <c r="C3429">
        <v>6124</v>
      </c>
      <c r="D3429" s="9">
        <v>38313.861458333333</v>
      </c>
      <c r="E3429" s="9">
        <v>44438.545914351853</v>
      </c>
      <c r="F3429">
        <v>584</v>
      </c>
      <c r="G3429">
        <v>584</v>
      </c>
      <c r="H3429">
        <v>358</v>
      </c>
      <c r="I3429">
        <v>226</v>
      </c>
      <c r="J3429">
        <v>20</v>
      </c>
      <c r="K3429">
        <v>564</v>
      </c>
      <c r="L3429">
        <v>479</v>
      </c>
      <c r="M3429">
        <v>85</v>
      </c>
      <c r="N3429">
        <v>7.4999999999999997E-2</v>
      </c>
      <c r="O3429">
        <v>7.8E-2</v>
      </c>
      <c r="P3429">
        <v>8.9999999999999993E-3</v>
      </c>
      <c r="Q3429">
        <v>0.23</v>
      </c>
      <c r="R3429">
        <v>1.597</v>
      </c>
      <c r="S3429">
        <v>0.49</v>
      </c>
      <c r="T3429">
        <v>0.94099999999999995</v>
      </c>
      <c r="U3429">
        <v>369.565</v>
      </c>
      <c r="V3429" t="s">
        <v>64</v>
      </c>
      <c r="W3429">
        <v>0.72</v>
      </c>
      <c r="X3429">
        <v>0.69599999999999995</v>
      </c>
      <c r="Y3429">
        <v>0.86699999999999999</v>
      </c>
      <c r="Z3429">
        <v>0.79400000000000004</v>
      </c>
      <c r="AA3429" s="19">
        <v>45734.031404305555</v>
      </c>
      <c r="AB3429" t="s">
        <v>2043</v>
      </c>
    </row>
    <row r="3430" spans="1:28" x14ac:dyDescent="0.35">
      <c r="A3430" t="s">
        <v>1934</v>
      </c>
      <c r="B3430" t="s">
        <v>314</v>
      </c>
      <c r="C3430">
        <v>3</v>
      </c>
      <c r="D3430" s="9">
        <v>44435.090092592596</v>
      </c>
      <c r="E3430" s="9">
        <v>44438.545914351853</v>
      </c>
      <c r="F3430" t="s">
        <v>874</v>
      </c>
      <c r="G3430" t="s">
        <v>874</v>
      </c>
      <c r="H3430">
        <v>1</v>
      </c>
      <c r="I3430">
        <v>1</v>
      </c>
      <c r="J3430">
        <v>1</v>
      </c>
      <c r="K3430" t="s">
        <v>875</v>
      </c>
      <c r="L3430">
        <v>1</v>
      </c>
      <c r="M3430">
        <v>-1</v>
      </c>
      <c r="N3430" t="s">
        <v>877</v>
      </c>
      <c r="O3430" t="s">
        <v>877</v>
      </c>
      <c r="P3430" t="s">
        <v>877</v>
      </c>
      <c r="Q3430" t="s">
        <v>877</v>
      </c>
      <c r="R3430" t="s">
        <v>877</v>
      </c>
      <c r="S3430" t="s">
        <v>877</v>
      </c>
      <c r="T3430" t="s">
        <v>877</v>
      </c>
      <c r="U3430" t="s">
        <v>877</v>
      </c>
      <c r="V3430" t="s">
        <v>64</v>
      </c>
      <c r="W3430" t="s">
        <v>877</v>
      </c>
      <c r="X3430" t="s">
        <v>877</v>
      </c>
      <c r="Y3430" t="s">
        <v>877</v>
      </c>
      <c r="Z3430" t="s">
        <v>877</v>
      </c>
      <c r="AA3430" s="19">
        <v>45734.031404351852</v>
      </c>
      <c r="AB3430" t="s">
        <v>2043</v>
      </c>
    </row>
    <row r="3431" spans="1:28" x14ac:dyDescent="0.35">
      <c r="A3431" t="s">
        <v>1935</v>
      </c>
      <c r="B3431" t="s">
        <v>313</v>
      </c>
      <c r="C3431">
        <v>985</v>
      </c>
      <c r="D3431" s="9">
        <v>40828.453321759262</v>
      </c>
      <c r="E3431" s="9">
        <v>41813.979930555557</v>
      </c>
      <c r="F3431">
        <v>137</v>
      </c>
      <c r="G3431">
        <v>137</v>
      </c>
      <c r="H3431">
        <v>93</v>
      </c>
      <c r="I3431">
        <v>44</v>
      </c>
      <c r="J3431">
        <v>6</v>
      </c>
      <c r="K3431">
        <v>131</v>
      </c>
      <c r="L3431">
        <v>84</v>
      </c>
      <c r="M3431">
        <v>47</v>
      </c>
      <c r="N3431">
        <v>0.13</v>
      </c>
      <c r="O3431">
        <v>4.8000000000000001E-2</v>
      </c>
      <c r="P3431">
        <v>1.4999999999999999E-2</v>
      </c>
      <c r="Q3431">
        <v>0.106</v>
      </c>
      <c r="R3431">
        <v>0.65</v>
      </c>
      <c r="S3431">
        <v>0.73</v>
      </c>
      <c r="T3431">
        <v>0.91600000000000004</v>
      </c>
      <c r="U3431">
        <v>443.39600000000002</v>
      </c>
      <c r="V3431" t="s">
        <v>58</v>
      </c>
      <c r="W3431">
        <v>0.82099999999999995</v>
      </c>
      <c r="X3431">
        <v>0.90900000000000003</v>
      </c>
      <c r="Y3431">
        <v>0.94299999999999995</v>
      </c>
      <c r="Z3431">
        <v>0.876</v>
      </c>
      <c r="AA3431" s="19">
        <v>45734.031496400465</v>
      </c>
      <c r="AB3431" t="s">
        <v>2043</v>
      </c>
    </row>
    <row r="3432" spans="1:28" x14ac:dyDescent="0.35">
      <c r="A3432" t="s">
        <v>1935</v>
      </c>
      <c r="B3432" t="s">
        <v>314</v>
      </c>
      <c r="C3432">
        <v>68</v>
      </c>
      <c r="D3432" s="9">
        <v>41745.645636574074</v>
      </c>
      <c r="E3432" s="9">
        <v>41813.979930555557</v>
      </c>
      <c r="F3432" t="s">
        <v>874</v>
      </c>
      <c r="G3432" t="s">
        <v>874</v>
      </c>
      <c r="H3432">
        <v>1</v>
      </c>
      <c r="I3432">
        <v>1</v>
      </c>
      <c r="J3432">
        <v>1</v>
      </c>
      <c r="K3432" t="s">
        <v>875</v>
      </c>
      <c r="L3432">
        <v>1</v>
      </c>
      <c r="M3432">
        <v>0</v>
      </c>
      <c r="N3432" t="s">
        <v>877</v>
      </c>
      <c r="O3432" t="s">
        <v>877</v>
      </c>
      <c r="P3432" t="s">
        <v>877</v>
      </c>
      <c r="Q3432" t="s">
        <v>877</v>
      </c>
      <c r="R3432" t="s">
        <v>877</v>
      </c>
      <c r="S3432" t="s">
        <v>877</v>
      </c>
      <c r="T3432" t="s">
        <v>877</v>
      </c>
      <c r="U3432" t="s">
        <v>877</v>
      </c>
      <c r="V3432" t="s">
        <v>58</v>
      </c>
      <c r="W3432" t="s">
        <v>877</v>
      </c>
      <c r="X3432" t="s">
        <v>877</v>
      </c>
      <c r="Y3432" t="s">
        <v>877</v>
      </c>
      <c r="Z3432" t="s">
        <v>877</v>
      </c>
      <c r="AA3432" s="19">
        <v>45734.031496469906</v>
      </c>
      <c r="AB3432" t="s">
        <v>2043</v>
      </c>
    </row>
    <row r="3433" spans="1:28" x14ac:dyDescent="0.35">
      <c r="A3433" t="s">
        <v>1936</v>
      </c>
      <c r="B3433" t="s">
        <v>313</v>
      </c>
      <c r="C3433">
        <v>4985</v>
      </c>
      <c r="D3433" s="9">
        <v>39581.289074074077</v>
      </c>
      <c r="E3433" s="9">
        <v>44566.748263888891</v>
      </c>
      <c r="F3433">
        <v>353</v>
      </c>
      <c r="G3433">
        <v>353</v>
      </c>
      <c r="H3433">
        <v>132</v>
      </c>
      <c r="I3433">
        <v>221</v>
      </c>
      <c r="J3433">
        <v>59</v>
      </c>
      <c r="K3433">
        <v>294</v>
      </c>
      <c r="L3433">
        <v>258</v>
      </c>
      <c r="M3433">
        <v>36</v>
      </c>
      <c r="N3433">
        <v>3.1E-2</v>
      </c>
      <c r="O3433">
        <v>5.8000000000000003E-2</v>
      </c>
      <c r="P3433">
        <v>1.7000000000000001E-2</v>
      </c>
      <c r="Q3433">
        <v>6.8000000000000005E-2</v>
      </c>
      <c r="R3433">
        <v>0.94399999999999995</v>
      </c>
      <c r="S3433">
        <v>0.34799999999999998</v>
      </c>
      <c r="T3433">
        <v>0.80900000000000005</v>
      </c>
      <c r="U3433">
        <v>529.41200000000003</v>
      </c>
      <c r="V3433" t="s">
        <v>58</v>
      </c>
      <c r="W3433">
        <v>0.97799999999999998</v>
      </c>
      <c r="X3433">
        <v>0.95599999999999996</v>
      </c>
      <c r="Y3433">
        <v>0.96199999999999997</v>
      </c>
      <c r="Z3433">
        <v>0.95699999999999996</v>
      </c>
      <c r="AA3433" s="19">
        <v>45734.031588668979</v>
      </c>
      <c r="AB3433" t="s">
        <v>2043</v>
      </c>
    </row>
    <row r="3434" spans="1:28" x14ac:dyDescent="0.35">
      <c r="A3434" t="s">
        <v>1936</v>
      </c>
      <c r="B3434" t="s">
        <v>314</v>
      </c>
      <c r="C3434">
        <v>79</v>
      </c>
      <c r="D3434" s="9">
        <v>44487.630185185182</v>
      </c>
      <c r="E3434" s="9">
        <v>44566.748263888891</v>
      </c>
      <c r="F3434" t="s">
        <v>874</v>
      </c>
      <c r="G3434" t="s">
        <v>874</v>
      </c>
      <c r="H3434">
        <v>1</v>
      </c>
      <c r="I3434">
        <v>2</v>
      </c>
      <c r="J3434">
        <v>1</v>
      </c>
      <c r="K3434" t="s">
        <v>875</v>
      </c>
      <c r="L3434">
        <v>1</v>
      </c>
      <c r="M3434">
        <v>0</v>
      </c>
      <c r="N3434" t="s">
        <v>877</v>
      </c>
      <c r="O3434">
        <v>3.5999999999999997E-2</v>
      </c>
      <c r="P3434" t="s">
        <v>877</v>
      </c>
      <c r="Q3434" t="s">
        <v>877</v>
      </c>
      <c r="R3434" t="s">
        <v>877</v>
      </c>
      <c r="S3434" t="s">
        <v>877</v>
      </c>
      <c r="T3434" t="s">
        <v>877</v>
      </c>
      <c r="U3434" t="s">
        <v>877</v>
      </c>
      <c r="V3434" t="s">
        <v>58</v>
      </c>
      <c r="W3434" t="s">
        <v>877</v>
      </c>
      <c r="X3434">
        <v>1</v>
      </c>
      <c r="Y3434" t="s">
        <v>877</v>
      </c>
      <c r="Z3434" t="s">
        <v>877</v>
      </c>
      <c r="AA3434" s="19">
        <v>45734.031588738428</v>
      </c>
      <c r="AB3434" t="s">
        <v>2043</v>
      </c>
    </row>
    <row r="3435" spans="1:28" x14ac:dyDescent="0.35">
      <c r="A3435" t="s">
        <v>1937</v>
      </c>
      <c r="B3435" t="s">
        <v>313</v>
      </c>
      <c r="C3435">
        <v>6288</v>
      </c>
      <c r="D3435" s="9">
        <v>38012.089618055557</v>
      </c>
      <c r="E3435" s="9">
        <v>44300.852500000001</v>
      </c>
      <c r="F3435">
        <v>215</v>
      </c>
      <c r="G3435">
        <v>215</v>
      </c>
      <c r="H3435">
        <v>150</v>
      </c>
      <c r="I3435">
        <v>65</v>
      </c>
      <c r="J3435">
        <v>44</v>
      </c>
      <c r="K3435">
        <v>171</v>
      </c>
      <c r="L3435">
        <v>160</v>
      </c>
      <c r="M3435">
        <v>11</v>
      </c>
      <c r="N3435">
        <v>2.5999999999999999E-2</v>
      </c>
      <c r="O3435">
        <v>1.0999999999999999E-2</v>
      </c>
      <c r="P3435">
        <v>7.0000000000000001E-3</v>
      </c>
      <c r="Q3435">
        <v>2.5000000000000001E-2</v>
      </c>
      <c r="R3435">
        <v>0.83299999999999996</v>
      </c>
      <c r="S3435">
        <v>0.70299999999999996</v>
      </c>
      <c r="T3435">
        <v>0.81100000000000005</v>
      </c>
      <c r="U3435">
        <v>440</v>
      </c>
      <c r="V3435" t="s">
        <v>58</v>
      </c>
      <c r="W3435">
        <v>0.71599999999999997</v>
      </c>
      <c r="X3435">
        <v>0.97899999999999998</v>
      </c>
      <c r="Y3435">
        <v>0.94499999999999995</v>
      </c>
      <c r="Z3435">
        <v>0.84099999999999997</v>
      </c>
      <c r="AA3435" s="19">
        <v>45734.031680925924</v>
      </c>
      <c r="AB3435" t="s">
        <v>2043</v>
      </c>
    </row>
    <row r="3436" spans="1:28" x14ac:dyDescent="0.35">
      <c r="A3436" t="s">
        <v>1937</v>
      </c>
      <c r="B3436" t="s">
        <v>314</v>
      </c>
      <c r="C3436">
        <v>57</v>
      </c>
      <c r="D3436" s="9">
        <v>44243.702199074076</v>
      </c>
      <c r="E3436" s="9">
        <v>44300.852500000001</v>
      </c>
      <c r="F3436" t="s">
        <v>874</v>
      </c>
      <c r="G3436" t="s">
        <v>874</v>
      </c>
      <c r="H3436">
        <v>1</v>
      </c>
      <c r="I3436">
        <v>1</v>
      </c>
      <c r="J3436">
        <v>1</v>
      </c>
      <c r="K3436" t="s">
        <v>875</v>
      </c>
      <c r="L3436">
        <v>2</v>
      </c>
      <c r="M3436">
        <v>-1</v>
      </c>
      <c r="N3436" t="s">
        <v>877</v>
      </c>
      <c r="O3436" t="s">
        <v>877</v>
      </c>
      <c r="P3436" t="s">
        <v>877</v>
      </c>
      <c r="Q3436">
        <v>1.7999999999999999E-2</v>
      </c>
      <c r="R3436" t="s">
        <v>877</v>
      </c>
      <c r="S3436" t="s">
        <v>877</v>
      </c>
      <c r="T3436" t="s">
        <v>877</v>
      </c>
      <c r="U3436" t="s">
        <v>877</v>
      </c>
      <c r="V3436" t="s">
        <v>58</v>
      </c>
      <c r="W3436" t="s">
        <v>877</v>
      </c>
      <c r="X3436" t="s">
        <v>877</v>
      </c>
      <c r="Y3436" t="s">
        <v>877</v>
      </c>
      <c r="Z3436">
        <v>1</v>
      </c>
      <c r="AA3436" s="19">
        <v>45734.031680995373</v>
      </c>
      <c r="AB3436" t="s">
        <v>2043</v>
      </c>
    </row>
    <row r="3437" spans="1:28" x14ac:dyDescent="0.35">
      <c r="A3437" t="s">
        <v>1938</v>
      </c>
      <c r="B3437" t="s">
        <v>313</v>
      </c>
      <c r="C3437">
        <v>7580</v>
      </c>
      <c r="D3437" s="9">
        <v>36936.051886574074</v>
      </c>
      <c r="E3437" s="9">
        <v>44516.549479166664</v>
      </c>
      <c r="F3437">
        <v>195</v>
      </c>
      <c r="G3437">
        <v>195</v>
      </c>
      <c r="H3437">
        <v>71</v>
      </c>
      <c r="I3437">
        <v>124</v>
      </c>
      <c r="J3437">
        <v>37</v>
      </c>
      <c r="K3437">
        <v>158</v>
      </c>
      <c r="L3437">
        <v>131</v>
      </c>
      <c r="M3437">
        <v>27</v>
      </c>
      <c r="N3437">
        <v>1.2999999999999999E-2</v>
      </c>
      <c r="O3437">
        <v>1.9E-2</v>
      </c>
      <c r="P3437">
        <v>1.2E-2</v>
      </c>
      <c r="Q3437">
        <v>2.8000000000000001E-2</v>
      </c>
      <c r="R3437">
        <v>1.4</v>
      </c>
      <c r="S3437">
        <v>0.40600000000000003</v>
      </c>
      <c r="T3437">
        <v>0.625</v>
      </c>
      <c r="U3437">
        <v>964.28599999999994</v>
      </c>
      <c r="V3437" t="s">
        <v>64</v>
      </c>
      <c r="W3437">
        <v>0.93</v>
      </c>
      <c r="X3437">
        <v>0.88200000000000001</v>
      </c>
      <c r="Y3437">
        <v>0.61499999999999999</v>
      </c>
      <c r="Z3437">
        <v>0.70099999999999996</v>
      </c>
      <c r="AA3437" s="19">
        <v>45734.031766666667</v>
      </c>
      <c r="AB3437" t="s">
        <v>2043</v>
      </c>
    </row>
    <row r="3438" spans="1:28" x14ac:dyDescent="0.35">
      <c r="A3438" t="s">
        <v>1938</v>
      </c>
      <c r="B3438" t="s">
        <v>314</v>
      </c>
      <c r="C3438">
        <v>0</v>
      </c>
      <c r="D3438" s="9">
        <v>44516.549479166664</v>
      </c>
      <c r="E3438" s="9">
        <v>44516.549479166664</v>
      </c>
      <c r="F3438" t="s">
        <v>874</v>
      </c>
      <c r="G3438" t="s">
        <v>874</v>
      </c>
      <c r="H3438">
        <v>1</v>
      </c>
      <c r="I3438">
        <v>1</v>
      </c>
      <c r="J3438">
        <v>1</v>
      </c>
      <c r="K3438" t="s">
        <v>875</v>
      </c>
      <c r="L3438">
        <v>1</v>
      </c>
      <c r="M3438">
        <v>0</v>
      </c>
      <c r="N3438" t="s">
        <v>877</v>
      </c>
      <c r="O3438" t="s">
        <v>877</v>
      </c>
      <c r="P3438" t="s">
        <v>877</v>
      </c>
      <c r="Q3438" t="s">
        <v>877</v>
      </c>
      <c r="R3438" t="s">
        <v>877</v>
      </c>
      <c r="S3438" t="s">
        <v>877</v>
      </c>
      <c r="T3438" t="s">
        <v>877</v>
      </c>
      <c r="U3438" t="s">
        <v>877</v>
      </c>
      <c r="V3438" t="s">
        <v>64</v>
      </c>
      <c r="W3438" t="s">
        <v>877</v>
      </c>
      <c r="X3438" t="s">
        <v>877</v>
      </c>
      <c r="Y3438" t="s">
        <v>877</v>
      </c>
      <c r="Z3438" t="s">
        <v>877</v>
      </c>
      <c r="AA3438" s="19">
        <v>45734.03176672454</v>
      </c>
      <c r="AB3438" t="s">
        <v>2043</v>
      </c>
    </row>
    <row r="3439" spans="1:28" x14ac:dyDescent="0.35">
      <c r="A3439" t="s">
        <v>958</v>
      </c>
      <c r="B3439" t="s">
        <v>313</v>
      </c>
      <c r="C3439">
        <v>884</v>
      </c>
      <c r="D3439" s="9">
        <v>43561.101053240738</v>
      </c>
      <c r="E3439" s="9">
        <v>44445.96738425926</v>
      </c>
      <c r="F3439">
        <v>33</v>
      </c>
      <c r="G3439">
        <v>33</v>
      </c>
      <c r="H3439">
        <v>30</v>
      </c>
      <c r="I3439">
        <v>3</v>
      </c>
      <c r="J3439">
        <v>0</v>
      </c>
      <c r="K3439">
        <v>33</v>
      </c>
      <c r="L3439">
        <v>26</v>
      </c>
      <c r="M3439">
        <v>7</v>
      </c>
      <c r="N3439">
        <v>3.5999999999999997E-2</v>
      </c>
      <c r="O3439">
        <v>2E-3</v>
      </c>
      <c r="P3439">
        <v>0</v>
      </c>
      <c r="Q3439">
        <v>4.5999999999999999E-2</v>
      </c>
      <c r="R3439">
        <v>1.2110000000000001</v>
      </c>
      <c r="S3439">
        <v>0.94699999999999995</v>
      </c>
      <c r="T3439">
        <v>1</v>
      </c>
      <c r="U3439">
        <v>152.17400000000001</v>
      </c>
      <c r="V3439" t="s">
        <v>64</v>
      </c>
      <c r="W3439">
        <v>0.38</v>
      </c>
      <c r="X3439">
        <v>0.753</v>
      </c>
      <c r="Y3439">
        <v>0</v>
      </c>
      <c r="Z3439">
        <v>0.48</v>
      </c>
      <c r="AA3439" s="19">
        <v>45734.031849837964</v>
      </c>
      <c r="AB3439" t="s">
        <v>2043</v>
      </c>
    </row>
    <row r="3440" spans="1:28" x14ac:dyDescent="0.35">
      <c r="A3440" t="s">
        <v>958</v>
      </c>
      <c r="B3440" t="s">
        <v>314</v>
      </c>
      <c r="C3440">
        <v>5</v>
      </c>
      <c r="D3440" s="9">
        <v>44440.507881944446</v>
      </c>
      <c r="E3440" s="9">
        <v>44445.96738425926</v>
      </c>
      <c r="F3440" t="s">
        <v>874</v>
      </c>
      <c r="G3440" t="s">
        <v>874</v>
      </c>
      <c r="H3440">
        <v>1</v>
      </c>
      <c r="I3440">
        <v>2</v>
      </c>
      <c r="J3440">
        <v>1</v>
      </c>
      <c r="K3440" t="s">
        <v>875</v>
      </c>
      <c r="L3440">
        <v>1</v>
      </c>
      <c r="M3440">
        <v>2</v>
      </c>
      <c r="N3440" t="s">
        <v>877</v>
      </c>
      <c r="O3440">
        <v>0.33300000000000002</v>
      </c>
      <c r="P3440">
        <v>0</v>
      </c>
      <c r="Q3440" t="s">
        <v>877</v>
      </c>
      <c r="R3440" t="s">
        <v>877</v>
      </c>
      <c r="S3440" t="s">
        <v>877</v>
      </c>
      <c r="T3440" t="s">
        <v>877</v>
      </c>
      <c r="U3440" t="s">
        <v>877</v>
      </c>
      <c r="V3440" t="s">
        <v>64</v>
      </c>
      <c r="W3440" t="s">
        <v>877</v>
      </c>
      <c r="X3440">
        <v>1</v>
      </c>
      <c r="Y3440">
        <v>0</v>
      </c>
      <c r="Z3440" t="s">
        <v>877</v>
      </c>
      <c r="AA3440" s="19">
        <v>45734.031849895837</v>
      </c>
      <c r="AB3440" t="s">
        <v>2043</v>
      </c>
    </row>
    <row r="3441" spans="1:28" x14ac:dyDescent="0.35">
      <c r="A3441" t="s">
        <v>1939</v>
      </c>
      <c r="B3441" t="s">
        <v>313</v>
      </c>
      <c r="C3441">
        <v>6289</v>
      </c>
      <c r="D3441" s="9">
        <v>38254.890740740739</v>
      </c>
      <c r="E3441" s="9">
        <v>44544.386932870373</v>
      </c>
      <c r="F3441">
        <v>6665</v>
      </c>
      <c r="G3441">
        <v>6665</v>
      </c>
      <c r="H3441">
        <v>2502</v>
      </c>
      <c r="I3441">
        <v>4163</v>
      </c>
      <c r="J3441">
        <v>1109</v>
      </c>
      <c r="K3441">
        <v>5556</v>
      </c>
      <c r="L3441">
        <v>4278</v>
      </c>
      <c r="M3441">
        <v>1278</v>
      </c>
      <c r="N3441">
        <v>0.55500000000000005</v>
      </c>
      <c r="O3441">
        <v>0.93799999999999994</v>
      </c>
      <c r="P3441">
        <v>0.27300000000000002</v>
      </c>
      <c r="Q3441">
        <v>1.071</v>
      </c>
      <c r="R3441">
        <v>0.878</v>
      </c>
      <c r="S3441">
        <v>0.372</v>
      </c>
      <c r="T3441">
        <v>0.81699999999999995</v>
      </c>
      <c r="U3441">
        <v>1193.277</v>
      </c>
      <c r="V3441" t="s">
        <v>58</v>
      </c>
      <c r="W3441">
        <v>0.89100000000000001</v>
      </c>
      <c r="X3441">
        <v>0.90300000000000002</v>
      </c>
      <c r="Y3441">
        <v>0.93799999999999994</v>
      </c>
      <c r="Z3441">
        <v>0.94199999999999995</v>
      </c>
      <c r="AA3441" s="19">
        <v>45734.031955335646</v>
      </c>
      <c r="AB3441" t="s">
        <v>2043</v>
      </c>
    </row>
    <row r="3442" spans="1:28" x14ac:dyDescent="0.35">
      <c r="A3442" t="s">
        <v>1939</v>
      </c>
      <c r="B3442" t="s">
        <v>314</v>
      </c>
      <c r="C3442">
        <v>48</v>
      </c>
      <c r="D3442" s="9">
        <v>44495.69425925926</v>
      </c>
      <c r="E3442" s="9">
        <v>44544.386932870373</v>
      </c>
      <c r="F3442" t="s">
        <v>874</v>
      </c>
      <c r="G3442" t="s">
        <v>874</v>
      </c>
      <c r="H3442">
        <v>4</v>
      </c>
      <c r="I3442">
        <v>2</v>
      </c>
      <c r="J3442">
        <v>1</v>
      </c>
      <c r="K3442" t="s">
        <v>875</v>
      </c>
      <c r="L3442">
        <v>1</v>
      </c>
      <c r="M3442">
        <v>5</v>
      </c>
      <c r="N3442">
        <v>5.3999999999999999E-2</v>
      </c>
      <c r="O3442">
        <v>5.6000000000000001E-2</v>
      </c>
      <c r="P3442" t="s">
        <v>877</v>
      </c>
      <c r="Q3442" t="s">
        <v>877</v>
      </c>
      <c r="R3442" t="s">
        <v>877</v>
      </c>
      <c r="S3442" t="s">
        <v>877</v>
      </c>
      <c r="T3442" t="s">
        <v>877</v>
      </c>
      <c r="U3442" t="s">
        <v>877</v>
      </c>
      <c r="V3442" t="s">
        <v>58</v>
      </c>
      <c r="W3442">
        <v>0.92300000000000004</v>
      </c>
      <c r="X3442">
        <v>1</v>
      </c>
      <c r="Y3442" t="s">
        <v>877</v>
      </c>
      <c r="Z3442" t="s">
        <v>877</v>
      </c>
      <c r="AA3442" s="19">
        <v>45734.031955439816</v>
      </c>
      <c r="AB3442" t="s">
        <v>2043</v>
      </c>
    </row>
    <row r="3443" spans="1:28" x14ac:dyDescent="0.35">
      <c r="A3443" t="s">
        <v>1940</v>
      </c>
      <c r="B3443" t="s">
        <v>313</v>
      </c>
      <c r="C3443">
        <v>3607</v>
      </c>
      <c r="D3443" s="9">
        <v>40889.927152777775</v>
      </c>
      <c r="E3443" s="9">
        <v>44497.756643518522</v>
      </c>
      <c r="F3443">
        <v>1296</v>
      </c>
      <c r="G3443">
        <v>1296</v>
      </c>
      <c r="H3443">
        <v>819</v>
      </c>
      <c r="I3443">
        <v>477</v>
      </c>
      <c r="J3443">
        <v>227</v>
      </c>
      <c r="K3443">
        <v>1069</v>
      </c>
      <c r="L3443">
        <v>1012</v>
      </c>
      <c r="M3443">
        <v>57</v>
      </c>
      <c r="N3443">
        <v>0.36199999999999999</v>
      </c>
      <c r="O3443">
        <v>0.21099999999999999</v>
      </c>
      <c r="P3443">
        <v>7.4999999999999997E-2</v>
      </c>
      <c r="Q3443">
        <v>0.434</v>
      </c>
      <c r="R3443">
        <v>0.871</v>
      </c>
      <c r="S3443">
        <v>0.63200000000000001</v>
      </c>
      <c r="T3443">
        <v>0.86899999999999999</v>
      </c>
      <c r="U3443">
        <v>131.33600000000001</v>
      </c>
      <c r="V3443" t="s">
        <v>58</v>
      </c>
      <c r="W3443">
        <v>0.96899999999999997</v>
      </c>
      <c r="X3443">
        <v>0.94199999999999995</v>
      </c>
      <c r="Y3443">
        <v>0.84799999999999998</v>
      </c>
      <c r="Z3443">
        <v>0.94</v>
      </c>
      <c r="AA3443" s="19">
        <v>45734.032046701388</v>
      </c>
      <c r="AB3443" t="s">
        <v>2043</v>
      </c>
    </row>
    <row r="3444" spans="1:28" x14ac:dyDescent="0.35">
      <c r="A3444" t="s">
        <v>1940</v>
      </c>
      <c r="B3444" t="s">
        <v>314</v>
      </c>
      <c r="C3444">
        <v>0</v>
      </c>
      <c r="D3444" s="9">
        <v>44497.756643518522</v>
      </c>
      <c r="E3444" s="9">
        <v>44497.756643518522</v>
      </c>
      <c r="F3444" t="s">
        <v>874</v>
      </c>
      <c r="G3444" t="s">
        <v>874</v>
      </c>
      <c r="H3444">
        <v>1</v>
      </c>
      <c r="I3444">
        <v>1</v>
      </c>
      <c r="J3444">
        <v>1</v>
      </c>
      <c r="K3444" t="s">
        <v>875</v>
      </c>
      <c r="L3444">
        <v>1</v>
      </c>
      <c r="M3444">
        <v>0</v>
      </c>
      <c r="N3444" t="s">
        <v>877</v>
      </c>
      <c r="O3444" t="s">
        <v>877</v>
      </c>
      <c r="P3444" t="s">
        <v>877</v>
      </c>
      <c r="Q3444" t="s">
        <v>877</v>
      </c>
      <c r="R3444" t="s">
        <v>877</v>
      </c>
      <c r="S3444" t="s">
        <v>877</v>
      </c>
      <c r="T3444" t="s">
        <v>877</v>
      </c>
      <c r="U3444" t="s">
        <v>877</v>
      </c>
      <c r="V3444" t="s">
        <v>58</v>
      </c>
      <c r="W3444" t="s">
        <v>877</v>
      </c>
      <c r="X3444" t="s">
        <v>877</v>
      </c>
      <c r="Y3444" t="s">
        <v>877</v>
      </c>
      <c r="Z3444" t="s">
        <v>877</v>
      </c>
      <c r="AA3444" s="19">
        <v>45734.032046759261</v>
      </c>
      <c r="AB3444" t="s">
        <v>2043</v>
      </c>
    </row>
    <row r="3445" spans="1:28" x14ac:dyDescent="0.35">
      <c r="A3445" t="s">
        <v>1941</v>
      </c>
      <c r="B3445" t="s">
        <v>313</v>
      </c>
      <c r="C3445">
        <v>4777</v>
      </c>
      <c r="D3445" s="9">
        <v>37537.003865740742</v>
      </c>
      <c r="E3445" s="9">
        <v>42314.453333333331</v>
      </c>
      <c r="F3445">
        <v>285</v>
      </c>
      <c r="G3445">
        <v>285</v>
      </c>
      <c r="H3445">
        <v>113</v>
      </c>
      <c r="I3445">
        <v>172</v>
      </c>
      <c r="J3445">
        <v>28</v>
      </c>
      <c r="K3445">
        <v>257</v>
      </c>
      <c r="L3445">
        <v>138</v>
      </c>
      <c r="M3445">
        <v>119</v>
      </c>
      <c r="N3445">
        <v>3.5999999999999997E-2</v>
      </c>
      <c r="O3445">
        <v>5.7000000000000002E-2</v>
      </c>
      <c r="P3445">
        <v>2.9000000000000001E-2</v>
      </c>
      <c r="Q3445">
        <v>7.1999999999999995E-2</v>
      </c>
      <c r="R3445">
        <v>1.125</v>
      </c>
      <c r="S3445">
        <v>0.38700000000000001</v>
      </c>
      <c r="T3445">
        <v>0.68799999999999994</v>
      </c>
      <c r="U3445">
        <v>1652.778</v>
      </c>
      <c r="V3445" t="s">
        <v>64</v>
      </c>
      <c r="W3445">
        <v>0.76</v>
      </c>
      <c r="X3445">
        <v>0.82099999999999995</v>
      </c>
      <c r="Y3445">
        <v>0.93200000000000005</v>
      </c>
      <c r="Z3445">
        <v>0.69799999999999995</v>
      </c>
      <c r="AA3445" s="19">
        <v>45734.032132986111</v>
      </c>
      <c r="AB3445" t="s">
        <v>2043</v>
      </c>
    </row>
    <row r="3446" spans="1:28" x14ac:dyDescent="0.35">
      <c r="A3446" t="s">
        <v>1941</v>
      </c>
      <c r="B3446" t="s">
        <v>314</v>
      </c>
      <c r="C3446">
        <v>34</v>
      </c>
      <c r="D3446" s="9">
        <v>42279.517245370371</v>
      </c>
      <c r="E3446" s="9">
        <v>42314.453333333331</v>
      </c>
      <c r="F3446" t="s">
        <v>874</v>
      </c>
      <c r="G3446" t="s">
        <v>874</v>
      </c>
      <c r="H3446">
        <v>1</v>
      </c>
      <c r="I3446">
        <v>1</v>
      </c>
      <c r="J3446">
        <v>1</v>
      </c>
      <c r="K3446" t="s">
        <v>875</v>
      </c>
      <c r="L3446">
        <v>1</v>
      </c>
      <c r="M3446">
        <v>1</v>
      </c>
      <c r="N3446" t="s">
        <v>877</v>
      </c>
      <c r="O3446" t="s">
        <v>877</v>
      </c>
      <c r="P3446" t="s">
        <v>877</v>
      </c>
      <c r="Q3446" t="s">
        <v>877</v>
      </c>
      <c r="R3446" t="s">
        <v>877</v>
      </c>
      <c r="S3446" t="s">
        <v>877</v>
      </c>
      <c r="T3446" t="s">
        <v>877</v>
      </c>
      <c r="U3446" t="s">
        <v>877</v>
      </c>
      <c r="V3446" t="s">
        <v>64</v>
      </c>
      <c r="W3446" t="s">
        <v>877</v>
      </c>
      <c r="X3446" t="s">
        <v>877</v>
      </c>
      <c r="Y3446" t="s">
        <v>877</v>
      </c>
      <c r="Z3446" t="s">
        <v>877</v>
      </c>
      <c r="AA3446" s="19">
        <v>45734.032133043984</v>
      </c>
      <c r="AB3446" t="s">
        <v>2043</v>
      </c>
    </row>
    <row r="3447" spans="1:28" x14ac:dyDescent="0.35">
      <c r="A3447" t="s">
        <v>1942</v>
      </c>
      <c r="B3447" t="s">
        <v>313</v>
      </c>
      <c r="C3447">
        <v>6496</v>
      </c>
      <c r="D3447" s="9">
        <v>37951.348321759258</v>
      </c>
      <c r="E3447" s="9">
        <v>44447.517291666663</v>
      </c>
      <c r="F3447">
        <v>146</v>
      </c>
      <c r="G3447">
        <v>146</v>
      </c>
      <c r="H3447">
        <v>85</v>
      </c>
      <c r="I3447">
        <v>61</v>
      </c>
      <c r="J3447">
        <v>31</v>
      </c>
      <c r="K3447">
        <v>115</v>
      </c>
      <c r="L3447">
        <v>97</v>
      </c>
      <c r="M3447">
        <v>18</v>
      </c>
      <c r="N3447">
        <v>1.6E-2</v>
      </c>
      <c r="O3447">
        <v>1.0999999999999999E-2</v>
      </c>
      <c r="P3447">
        <v>6.0000000000000001E-3</v>
      </c>
      <c r="Q3447">
        <v>2.1999999999999999E-2</v>
      </c>
      <c r="R3447">
        <v>1.048</v>
      </c>
      <c r="S3447">
        <v>0.59299999999999997</v>
      </c>
      <c r="T3447">
        <v>0.77800000000000002</v>
      </c>
      <c r="U3447">
        <v>818.18200000000002</v>
      </c>
      <c r="V3447" t="s">
        <v>64</v>
      </c>
      <c r="W3447">
        <v>0.96199999999999997</v>
      </c>
      <c r="X3447">
        <v>0.98</v>
      </c>
      <c r="Y3447">
        <v>0.93300000000000005</v>
      </c>
      <c r="Z3447">
        <v>0.92300000000000004</v>
      </c>
      <c r="AA3447" s="19">
        <v>45734.032219699075</v>
      </c>
      <c r="AB3447" t="s">
        <v>2043</v>
      </c>
    </row>
    <row r="3448" spans="1:28" x14ac:dyDescent="0.35">
      <c r="A3448" t="s">
        <v>1942</v>
      </c>
      <c r="B3448" t="s">
        <v>314</v>
      </c>
      <c r="C3448">
        <v>0</v>
      </c>
      <c r="D3448" s="9">
        <v>44447.517291666663</v>
      </c>
      <c r="E3448" s="9">
        <v>44447.517291666663</v>
      </c>
      <c r="F3448" t="s">
        <v>874</v>
      </c>
      <c r="G3448" t="s">
        <v>874</v>
      </c>
      <c r="H3448">
        <v>1</v>
      </c>
      <c r="I3448">
        <v>1</v>
      </c>
      <c r="J3448">
        <v>1</v>
      </c>
      <c r="K3448" t="s">
        <v>875</v>
      </c>
      <c r="L3448">
        <v>1</v>
      </c>
      <c r="M3448">
        <v>0</v>
      </c>
      <c r="N3448" t="s">
        <v>877</v>
      </c>
      <c r="O3448" t="s">
        <v>877</v>
      </c>
      <c r="P3448" t="s">
        <v>877</v>
      </c>
      <c r="Q3448" t="s">
        <v>877</v>
      </c>
      <c r="R3448" t="s">
        <v>877</v>
      </c>
      <c r="S3448" t="s">
        <v>877</v>
      </c>
      <c r="T3448" t="s">
        <v>877</v>
      </c>
      <c r="U3448" t="s">
        <v>877</v>
      </c>
      <c r="V3448" t="s">
        <v>64</v>
      </c>
      <c r="W3448" t="s">
        <v>877</v>
      </c>
      <c r="X3448" t="s">
        <v>877</v>
      </c>
      <c r="Y3448" t="s">
        <v>877</v>
      </c>
      <c r="Z3448" t="s">
        <v>877</v>
      </c>
      <c r="AA3448" s="19">
        <v>45734.032219756948</v>
      </c>
      <c r="AB3448" t="s">
        <v>2043</v>
      </c>
    </row>
    <row r="3449" spans="1:28" x14ac:dyDescent="0.35">
      <c r="A3449" t="s">
        <v>1943</v>
      </c>
      <c r="B3449" t="s">
        <v>313</v>
      </c>
      <c r="C3449">
        <v>7186</v>
      </c>
      <c r="D3449" s="9">
        <v>37312.944398148145</v>
      </c>
      <c r="E3449" s="9">
        <v>44499.507962962962</v>
      </c>
      <c r="F3449">
        <v>570</v>
      </c>
      <c r="G3449">
        <v>570</v>
      </c>
      <c r="H3449">
        <v>177</v>
      </c>
      <c r="I3449">
        <v>393</v>
      </c>
      <c r="J3449">
        <v>160</v>
      </c>
      <c r="K3449">
        <v>410</v>
      </c>
      <c r="L3449">
        <v>383</v>
      </c>
      <c r="M3449">
        <v>27</v>
      </c>
      <c r="N3449">
        <v>2.4E-2</v>
      </c>
      <c r="O3449">
        <v>5.6000000000000001E-2</v>
      </c>
      <c r="P3449">
        <v>3.3000000000000002E-2</v>
      </c>
      <c r="Q3449">
        <v>6.5000000000000002E-2</v>
      </c>
      <c r="R3449">
        <v>1.383</v>
      </c>
      <c r="S3449">
        <v>0.3</v>
      </c>
      <c r="T3449">
        <v>0.58799999999999997</v>
      </c>
      <c r="U3449">
        <v>415.38499999999999</v>
      </c>
      <c r="V3449" t="s">
        <v>64</v>
      </c>
      <c r="W3449">
        <v>0.97699999999999998</v>
      </c>
      <c r="X3449">
        <v>0.96099999999999997</v>
      </c>
      <c r="Y3449">
        <v>0.89100000000000001</v>
      </c>
      <c r="Z3449">
        <v>0.91400000000000003</v>
      </c>
      <c r="AA3449" s="19">
        <v>45734.032311793984</v>
      </c>
      <c r="AB3449" t="s">
        <v>2043</v>
      </c>
    </row>
    <row r="3450" spans="1:28" x14ac:dyDescent="0.35">
      <c r="A3450" t="s">
        <v>1943</v>
      </c>
      <c r="B3450" t="s">
        <v>314</v>
      </c>
      <c r="C3450">
        <v>59</v>
      </c>
      <c r="D3450" s="9">
        <v>44439.737060185187</v>
      </c>
      <c r="E3450" s="9">
        <v>44499.507962962962</v>
      </c>
      <c r="F3450" t="s">
        <v>874</v>
      </c>
      <c r="G3450" t="s">
        <v>874</v>
      </c>
      <c r="H3450">
        <v>1</v>
      </c>
      <c r="I3450">
        <v>2</v>
      </c>
      <c r="J3450">
        <v>1</v>
      </c>
      <c r="K3450" t="s">
        <v>875</v>
      </c>
      <c r="L3450">
        <v>2</v>
      </c>
      <c r="M3450">
        <v>-1</v>
      </c>
      <c r="N3450" t="s">
        <v>877</v>
      </c>
      <c r="O3450">
        <v>0.16700000000000001</v>
      </c>
      <c r="P3450" t="s">
        <v>877</v>
      </c>
      <c r="Q3450" t="s">
        <v>877</v>
      </c>
      <c r="R3450" t="s">
        <v>877</v>
      </c>
      <c r="S3450" t="s">
        <v>877</v>
      </c>
      <c r="T3450" t="s">
        <v>877</v>
      </c>
      <c r="U3450" t="s">
        <v>877</v>
      </c>
      <c r="V3450" t="s">
        <v>64</v>
      </c>
      <c r="W3450" t="s">
        <v>877</v>
      </c>
      <c r="X3450">
        <v>1</v>
      </c>
      <c r="Y3450" t="s">
        <v>877</v>
      </c>
      <c r="Z3450" t="s">
        <v>877</v>
      </c>
      <c r="AA3450" s="19">
        <v>45734.03231185185</v>
      </c>
      <c r="AB3450" t="s">
        <v>2043</v>
      </c>
    </row>
    <row r="3451" spans="1:28" x14ac:dyDescent="0.35">
      <c r="A3451" t="s">
        <v>1944</v>
      </c>
      <c r="B3451" t="s">
        <v>313</v>
      </c>
      <c r="C3451">
        <v>1809</v>
      </c>
      <c r="D3451" s="9">
        <v>38698.218553240738</v>
      </c>
      <c r="E3451" s="9">
        <v>40507.228506944448</v>
      </c>
      <c r="F3451">
        <v>67</v>
      </c>
      <c r="G3451">
        <v>67</v>
      </c>
      <c r="H3451">
        <v>31</v>
      </c>
      <c r="I3451">
        <v>36</v>
      </c>
      <c r="J3451">
        <v>4</v>
      </c>
      <c r="K3451">
        <v>63</v>
      </c>
      <c r="L3451">
        <v>59</v>
      </c>
      <c r="M3451">
        <v>4</v>
      </c>
      <c r="N3451">
        <v>3.5000000000000003E-2</v>
      </c>
      <c r="O3451">
        <v>3.1E-2</v>
      </c>
      <c r="P3451">
        <v>2E-3</v>
      </c>
      <c r="Q3451">
        <v>3.4000000000000002E-2</v>
      </c>
      <c r="R3451">
        <v>0.53100000000000003</v>
      </c>
      <c r="S3451">
        <v>0.53</v>
      </c>
      <c r="T3451">
        <v>0.97</v>
      </c>
      <c r="U3451">
        <v>117.64700000000001</v>
      </c>
      <c r="V3451" t="s">
        <v>58</v>
      </c>
      <c r="W3451">
        <v>0.80200000000000005</v>
      </c>
      <c r="X3451">
        <v>0.90700000000000003</v>
      </c>
      <c r="Y3451">
        <v>0.9</v>
      </c>
      <c r="Z3451">
        <v>0.68100000000000005</v>
      </c>
      <c r="AA3451" s="19">
        <v>45734.032397442126</v>
      </c>
      <c r="AB3451" t="s">
        <v>2043</v>
      </c>
    </row>
    <row r="3452" spans="1:28" x14ac:dyDescent="0.35">
      <c r="A3452" t="s">
        <v>1944</v>
      </c>
      <c r="B3452" t="s">
        <v>314</v>
      </c>
      <c r="C3452">
        <v>0</v>
      </c>
      <c r="D3452" s="9">
        <v>40506.268229166664</v>
      </c>
      <c r="E3452" s="9">
        <v>40507.228506944448</v>
      </c>
      <c r="F3452" t="s">
        <v>874</v>
      </c>
      <c r="G3452" t="s">
        <v>874</v>
      </c>
      <c r="H3452">
        <v>1</v>
      </c>
      <c r="I3452">
        <v>1</v>
      </c>
      <c r="J3452">
        <v>2</v>
      </c>
      <c r="K3452" t="s">
        <v>875</v>
      </c>
      <c r="L3452">
        <v>4</v>
      </c>
      <c r="M3452">
        <v>-5</v>
      </c>
      <c r="N3452" t="s">
        <v>877</v>
      </c>
      <c r="O3452" t="s">
        <v>877</v>
      </c>
      <c r="P3452">
        <v>1</v>
      </c>
      <c r="Q3452">
        <v>2</v>
      </c>
      <c r="R3452" t="s">
        <v>877</v>
      </c>
      <c r="S3452" t="s">
        <v>877</v>
      </c>
      <c r="T3452" t="s">
        <v>877</v>
      </c>
      <c r="U3452" t="s">
        <v>877</v>
      </c>
      <c r="V3452" t="s">
        <v>58</v>
      </c>
      <c r="W3452" t="s">
        <v>877</v>
      </c>
      <c r="X3452" t="s">
        <v>877</v>
      </c>
      <c r="Y3452">
        <v>1</v>
      </c>
      <c r="Z3452">
        <v>0.6</v>
      </c>
      <c r="AA3452" s="19">
        <v>45734.032397499999</v>
      </c>
      <c r="AB3452" t="s">
        <v>2043</v>
      </c>
    </row>
    <row r="3453" spans="1:28" x14ac:dyDescent="0.35">
      <c r="A3453" t="s">
        <v>1945</v>
      </c>
      <c r="B3453" t="s">
        <v>313</v>
      </c>
      <c r="C3453">
        <v>1148</v>
      </c>
      <c r="D3453" s="9">
        <v>43409.739872685182</v>
      </c>
      <c r="E3453" s="9">
        <v>44558.545127314814</v>
      </c>
      <c r="F3453">
        <v>1725</v>
      </c>
      <c r="G3453">
        <v>1725</v>
      </c>
      <c r="H3453">
        <v>1038</v>
      </c>
      <c r="I3453">
        <v>687</v>
      </c>
      <c r="J3453">
        <v>2</v>
      </c>
      <c r="K3453">
        <v>1723</v>
      </c>
      <c r="L3453">
        <v>1552</v>
      </c>
      <c r="M3453">
        <v>171</v>
      </c>
      <c r="N3453">
        <v>1.3959999999999999</v>
      </c>
      <c r="O3453">
        <v>0.84499999999999997</v>
      </c>
      <c r="P3453">
        <v>0.33300000000000002</v>
      </c>
      <c r="Q3453">
        <v>1.8540000000000001</v>
      </c>
      <c r="R3453">
        <v>0.97199999999999998</v>
      </c>
      <c r="S3453">
        <v>0.623</v>
      </c>
      <c r="T3453">
        <v>0.85099999999999998</v>
      </c>
      <c r="U3453">
        <v>92.233000000000004</v>
      </c>
      <c r="V3453" t="s">
        <v>58</v>
      </c>
      <c r="W3453">
        <v>0.97499999999999998</v>
      </c>
      <c r="X3453">
        <v>0.97499999999999998</v>
      </c>
      <c r="Y3453">
        <v>1</v>
      </c>
      <c r="Z3453">
        <v>0.94899999999999995</v>
      </c>
      <c r="AA3453" s="19">
        <v>45734.032494108797</v>
      </c>
      <c r="AB3453" t="s">
        <v>2043</v>
      </c>
    </row>
    <row r="3454" spans="1:28" x14ac:dyDescent="0.35">
      <c r="A3454" t="s">
        <v>1945</v>
      </c>
      <c r="B3454" t="s">
        <v>314</v>
      </c>
      <c r="C3454">
        <v>91</v>
      </c>
      <c r="D3454" s="9">
        <v>44467.284953703704</v>
      </c>
      <c r="E3454" s="9">
        <v>44558.545127314814</v>
      </c>
      <c r="F3454" t="s">
        <v>874</v>
      </c>
      <c r="G3454" t="s">
        <v>874</v>
      </c>
      <c r="H3454">
        <v>4</v>
      </c>
      <c r="I3454">
        <v>1</v>
      </c>
      <c r="J3454">
        <v>1</v>
      </c>
      <c r="K3454" t="s">
        <v>875</v>
      </c>
      <c r="L3454">
        <v>23</v>
      </c>
      <c r="M3454">
        <v>-18</v>
      </c>
      <c r="N3454">
        <v>2</v>
      </c>
      <c r="O3454" t="s">
        <v>877</v>
      </c>
      <c r="P3454" t="s">
        <v>877</v>
      </c>
      <c r="Q3454">
        <v>0.28399999999999997</v>
      </c>
      <c r="R3454" t="s">
        <v>877</v>
      </c>
      <c r="S3454" t="s">
        <v>877</v>
      </c>
      <c r="T3454" t="s">
        <v>877</v>
      </c>
      <c r="U3454" t="s">
        <v>877</v>
      </c>
      <c r="V3454" t="s">
        <v>58</v>
      </c>
      <c r="W3454">
        <v>0.6</v>
      </c>
      <c r="X3454" t="s">
        <v>877</v>
      </c>
      <c r="Y3454" t="s">
        <v>877</v>
      </c>
      <c r="Z3454">
        <v>0.89700000000000002</v>
      </c>
      <c r="AA3454" s="19">
        <v>45734.032494178238</v>
      </c>
      <c r="AB3454" t="s">
        <v>2043</v>
      </c>
    </row>
    <row r="3455" spans="1:28" x14ac:dyDescent="0.35">
      <c r="A3455" t="s">
        <v>1946</v>
      </c>
      <c r="B3455" t="s">
        <v>313</v>
      </c>
      <c r="C3455">
        <v>2880</v>
      </c>
      <c r="D3455" s="9">
        <v>41653.872488425928</v>
      </c>
      <c r="E3455" s="9">
        <v>44534.577939814815</v>
      </c>
      <c r="F3455">
        <v>141</v>
      </c>
      <c r="G3455">
        <v>141</v>
      </c>
      <c r="H3455">
        <v>103</v>
      </c>
      <c r="I3455">
        <v>38</v>
      </c>
      <c r="J3455">
        <v>41</v>
      </c>
      <c r="K3455">
        <v>100</v>
      </c>
      <c r="L3455">
        <v>92</v>
      </c>
      <c r="M3455">
        <v>8</v>
      </c>
      <c r="N3455">
        <v>3.5000000000000003E-2</v>
      </c>
      <c r="O3455">
        <v>1.2999999999999999E-2</v>
      </c>
      <c r="P3455">
        <v>1.4E-2</v>
      </c>
      <c r="Q3455">
        <v>3.3000000000000002E-2</v>
      </c>
      <c r="R3455">
        <v>0.97099999999999997</v>
      </c>
      <c r="S3455">
        <v>0.72899999999999998</v>
      </c>
      <c r="T3455">
        <v>0.70799999999999996</v>
      </c>
      <c r="U3455">
        <v>242.42400000000001</v>
      </c>
      <c r="V3455" t="s">
        <v>58</v>
      </c>
      <c r="W3455">
        <v>0.79300000000000004</v>
      </c>
      <c r="X3455">
        <v>0.80200000000000005</v>
      </c>
      <c r="Y3455">
        <v>0.83199999999999996</v>
      </c>
      <c r="Z3455">
        <v>0.95899999999999996</v>
      </c>
      <c r="AA3455" s="19">
        <v>45734.032585092595</v>
      </c>
      <c r="AB3455" t="s">
        <v>2043</v>
      </c>
    </row>
    <row r="3456" spans="1:28" x14ac:dyDescent="0.35">
      <c r="A3456" t="s">
        <v>1946</v>
      </c>
      <c r="B3456" t="s">
        <v>314</v>
      </c>
      <c r="C3456">
        <v>61</v>
      </c>
      <c r="D3456" s="9">
        <v>44472.800011574072</v>
      </c>
      <c r="E3456" s="9">
        <v>44534.577939814815</v>
      </c>
      <c r="F3456" t="s">
        <v>874</v>
      </c>
      <c r="G3456" t="s">
        <v>874</v>
      </c>
      <c r="H3456">
        <v>2</v>
      </c>
      <c r="I3456">
        <v>1</v>
      </c>
      <c r="J3456">
        <v>1</v>
      </c>
      <c r="K3456" t="s">
        <v>875</v>
      </c>
      <c r="L3456">
        <v>2</v>
      </c>
      <c r="M3456">
        <v>1</v>
      </c>
      <c r="N3456">
        <v>2.5999999999999999E-2</v>
      </c>
      <c r="O3456" t="s">
        <v>877</v>
      </c>
      <c r="P3456" t="s">
        <v>877</v>
      </c>
      <c r="Q3456">
        <v>2.9000000000000001E-2</v>
      </c>
      <c r="R3456" t="s">
        <v>877</v>
      </c>
      <c r="S3456" t="s">
        <v>877</v>
      </c>
      <c r="T3456" t="s">
        <v>877</v>
      </c>
      <c r="U3456" t="s">
        <v>877</v>
      </c>
      <c r="V3456" t="s">
        <v>58</v>
      </c>
      <c r="W3456">
        <v>1</v>
      </c>
      <c r="X3456" t="s">
        <v>877</v>
      </c>
      <c r="Y3456" t="s">
        <v>877</v>
      </c>
      <c r="Z3456">
        <v>1</v>
      </c>
      <c r="AA3456" s="19">
        <v>45734.032585162036</v>
      </c>
      <c r="AB3456" t="s">
        <v>2043</v>
      </c>
    </row>
    <row r="3457" spans="1:28" x14ac:dyDescent="0.35">
      <c r="A3457" t="s">
        <v>1947</v>
      </c>
      <c r="B3457" t="s">
        <v>313</v>
      </c>
      <c r="C3457">
        <v>4067</v>
      </c>
      <c r="D3457" s="9">
        <v>40499.679548611108</v>
      </c>
      <c r="E3457" s="9">
        <v>44566.740671296298</v>
      </c>
      <c r="F3457">
        <v>2457</v>
      </c>
      <c r="G3457">
        <v>2457</v>
      </c>
      <c r="H3457">
        <v>984</v>
      </c>
      <c r="I3457">
        <v>1473</v>
      </c>
      <c r="J3457">
        <v>388</v>
      </c>
      <c r="K3457">
        <v>2069</v>
      </c>
      <c r="L3457">
        <v>1668</v>
      </c>
      <c r="M3457">
        <v>401</v>
      </c>
      <c r="N3457">
        <v>0.26900000000000002</v>
      </c>
      <c r="O3457">
        <v>0.39900000000000002</v>
      </c>
      <c r="P3457">
        <v>0.1</v>
      </c>
      <c r="Q3457">
        <v>0.46100000000000002</v>
      </c>
      <c r="R3457">
        <v>0.81200000000000006</v>
      </c>
      <c r="S3457">
        <v>0.40300000000000002</v>
      </c>
      <c r="T3457">
        <v>0.85</v>
      </c>
      <c r="U3457">
        <v>869.84799999999996</v>
      </c>
      <c r="V3457" t="s">
        <v>58</v>
      </c>
      <c r="W3457">
        <v>0.94399999999999995</v>
      </c>
      <c r="X3457">
        <v>0.98699999999999999</v>
      </c>
      <c r="Y3457">
        <v>0.97399999999999998</v>
      </c>
      <c r="Z3457">
        <v>0.99199999999999999</v>
      </c>
      <c r="AA3457" s="19">
        <v>45734.032684317128</v>
      </c>
      <c r="AB3457" t="s">
        <v>2043</v>
      </c>
    </row>
    <row r="3458" spans="1:28" x14ac:dyDescent="0.35">
      <c r="A3458" t="s">
        <v>1947</v>
      </c>
      <c r="B3458" t="s">
        <v>314</v>
      </c>
      <c r="C3458">
        <v>99</v>
      </c>
      <c r="D3458" s="9">
        <v>44466.801261574074</v>
      </c>
      <c r="E3458" s="9">
        <v>44566.740671296298</v>
      </c>
      <c r="F3458" t="s">
        <v>874</v>
      </c>
      <c r="G3458" t="s">
        <v>874</v>
      </c>
      <c r="H3458">
        <v>20</v>
      </c>
      <c r="I3458">
        <v>36</v>
      </c>
      <c r="J3458">
        <v>5</v>
      </c>
      <c r="K3458" t="s">
        <v>875</v>
      </c>
      <c r="L3458">
        <v>34</v>
      </c>
      <c r="M3458">
        <v>16</v>
      </c>
      <c r="N3458">
        <v>0.20300000000000001</v>
      </c>
      <c r="O3458">
        <v>0.44400000000000001</v>
      </c>
      <c r="P3458">
        <v>6.3E-2</v>
      </c>
      <c r="Q3458">
        <v>0.32800000000000001</v>
      </c>
      <c r="R3458">
        <v>0.56200000000000006</v>
      </c>
      <c r="S3458">
        <v>0.314</v>
      </c>
      <c r="T3458">
        <v>0.90300000000000002</v>
      </c>
      <c r="U3458">
        <v>1222.5609999999999</v>
      </c>
      <c r="V3458" t="s">
        <v>58</v>
      </c>
      <c r="W3458">
        <v>0.96199999999999997</v>
      </c>
      <c r="X3458">
        <v>0.95499999999999996</v>
      </c>
      <c r="Y3458">
        <v>0.92600000000000005</v>
      </c>
      <c r="Z3458">
        <v>0.94</v>
      </c>
      <c r="AA3458" s="19">
        <v>45734.032698703704</v>
      </c>
      <c r="AB3458" t="s">
        <v>2043</v>
      </c>
    </row>
    <row r="3459" spans="1:28" x14ac:dyDescent="0.35">
      <c r="A3459" t="s">
        <v>1948</v>
      </c>
      <c r="B3459" t="s">
        <v>313</v>
      </c>
      <c r="C3459">
        <v>6708</v>
      </c>
      <c r="D3459" s="9">
        <v>37844.693252314813</v>
      </c>
      <c r="E3459" s="9">
        <v>44553.310034722221</v>
      </c>
      <c r="F3459">
        <v>435</v>
      </c>
      <c r="G3459">
        <v>435</v>
      </c>
      <c r="H3459">
        <v>120</v>
      </c>
      <c r="I3459">
        <v>315</v>
      </c>
      <c r="J3459">
        <v>142</v>
      </c>
      <c r="K3459">
        <v>293</v>
      </c>
      <c r="L3459">
        <v>277</v>
      </c>
      <c r="M3459">
        <v>16</v>
      </c>
      <c r="N3459">
        <v>2.1999999999999999E-2</v>
      </c>
      <c r="O3459">
        <v>4.9000000000000002E-2</v>
      </c>
      <c r="P3459">
        <v>2.5999999999999999E-2</v>
      </c>
      <c r="Q3459">
        <v>5.7000000000000002E-2</v>
      </c>
      <c r="R3459">
        <v>1.2669999999999999</v>
      </c>
      <c r="S3459">
        <v>0.31</v>
      </c>
      <c r="T3459">
        <v>0.63400000000000001</v>
      </c>
      <c r="U3459">
        <v>280.702</v>
      </c>
      <c r="V3459" t="s">
        <v>64</v>
      </c>
      <c r="W3459">
        <v>0.93100000000000005</v>
      </c>
      <c r="X3459">
        <v>0.98599999999999999</v>
      </c>
      <c r="Y3459">
        <v>0.96899999999999997</v>
      </c>
      <c r="Z3459">
        <v>0.92700000000000005</v>
      </c>
      <c r="AA3459" s="19">
        <v>45734.032792592596</v>
      </c>
      <c r="AB3459" t="s">
        <v>2043</v>
      </c>
    </row>
    <row r="3460" spans="1:28" x14ac:dyDescent="0.35">
      <c r="A3460" t="s">
        <v>1948</v>
      </c>
      <c r="B3460" t="s">
        <v>314</v>
      </c>
      <c r="C3460">
        <v>43</v>
      </c>
      <c r="D3460" s="9">
        <v>44509.62164351852</v>
      </c>
      <c r="E3460" s="9">
        <v>44553.310034722221</v>
      </c>
      <c r="F3460" t="s">
        <v>874</v>
      </c>
      <c r="G3460" t="s">
        <v>874</v>
      </c>
      <c r="H3460">
        <v>1</v>
      </c>
      <c r="I3460">
        <v>2</v>
      </c>
      <c r="J3460">
        <v>1</v>
      </c>
      <c r="K3460" t="s">
        <v>875</v>
      </c>
      <c r="L3460">
        <v>1</v>
      </c>
      <c r="M3460">
        <v>0</v>
      </c>
      <c r="N3460" t="s">
        <v>877</v>
      </c>
      <c r="O3460">
        <v>2.4E-2</v>
      </c>
      <c r="P3460" t="s">
        <v>877</v>
      </c>
      <c r="Q3460" t="s">
        <v>877</v>
      </c>
      <c r="R3460" t="s">
        <v>877</v>
      </c>
      <c r="S3460" t="s">
        <v>877</v>
      </c>
      <c r="T3460" t="s">
        <v>877</v>
      </c>
      <c r="U3460" t="s">
        <v>877</v>
      </c>
      <c r="V3460" t="s">
        <v>64</v>
      </c>
      <c r="W3460" t="s">
        <v>877</v>
      </c>
      <c r="X3460">
        <v>1</v>
      </c>
      <c r="Y3460" t="s">
        <v>877</v>
      </c>
      <c r="Z3460" t="s">
        <v>877</v>
      </c>
      <c r="AA3460" s="19">
        <v>45734.032792685182</v>
      </c>
      <c r="AB3460" t="s">
        <v>2043</v>
      </c>
    </row>
    <row r="3461" spans="1:28" x14ac:dyDescent="0.35">
      <c r="A3461" t="s">
        <v>1949</v>
      </c>
      <c r="B3461" t="s">
        <v>313</v>
      </c>
      <c r="C3461">
        <v>3449</v>
      </c>
      <c r="D3461" s="9">
        <v>41114.972129629627</v>
      </c>
      <c r="E3461" s="9">
        <v>44564.658194444448</v>
      </c>
      <c r="F3461">
        <v>40</v>
      </c>
      <c r="G3461">
        <v>40</v>
      </c>
      <c r="H3461">
        <v>11</v>
      </c>
      <c r="I3461">
        <v>29</v>
      </c>
      <c r="J3461">
        <v>4</v>
      </c>
      <c r="K3461">
        <v>36</v>
      </c>
      <c r="L3461">
        <v>30</v>
      </c>
      <c r="M3461">
        <v>6</v>
      </c>
      <c r="N3461">
        <v>3.0000000000000001E-3</v>
      </c>
      <c r="O3461">
        <v>0.01</v>
      </c>
      <c r="P3461">
        <v>3.0000000000000001E-3</v>
      </c>
      <c r="Q3461">
        <v>1.2E-2</v>
      </c>
      <c r="R3461">
        <v>1.2</v>
      </c>
      <c r="S3461">
        <v>0.23100000000000001</v>
      </c>
      <c r="T3461">
        <v>0.76900000000000002</v>
      </c>
      <c r="U3461">
        <v>500</v>
      </c>
      <c r="V3461" t="s">
        <v>64</v>
      </c>
      <c r="W3461">
        <v>0.94499999999999995</v>
      </c>
      <c r="X3461">
        <v>0.97499999999999998</v>
      </c>
      <c r="Y3461">
        <v>0.97799999999999998</v>
      </c>
      <c r="Z3461">
        <v>0.95899999999999996</v>
      </c>
      <c r="AA3461" s="19">
        <v>45734.032878738428</v>
      </c>
      <c r="AB3461" t="s">
        <v>2043</v>
      </c>
    </row>
    <row r="3462" spans="1:28" x14ac:dyDescent="0.35">
      <c r="A3462" t="s">
        <v>1949</v>
      </c>
      <c r="B3462" t="s">
        <v>314</v>
      </c>
      <c r="C3462">
        <v>0</v>
      </c>
      <c r="D3462" s="9">
        <v>44564.658194444448</v>
      </c>
      <c r="E3462" s="9">
        <v>44564.658194444448</v>
      </c>
      <c r="F3462" t="s">
        <v>874</v>
      </c>
      <c r="G3462" t="s">
        <v>874</v>
      </c>
      <c r="H3462">
        <v>1</v>
      </c>
      <c r="I3462">
        <v>1</v>
      </c>
      <c r="J3462">
        <v>1</v>
      </c>
      <c r="K3462" t="s">
        <v>875</v>
      </c>
      <c r="L3462">
        <v>1</v>
      </c>
      <c r="M3462">
        <v>0</v>
      </c>
      <c r="N3462" t="s">
        <v>877</v>
      </c>
      <c r="O3462" t="s">
        <v>877</v>
      </c>
      <c r="P3462" t="s">
        <v>877</v>
      </c>
      <c r="Q3462" t="s">
        <v>877</v>
      </c>
      <c r="R3462" t="s">
        <v>877</v>
      </c>
      <c r="S3462" t="s">
        <v>877</v>
      </c>
      <c r="T3462" t="s">
        <v>877</v>
      </c>
      <c r="U3462" t="s">
        <v>877</v>
      </c>
      <c r="V3462" t="s">
        <v>64</v>
      </c>
      <c r="W3462" t="s">
        <v>877</v>
      </c>
      <c r="X3462" t="s">
        <v>877</v>
      </c>
      <c r="Y3462" t="s">
        <v>877</v>
      </c>
      <c r="Z3462" t="s">
        <v>877</v>
      </c>
      <c r="AA3462" s="19">
        <v>45734.032878796294</v>
      </c>
      <c r="AB3462" t="s">
        <v>2043</v>
      </c>
    </row>
    <row r="3463" spans="1:28" x14ac:dyDescent="0.35">
      <c r="A3463" t="s">
        <v>1950</v>
      </c>
      <c r="B3463" t="s">
        <v>313</v>
      </c>
      <c r="C3463">
        <v>5670</v>
      </c>
      <c r="D3463" s="9">
        <v>38895.164490740739</v>
      </c>
      <c r="E3463" s="9">
        <v>44565.632986111108</v>
      </c>
      <c r="F3463">
        <v>8038</v>
      </c>
      <c r="G3463">
        <v>8038</v>
      </c>
      <c r="H3463">
        <v>2626</v>
      </c>
      <c r="I3463">
        <v>5412</v>
      </c>
      <c r="J3463">
        <v>1419</v>
      </c>
      <c r="K3463">
        <v>6619</v>
      </c>
      <c r="L3463">
        <v>6212</v>
      </c>
      <c r="M3463">
        <v>407</v>
      </c>
      <c r="N3463">
        <v>0.52800000000000002</v>
      </c>
      <c r="O3463">
        <v>1.1080000000000001</v>
      </c>
      <c r="P3463">
        <v>0.31</v>
      </c>
      <c r="Q3463">
        <v>1.2789999999999999</v>
      </c>
      <c r="R3463">
        <v>0.96499999999999997</v>
      </c>
      <c r="S3463">
        <v>0.32300000000000001</v>
      </c>
      <c r="T3463">
        <v>0.81100000000000005</v>
      </c>
      <c r="U3463">
        <v>318.21699999999998</v>
      </c>
      <c r="V3463" t="s">
        <v>58</v>
      </c>
      <c r="W3463">
        <v>0.97899999999999998</v>
      </c>
      <c r="X3463">
        <v>0.98199999999999998</v>
      </c>
      <c r="Y3463">
        <v>0.98799999999999999</v>
      </c>
      <c r="Z3463">
        <v>0.97799999999999998</v>
      </c>
      <c r="AA3463" s="19">
        <v>45734.032989872685</v>
      </c>
      <c r="AB3463" t="s">
        <v>2043</v>
      </c>
    </row>
    <row r="3464" spans="1:28" x14ac:dyDescent="0.35">
      <c r="A3464" t="s">
        <v>1950</v>
      </c>
      <c r="B3464" t="s">
        <v>314</v>
      </c>
      <c r="C3464">
        <v>99</v>
      </c>
      <c r="D3464" s="9">
        <v>44466.124166666668</v>
      </c>
      <c r="E3464" s="9">
        <v>44565.632986111108</v>
      </c>
      <c r="F3464" t="s">
        <v>874</v>
      </c>
      <c r="G3464" t="s">
        <v>874</v>
      </c>
      <c r="H3464">
        <v>11</v>
      </c>
      <c r="I3464">
        <v>22</v>
      </c>
      <c r="J3464">
        <v>4</v>
      </c>
      <c r="K3464" t="s">
        <v>875</v>
      </c>
      <c r="L3464">
        <v>22</v>
      </c>
      <c r="M3464">
        <v>8</v>
      </c>
      <c r="N3464">
        <v>0.108</v>
      </c>
      <c r="O3464">
        <v>0.221</v>
      </c>
      <c r="P3464">
        <v>5.8000000000000003E-2</v>
      </c>
      <c r="Q3464">
        <v>0.22600000000000001</v>
      </c>
      <c r="R3464">
        <v>0.83399999999999996</v>
      </c>
      <c r="S3464">
        <v>0.32800000000000001</v>
      </c>
      <c r="T3464">
        <v>0.82399999999999995</v>
      </c>
      <c r="U3464">
        <v>1800.885</v>
      </c>
      <c r="V3464" t="s">
        <v>58</v>
      </c>
      <c r="W3464">
        <v>0.98599999999999999</v>
      </c>
      <c r="X3464">
        <v>0.95699999999999996</v>
      </c>
      <c r="Y3464">
        <v>0.97499999999999998</v>
      </c>
      <c r="Z3464">
        <v>0.99</v>
      </c>
      <c r="AA3464" s="19">
        <v>45734.03300372685</v>
      </c>
      <c r="AB3464" t="s">
        <v>2043</v>
      </c>
    </row>
    <row r="3465" spans="1:28" x14ac:dyDescent="0.35">
      <c r="A3465" t="s">
        <v>1951</v>
      </c>
      <c r="B3465" t="s">
        <v>313</v>
      </c>
      <c r="C3465">
        <v>3204</v>
      </c>
      <c r="D3465" s="9">
        <v>41355.917245370372</v>
      </c>
      <c r="E3465" s="9">
        <v>44560.232627314814</v>
      </c>
      <c r="F3465">
        <v>609</v>
      </c>
      <c r="G3465">
        <v>609</v>
      </c>
      <c r="H3465">
        <v>232</v>
      </c>
      <c r="I3465">
        <v>377</v>
      </c>
      <c r="J3465">
        <v>81</v>
      </c>
      <c r="K3465">
        <v>528</v>
      </c>
      <c r="L3465">
        <v>343</v>
      </c>
      <c r="M3465">
        <v>185</v>
      </c>
      <c r="N3465">
        <v>7.2999999999999995E-2</v>
      </c>
      <c r="O3465">
        <v>0.128</v>
      </c>
      <c r="P3465">
        <v>2.9000000000000001E-2</v>
      </c>
      <c r="Q3465">
        <v>0.11899999999999999</v>
      </c>
      <c r="R3465">
        <v>0.69199999999999995</v>
      </c>
      <c r="S3465">
        <v>0.36299999999999999</v>
      </c>
      <c r="T3465">
        <v>0.85599999999999998</v>
      </c>
      <c r="U3465">
        <v>1554.6220000000001</v>
      </c>
      <c r="V3465" t="s">
        <v>58</v>
      </c>
      <c r="W3465">
        <v>0.99199999999999999</v>
      </c>
      <c r="X3465">
        <v>0.94699999999999995</v>
      </c>
      <c r="Y3465">
        <v>0.96299999999999997</v>
      </c>
      <c r="Z3465">
        <v>0.96099999999999997</v>
      </c>
      <c r="AA3465" s="19">
        <v>45734.033095995372</v>
      </c>
      <c r="AB3465" t="s">
        <v>2043</v>
      </c>
    </row>
    <row r="3466" spans="1:28" x14ac:dyDescent="0.35">
      <c r="A3466" t="s">
        <v>1951</v>
      </c>
      <c r="B3466" t="s">
        <v>314</v>
      </c>
      <c r="C3466">
        <v>87</v>
      </c>
      <c r="D3466" s="9">
        <v>44472.800625000003</v>
      </c>
      <c r="E3466" s="9">
        <v>44560.232627314814</v>
      </c>
      <c r="F3466" t="s">
        <v>874</v>
      </c>
      <c r="G3466" t="s">
        <v>874</v>
      </c>
      <c r="H3466">
        <v>4</v>
      </c>
      <c r="I3466">
        <v>5</v>
      </c>
      <c r="J3466">
        <v>1</v>
      </c>
      <c r="K3466" t="s">
        <v>875</v>
      </c>
      <c r="L3466">
        <v>4</v>
      </c>
      <c r="M3466">
        <v>6</v>
      </c>
      <c r="N3466">
        <v>0.04</v>
      </c>
      <c r="O3466">
        <v>5.3999999999999999E-2</v>
      </c>
      <c r="P3466" t="s">
        <v>877</v>
      </c>
      <c r="Q3466">
        <v>7.0999999999999994E-2</v>
      </c>
      <c r="R3466" t="s">
        <v>877</v>
      </c>
      <c r="S3466" t="s">
        <v>877</v>
      </c>
      <c r="T3466" t="s">
        <v>877</v>
      </c>
      <c r="U3466" t="s">
        <v>877</v>
      </c>
      <c r="V3466" t="s">
        <v>58</v>
      </c>
      <c r="W3466">
        <v>0.95599999999999996</v>
      </c>
      <c r="X3466">
        <v>0.96099999999999997</v>
      </c>
      <c r="Y3466" t="s">
        <v>877</v>
      </c>
      <c r="Z3466">
        <v>0.85599999999999998</v>
      </c>
      <c r="AA3466" s="19">
        <v>45734.033096064813</v>
      </c>
      <c r="AB3466" t="s">
        <v>2043</v>
      </c>
    </row>
    <row r="3467" spans="1:28" x14ac:dyDescent="0.35">
      <c r="A3467" t="s">
        <v>1952</v>
      </c>
      <c r="B3467" t="s">
        <v>313</v>
      </c>
      <c r="C3467">
        <v>3434</v>
      </c>
      <c r="D3467" s="9">
        <v>41103.707997685182</v>
      </c>
      <c r="E3467" s="9">
        <v>44537.853020833332</v>
      </c>
      <c r="F3467">
        <v>543</v>
      </c>
      <c r="G3467">
        <v>543</v>
      </c>
      <c r="H3467">
        <v>286</v>
      </c>
      <c r="I3467">
        <v>257</v>
      </c>
      <c r="J3467">
        <v>33</v>
      </c>
      <c r="K3467">
        <v>510</v>
      </c>
      <c r="L3467">
        <v>303</v>
      </c>
      <c r="M3467">
        <v>207</v>
      </c>
      <c r="N3467">
        <v>9.8000000000000004E-2</v>
      </c>
      <c r="O3467">
        <v>8.2000000000000003E-2</v>
      </c>
      <c r="P3467">
        <v>0.01</v>
      </c>
      <c r="Q3467">
        <v>0.115</v>
      </c>
      <c r="R3467">
        <v>0.67600000000000005</v>
      </c>
      <c r="S3467">
        <v>0.54400000000000004</v>
      </c>
      <c r="T3467">
        <v>0.94399999999999995</v>
      </c>
      <c r="U3467">
        <v>1800</v>
      </c>
      <c r="V3467" t="s">
        <v>58</v>
      </c>
      <c r="W3467">
        <v>0.86199999999999999</v>
      </c>
      <c r="X3467">
        <v>0.92800000000000005</v>
      </c>
      <c r="Y3467">
        <v>0.95099999999999996</v>
      </c>
      <c r="Z3467">
        <v>0.90500000000000003</v>
      </c>
      <c r="AA3467" s="19">
        <v>45734.033183587962</v>
      </c>
      <c r="AB3467" t="s">
        <v>2043</v>
      </c>
    </row>
    <row r="3468" spans="1:28" x14ac:dyDescent="0.35">
      <c r="A3468" t="s">
        <v>1952</v>
      </c>
      <c r="B3468" t="s">
        <v>314</v>
      </c>
      <c r="C3468">
        <v>3</v>
      </c>
      <c r="D3468" s="9">
        <v>44534.697210648148</v>
      </c>
      <c r="E3468" s="9">
        <v>44537.853020833332</v>
      </c>
      <c r="F3468" t="s">
        <v>874</v>
      </c>
      <c r="G3468" t="s">
        <v>874</v>
      </c>
      <c r="H3468">
        <v>1</v>
      </c>
      <c r="I3468">
        <v>2</v>
      </c>
      <c r="J3468">
        <v>1</v>
      </c>
      <c r="K3468" t="s">
        <v>875</v>
      </c>
      <c r="L3468">
        <v>1</v>
      </c>
      <c r="M3468">
        <v>1</v>
      </c>
      <c r="N3468" t="s">
        <v>877</v>
      </c>
      <c r="O3468">
        <v>0.25</v>
      </c>
      <c r="P3468" t="s">
        <v>877</v>
      </c>
      <c r="Q3468" t="s">
        <v>877</v>
      </c>
      <c r="R3468" t="s">
        <v>877</v>
      </c>
      <c r="S3468" t="s">
        <v>877</v>
      </c>
      <c r="T3468" t="s">
        <v>877</v>
      </c>
      <c r="U3468" t="s">
        <v>877</v>
      </c>
      <c r="V3468" t="s">
        <v>58</v>
      </c>
      <c r="W3468" t="s">
        <v>877</v>
      </c>
      <c r="X3468">
        <v>1</v>
      </c>
      <c r="Y3468" t="s">
        <v>877</v>
      </c>
      <c r="Z3468" t="s">
        <v>877</v>
      </c>
      <c r="AA3468" s="19">
        <v>45734.033183657404</v>
      </c>
      <c r="AB3468" t="s">
        <v>2043</v>
      </c>
    </row>
    <row r="3469" spans="1:28" x14ac:dyDescent="0.35">
      <c r="A3469" t="s">
        <v>1953</v>
      </c>
      <c r="B3469" t="s">
        <v>313</v>
      </c>
      <c r="C3469">
        <v>5633</v>
      </c>
      <c r="D3469" s="9">
        <v>38911.670023148145</v>
      </c>
      <c r="E3469" s="9">
        <v>44545.417916666665</v>
      </c>
      <c r="F3469">
        <v>287</v>
      </c>
      <c r="G3469">
        <v>287</v>
      </c>
      <c r="H3469">
        <v>133</v>
      </c>
      <c r="I3469">
        <v>154</v>
      </c>
      <c r="J3469">
        <v>37</v>
      </c>
      <c r="K3469">
        <v>250</v>
      </c>
      <c r="L3469">
        <v>178</v>
      </c>
      <c r="M3469">
        <v>72</v>
      </c>
      <c r="N3469">
        <v>2.8000000000000001E-2</v>
      </c>
      <c r="O3469">
        <v>2.9000000000000001E-2</v>
      </c>
      <c r="P3469">
        <v>8.0000000000000002E-3</v>
      </c>
      <c r="Q3469">
        <v>3.5999999999999997E-2</v>
      </c>
      <c r="R3469">
        <v>0.73499999999999999</v>
      </c>
      <c r="S3469">
        <v>0.49099999999999999</v>
      </c>
      <c r="T3469">
        <v>0.86</v>
      </c>
      <c r="U3469">
        <v>2000</v>
      </c>
      <c r="V3469" t="s">
        <v>58</v>
      </c>
      <c r="W3469">
        <v>0.95899999999999996</v>
      </c>
      <c r="X3469">
        <v>0.97299999999999998</v>
      </c>
      <c r="Y3469">
        <v>0.90900000000000003</v>
      </c>
      <c r="Z3469">
        <v>0.97</v>
      </c>
      <c r="AA3469" s="19">
        <v>45734.033274583337</v>
      </c>
      <c r="AB3469" t="s">
        <v>2043</v>
      </c>
    </row>
    <row r="3470" spans="1:28" x14ac:dyDescent="0.35">
      <c r="A3470" t="s">
        <v>1953</v>
      </c>
      <c r="B3470" t="s">
        <v>314</v>
      </c>
      <c r="C3470">
        <v>83</v>
      </c>
      <c r="D3470" s="9">
        <v>44462.339143518519</v>
      </c>
      <c r="E3470" s="9">
        <v>44545.417916666665</v>
      </c>
      <c r="F3470" t="s">
        <v>874</v>
      </c>
      <c r="G3470" t="s">
        <v>874</v>
      </c>
      <c r="H3470">
        <v>2</v>
      </c>
      <c r="I3470">
        <v>4</v>
      </c>
      <c r="J3470">
        <v>1</v>
      </c>
      <c r="K3470" t="s">
        <v>875</v>
      </c>
      <c r="L3470">
        <v>2</v>
      </c>
      <c r="M3470">
        <v>3</v>
      </c>
      <c r="N3470">
        <v>1.4E-2</v>
      </c>
      <c r="O3470">
        <v>3.6999999999999998E-2</v>
      </c>
      <c r="P3470" t="s">
        <v>877</v>
      </c>
      <c r="Q3470">
        <v>2.3E-2</v>
      </c>
      <c r="R3470" t="s">
        <v>877</v>
      </c>
      <c r="S3470" t="s">
        <v>877</v>
      </c>
      <c r="T3470" t="s">
        <v>877</v>
      </c>
      <c r="U3470" t="s">
        <v>877</v>
      </c>
      <c r="V3470" t="s">
        <v>58</v>
      </c>
      <c r="W3470">
        <v>1</v>
      </c>
      <c r="X3470">
        <v>0.85699999999999998</v>
      </c>
      <c r="Y3470" t="s">
        <v>877</v>
      </c>
      <c r="Z3470">
        <v>1</v>
      </c>
      <c r="AA3470" s="19">
        <v>45734.033274664354</v>
      </c>
      <c r="AB3470" t="s">
        <v>2043</v>
      </c>
    </row>
    <row r="3471" spans="1:28" x14ac:dyDescent="0.35">
      <c r="A3471" t="s">
        <v>1954</v>
      </c>
      <c r="B3471" t="s">
        <v>313</v>
      </c>
      <c r="C3471">
        <v>1851</v>
      </c>
      <c r="D3471" s="9">
        <v>42475.141516203701</v>
      </c>
      <c r="E3471" s="9">
        <v>44326.300868055558</v>
      </c>
      <c r="F3471">
        <v>127</v>
      </c>
      <c r="G3471">
        <v>127</v>
      </c>
      <c r="H3471">
        <v>49</v>
      </c>
      <c r="I3471">
        <v>78</v>
      </c>
      <c r="J3471">
        <v>6</v>
      </c>
      <c r="K3471">
        <v>121</v>
      </c>
      <c r="L3471">
        <v>104</v>
      </c>
      <c r="M3471">
        <v>17</v>
      </c>
      <c r="N3471">
        <v>1.7999999999999999E-2</v>
      </c>
      <c r="O3471">
        <v>3.3000000000000002E-2</v>
      </c>
      <c r="P3471">
        <v>4.0000000000000001E-3</v>
      </c>
      <c r="Q3471">
        <v>0.04</v>
      </c>
      <c r="R3471">
        <v>0.85099999999999998</v>
      </c>
      <c r="S3471">
        <v>0.35299999999999998</v>
      </c>
      <c r="T3471">
        <v>0.92200000000000004</v>
      </c>
      <c r="U3471">
        <v>425</v>
      </c>
      <c r="V3471" t="s">
        <v>58</v>
      </c>
      <c r="W3471">
        <v>0.59399999999999997</v>
      </c>
      <c r="X3471">
        <v>0.46800000000000003</v>
      </c>
      <c r="Y3471">
        <v>0.83699999999999997</v>
      </c>
      <c r="Z3471">
        <v>0.41099999999999998</v>
      </c>
      <c r="AA3471" s="19">
        <v>45734.033359189816</v>
      </c>
      <c r="AB3471" t="s">
        <v>2043</v>
      </c>
    </row>
    <row r="3472" spans="1:28" x14ac:dyDescent="0.35">
      <c r="A3472" t="s">
        <v>1954</v>
      </c>
      <c r="B3472" t="s">
        <v>314</v>
      </c>
      <c r="C3472">
        <v>83</v>
      </c>
      <c r="D3472" s="9">
        <v>44242.892789351848</v>
      </c>
      <c r="E3472" s="9">
        <v>44326.300868055558</v>
      </c>
      <c r="F3472" t="s">
        <v>874</v>
      </c>
      <c r="G3472" t="s">
        <v>874</v>
      </c>
      <c r="H3472">
        <v>1</v>
      </c>
      <c r="I3472">
        <v>3</v>
      </c>
      <c r="J3472">
        <v>1</v>
      </c>
      <c r="K3472" t="s">
        <v>875</v>
      </c>
      <c r="L3472">
        <v>1</v>
      </c>
      <c r="M3472">
        <v>2</v>
      </c>
      <c r="N3472" t="s">
        <v>877</v>
      </c>
      <c r="O3472">
        <v>2.3E-2</v>
      </c>
      <c r="P3472" t="s">
        <v>877</v>
      </c>
      <c r="Q3472" t="s">
        <v>877</v>
      </c>
      <c r="R3472" t="s">
        <v>877</v>
      </c>
      <c r="S3472" t="s">
        <v>877</v>
      </c>
      <c r="T3472" t="s">
        <v>877</v>
      </c>
      <c r="U3472" t="s">
        <v>877</v>
      </c>
      <c r="V3472" t="s">
        <v>58</v>
      </c>
      <c r="W3472" t="s">
        <v>877</v>
      </c>
      <c r="X3472">
        <v>0.97399999999999998</v>
      </c>
      <c r="Y3472" t="s">
        <v>877</v>
      </c>
      <c r="Z3472" t="s">
        <v>877</v>
      </c>
      <c r="AA3472" s="19">
        <v>45734.033359247682</v>
      </c>
      <c r="AB3472" t="s">
        <v>2043</v>
      </c>
    </row>
    <row r="3473" spans="1:28" x14ac:dyDescent="0.35">
      <c r="A3473" t="s">
        <v>1955</v>
      </c>
      <c r="B3473" t="s">
        <v>313</v>
      </c>
      <c r="C3473">
        <v>3133</v>
      </c>
      <c r="D3473" s="9">
        <v>41095.894131944442</v>
      </c>
      <c r="E3473" s="9">
        <v>44229.79074074074</v>
      </c>
      <c r="F3473">
        <v>695</v>
      </c>
      <c r="G3473">
        <v>695</v>
      </c>
      <c r="H3473">
        <v>333</v>
      </c>
      <c r="I3473">
        <v>362</v>
      </c>
      <c r="J3473">
        <v>23</v>
      </c>
      <c r="K3473">
        <v>672</v>
      </c>
      <c r="L3473">
        <v>575</v>
      </c>
      <c r="M3473">
        <v>97</v>
      </c>
      <c r="N3473">
        <v>0.13200000000000001</v>
      </c>
      <c r="O3473">
        <v>0.17100000000000001</v>
      </c>
      <c r="P3473">
        <v>8.9999999999999993E-3</v>
      </c>
      <c r="Q3473">
        <v>0.247</v>
      </c>
      <c r="R3473">
        <v>0.84</v>
      </c>
      <c r="S3473">
        <v>0.436</v>
      </c>
      <c r="T3473">
        <v>0.97</v>
      </c>
      <c r="U3473">
        <v>392.71300000000002</v>
      </c>
      <c r="V3473" t="s">
        <v>58</v>
      </c>
      <c r="W3473">
        <v>0.88100000000000001</v>
      </c>
      <c r="X3473">
        <v>0.81699999999999995</v>
      </c>
      <c r="Y3473">
        <v>0.82299999999999995</v>
      </c>
      <c r="Z3473">
        <v>0.82699999999999996</v>
      </c>
      <c r="AA3473" s="19">
        <v>45734.033451388888</v>
      </c>
      <c r="AB3473" t="s">
        <v>2043</v>
      </c>
    </row>
    <row r="3474" spans="1:28" x14ac:dyDescent="0.35">
      <c r="A3474" t="s">
        <v>1955</v>
      </c>
      <c r="B3474" t="s">
        <v>314</v>
      </c>
      <c r="C3474">
        <v>0</v>
      </c>
      <c r="D3474" s="9">
        <v>44229.683657407404</v>
      </c>
      <c r="E3474" s="9">
        <v>44229.79074074074</v>
      </c>
      <c r="F3474" t="s">
        <v>874</v>
      </c>
      <c r="G3474" t="s">
        <v>874</v>
      </c>
      <c r="H3474">
        <v>1</v>
      </c>
      <c r="I3474">
        <v>1</v>
      </c>
      <c r="J3474">
        <v>1</v>
      </c>
      <c r="K3474" t="s">
        <v>875</v>
      </c>
      <c r="L3474">
        <v>1</v>
      </c>
      <c r="M3474">
        <v>-1</v>
      </c>
      <c r="N3474" t="s">
        <v>877</v>
      </c>
      <c r="O3474" t="s">
        <v>877</v>
      </c>
      <c r="P3474" t="s">
        <v>877</v>
      </c>
      <c r="Q3474" t="s">
        <v>877</v>
      </c>
      <c r="R3474" t="s">
        <v>877</v>
      </c>
      <c r="S3474" t="s">
        <v>877</v>
      </c>
      <c r="T3474" t="s">
        <v>877</v>
      </c>
      <c r="U3474" t="s">
        <v>877</v>
      </c>
      <c r="V3474" t="s">
        <v>58</v>
      </c>
      <c r="W3474" t="s">
        <v>877</v>
      </c>
      <c r="X3474" t="s">
        <v>877</v>
      </c>
      <c r="Y3474" t="s">
        <v>877</v>
      </c>
      <c r="Z3474" t="s">
        <v>877</v>
      </c>
      <c r="AA3474" s="19">
        <v>45734.033451435185</v>
      </c>
      <c r="AB3474" t="s">
        <v>2043</v>
      </c>
    </row>
    <row r="3475" spans="1:28" x14ac:dyDescent="0.35">
      <c r="A3475" t="s">
        <v>1956</v>
      </c>
      <c r="B3475" t="s">
        <v>313</v>
      </c>
      <c r="C3475">
        <v>1352</v>
      </c>
      <c r="D3475" s="9">
        <v>43103.105578703704</v>
      </c>
      <c r="E3475" s="9">
        <v>44455.298611111109</v>
      </c>
      <c r="F3475">
        <v>113</v>
      </c>
      <c r="G3475">
        <v>113</v>
      </c>
      <c r="H3475">
        <v>59</v>
      </c>
      <c r="I3475">
        <v>54</v>
      </c>
      <c r="J3475">
        <v>2</v>
      </c>
      <c r="K3475">
        <v>111</v>
      </c>
      <c r="L3475">
        <v>72</v>
      </c>
      <c r="M3475">
        <v>39</v>
      </c>
      <c r="N3475">
        <v>8.7999999999999995E-2</v>
      </c>
      <c r="O3475">
        <v>4.8000000000000001E-2</v>
      </c>
      <c r="P3475">
        <v>1E-3</v>
      </c>
      <c r="Q3475">
        <v>0.13400000000000001</v>
      </c>
      <c r="R3475">
        <v>0.99299999999999999</v>
      </c>
      <c r="S3475">
        <v>0.64700000000000002</v>
      </c>
      <c r="T3475">
        <v>0.99299999999999999</v>
      </c>
      <c r="U3475">
        <v>291.04500000000002</v>
      </c>
      <c r="V3475" t="s">
        <v>58</v>
      </c>
      <c r="W3475">
        <v>0.70099999999999996</v>
      </c>
      <c r="X3475">
        <v>0.77200000000000002</v>
      </c>
      <c r="Y3475">
        <v>1</v>
      </c>
      <c r="Z3475">
        <v>0.83399999999999996</v>
      </c>
      <c r="AA3475" s="19">
        <v>45734.033541099539</v>
      </c>
      <c r="AB3475" t="s">
        <v>2043</v>
      </c>
    </row>
    <row r="3476" spans="1:28" x14ac:dyDescent="0.35">
      <c r="A3476" t="s">
        <v>1956</v>
      </c>
      <c r="B3476" t="s">
        <v>314</v>
      </c>
      <c r="C3476">
        <v>23</v>
      </c>
      <c r="D3476" s="9">
        <v>44431.331435185188</v>
      </c>
      <c r="E3476" s="9">
        <v>44455.298611111109</v>
      </c>
      <c r="F3476" t="s">
        <v>874</v>
      </c>
      <c r="G3476" t="s">
        <v>874</v>
      </c>
      <c r="H3476">
        <v>1</v>
      </c>
      <c r="I3476">
        <v>2</v>
      </c>
      <c r="J3476">
        <v>1</v>
      </c>
      <c r="K3476" t="s">
        <v>875</v>
      </c>
      <c r="L3476">
        <v>1</v>
      </c>
      <c r="M3476">
        <v>0</v>
      </c>
      <c r="N3476" t="s">
        <v>877</v>
      </c>
      <c r="O3476">
        <v>4.2000000000000003E-2</v>
      </c>
      <c r="P3476" t="s">
        <v>877</v>
      </c>
      <c r="Q3476" t="s">
        <v>877</v>
      </c>
      <c r="R3476" t="s">
        <v>877</v>
      </c>
      <c r="S3476" t="s">
        <v>877</v>
      </c>
      <c r="T3476" t="s">
        <v>877</v>
      </c>
      <c r="U3476" t="s">
        <v>877</v>
      </c>
      <c r="V3476" t="s">
        <v>58</v>
      </c>
      <c r="W3476" t="s">
        <v>877</v>
      </c>
      <c r="X3476">
        <v>1</v>
      </c>
      <c r="Y3476" t="s">
        <v>877</v>
      </c>
      <c r="Z3476" t="s">
        <v>877</v>
      </c>
      <c r="AA3476" s="19">
        <v>45734.033541180557</v>
      </c>
      <c r="AB3476" t="s">
        <v>2043</v>
      </c>
    </row>
    <row r="3477" spans="1:28" x14ac:dyDescent="0.35">
      <c r="A3477" t="s">
        <v>1957</v>
      </c>
      <c r="B3477" t="s">
        <v>313</v>
      </c>
      <c r="C3477">
        <v>4548</v>
      </c>
      <c r="D3477" s="9">
        <v>39515.987858796296</v>
      </c>
      <c r="E3477" s="9">
        <v>44064.012939814813</v>
      </c>
      <c r="F3477">
        <v>3278</v>
      </c>
      <c r="G3477">
        <v>3278</v>
      </c>
      <c r="H3477">
        <v>1312</v>
      </c>
      <c r="I3477">
        <v>1966</v>
      </c>
      <c r="J3477">
        <v>1674</v>
      </c>
      <c r="K3477">
        <v>1604</v>
      </c>
      <c r="L3477">
        <v>1604</v>
      </c>
      <c r="M3477">
        <v>0</v>
      </c>
      <c r="N3477">
        <v>0.41099999999999998</v>
      </c>
      <c r="O3477">
        <v>0.56899999999999995</v>
      </c>
      <c r="P3477">
        <v>0.33600000000000002</v>
      </c>
      <c r="Q3477">
        <v>0.48599999999999999</v>
      </c>
      <c r="R3477">
        <v>0.755</v>
      </c>
      <c r="S3477">
        <v>0.41899999999999998</v>
      </c>
      <c r="T3477">
        <v>0.65700000000000003</v>
      </c>
      <c r="U3477">
        <v>0</v>
      </c>
      <c r="V3477" t="s">
        <v>82</v>
      </c>
      <c r="W3477">
        <v>0.99199999999999999</v>
      </c>
      <c r="X3477">
        <v>0.997</v>
      </c>
      <c r="Y3477">
        <v>0.64900000000000002</v>
      </c>
      <c r="Z3477">
        <v>0.995</v>
      </c>
      <c r="AA3477" s="19">
        <v>45734.033637835651</v>
      </c>
      <c r="AB3477" t="s">
        <v>2043</v>
      </c>
    </row>
    <row r="3478" spans="1:28" x14ac:dyDescent="0.35">
      <c r="A3478" t="s">
        <v>1957</v>
      </c>
      <c r="B3478" t="s">
        <v>314</v>
      </c>
      <c r="C3478">
        <v>0</v>
      </c>
      <c r="D3478" s="9">
        <v>44064.012939814813</v>
      </c>
      <c r="E3478" s="9">
        <v>44064.012939814813</v>
      </c>
      <c r="F3478" t="s">
        <v>874</v>
      </c>
      <c r="G3478" t="s">
        <v>874</v>
      </c>
      <c r="H3478">
        <v>1</v>
      </c>
      <c r="I3478">
        <v>1</v>
      </c>
      <c r="J3478">
        <v>1</v>
      </c>
      <c r="K3478" t="s">
        <v>875</v>
      </c>
      <c r="L3478">
        <v>1</v>
      </c>
      <c r="M3478">
        <v>0</v>
      </c>
      <c r="N3478" t="s">
        <v>877</v>
      </c>
      <c r="O3478" t="s">
        <v>877</v>
      </c>
      <c r="P3478" t="s">
        <v>877</v>
      </c>
      <c r="Q3478" t="s">
        <v>877</v>
      </c>
      <c r="R3478" t="s">
        <v>877</v>
      </c>
      <c r="S3478" t="s">
        <v>877</v>
      </c>
      <c r="T3478" t="s">
        <v>877</v>
      </c>
      <c r="U3478" t="s">
        <v>877</v>
      </c>
      <c r="V3478" t="s">
        <v>82</v>
      </c>
      <c r="W3478" t="s">
        <v>877</v>
      </c>
      <c r="X3478" t="s">
        <v>877</v>
      </c>
      <c r="Y3478" t="s">
        <v>877</v>
      </c>
      <c r="Z3478" t="s">
        <v>877</v>
      </c>
      <c r="AA3478" s="19">
        <v>45734.033637928238</v>
      </c>
      <c r="AB3478" t="s">
        <v>2043</v>
      </c>
    </row>
    <row r="3479" spans="1:28" x14ac:dyDescent="0.35">
      <c r="A3479" t="s">
        <v>1958</v>
      </c>
      <c r="B3479" t="s">
        <v>313</v>
      </c>
      <c r="C3479">
        <v>352</v>
      </c>
      <c r="D3479" s="9">
        <v>41992.780416666668</v>
      </c>
      <c r="E3479" s="9">
        <v>42345.721701388888</v>
      </c>
      <c r="F3479">
        <v>53</v>
      </c>
      <c r="G3479">
        <v>53</v>
      </c>
      <c r="H3479">
        <v>35</v>
      </c>
      <c r="I3479">
        <v>18</v>
      </c>
      <c r="J3479">
        <v>8</v>
      </c>
      <c r="K3479">
        <v>45</v>
      </c>
      <c r="L3479">
        <v>12</v>
      </c>
      <c r="M3479">
        <v>33</v>
      </c>
      <c r="N3479">
        <v>0.33800000000000002</v>
      </c>
      <c r="O3479">
        <v>0.04</v>
      </c>
      <c r="P3479">
        <v>0.16</v>
      </c>
      <c r="Q3479">
        <v>0.188</v>
      </c>
      <c r="R3479">
        <v>0.86199999999999999</v>
      </c>
      <c r="S3479">
        <v>0.89400000000000002</v>
      </c>
      <c r="T3479">
        <v>0.57699999999999996</v>
      </c>
      <c r="U3479">
        <v>175.53200000000001</v>
      </c>
      <c r="V3479" t="s">
        <v>58</v>
      </c>
      <c r="W3479">
        <v>0.93500000000000005</v>
      </c>
      <c r="X3479">
        <v>0.378</v>
      </c>
      <c r="Y3479">
        <v>0.76200000000000001</v>
      </c>
      <c r="Z3479">
        <v>0.84899999999999998</v>
      </c>
      <c r="AA3479" s="19">
        <v>45734.033721701388</v>
      </c>
      <c r="AB3479" t="s">
        <v>2043</v>
      </c>
    </row>
    <row r="3480" spans="1:28" x14ac:dyDescent="0.35">
      <c r="A3480" t="s">
        <v>1958</v>
      </c>
      <c r="B3480" t="s">
        <v>314</v>
      </c>
      <c r="C3480">
        <v>0</v>
      </c>
      <c r="D3480" s="9">
        <v>42345.721701388888</v>
      </c>
      <c r="E3480" s="9">
        <v>42345.721701388888</v>
      </c>
      <c r="F3480" t="s">
        <v>874</v>
      </c>
      <c r="G3480" t="s">
        <v>874</v>
      </c>
      <c r="H3480">
        <v>1</v>
      </c>
      <c r="I3480">
        <v>1</v>
      </c>
      <c r="J3480">
        <v>1</v>
      </c>
      <c r="K3480" t="s">
        <v>875</v>
      </c>
      <c r="L3480">
        <v>1</v>
      </c>
      <c r="M3480">
        <v>0</v>
      </c>
      <c r="N3480" t="s">
        <v>877</v>
      </c>
      <c r="O3480" t="s">
        <v>877</v>
      </c>
      <c r="P3480" t="s">
        <v>877</v>
      </c>
      <c r="Q3480" t="s">
        <v>877</v>
      </c>
      <c r="R3480" t="s">
        <v>877</v>
      </c>
      <c r="S3480" t="s">
        <v>877</v>
      </c>
      <c r="T3480" t="s">
        <v>877</v>
      </c>
      <c r="U3480" t="s">
        <v>877</v>
      </c>
      <c r="V3480" t="s">
        <v>58</v>
      </c>
      <c r="W3480" t="s">
        <v>877</v>
      </c>
      <c r="X3480" t="s">
        <v>877</v>
      </c>
      <c r="Y3480" t="s">
        <v>877</v>
      </c>
      <c r="Z3480" t="s">
        <v>877</v>
      </c>
      <c r="AA3480" s="19">
        <v>45734.033721747684</v>
      </c>
      <c r="AB3480" t="s">
        <v>2043</v>
      </c>
    </row>
    <row r="3481" spans="1:28" x14ac:dyDescent="0.35">
      <c r="A3481" t="s">
        <v>1959</v>
      </c>
      <c r="B3481" t="s">
        <v>313</v>
      </c>
      <c r="C3481">
        <v>4372</v>
      </c>
      <c r="D3481" s="9">
        <v>38179.681620370371</v>
      </c>
      <c r="E3481" s="9">
        <v>42551.917881944442</v>
      </c>
      <c r="F3481">
        <v>2681</v>
      </c>
      <c r="G3481">
        <v>2681</v>
      </c>
      <c r="H3481">
        <v>1082</v>
      </c>
      <c r="I3481">
        <v>1599</v>
      </c>
      <c r="J3481">
        <v>602</v>
      </c>
      <c r="K3481">
        <v>2079</v>
      </c>
      <c r="L3481">
        <v>1667</v>
      </c>
      <c r="M3481">
        <v>412</v>
      </c>
      <c r="N3481">
        <v>0.39600000000000002</v>
      </c>
      <c r="O3481">
        <v>0.59099999999999997</v>
      </c>
      <c r="P3481">
        <v>0.22700000000000001</v>
      </c>
      <c r="Q3481">
        <v>0.52300000000000002</v>
      </c>
      <c r="R3481">
        <v>0.68799999999999994</v>
      </c>
      <c r="S3481">
        <v>0.40100000000000002</v>
      </c>
      <c r="T3481">
        <v>0.77</v>
      </c>
      <c r="U3481">
        <v>787.76300000000003</v>
      </c>
      <c r="V3481" t="s">
        <v>58</v>
      </c>
      <c r="W3481">
        <v>0.88300000000000001</v>
      </c>
      <c r="X3481">
        <v>0.871</v>
      </c>
      <c r="Y3481">
        <v>0.83399999999999996</v>
      </c>
      <c r="Z3481">
        <v>0.83799999999999997</v>
      </c>
      <c r="AA3481" s="19">
        <v>45734.033813726855</v>
      </c>
      <c r="AB3481" t="s">
        <v>2043</v>
      </c>
    </row>
    <row r="3482" spans="1:28" x14ac:dyDescent="0.35">
      <c r="A3482" t="s">
        <v>1959</v>
      </c>
      <c r="B3482" t="s">
        <v>314</v>
      </c>
      <c r="C3482">
        <v>58</v>
      </c>
      <c r="D3482" s="9">
        <v>42493.320879629631</v>
      </c>
      <c r="E3482" s="9">
        <v>42551.917881944442</v>
      </c>
      <c r="F3482" t="s">
        <v>874</v>
      </c>
      <c r="G3482" t="s">
        <v>874</v>
      </c>
      <c r="H3482">
        <v>1</v>
      </c>
      <c r="I3482">
        <v>2</v>
      </c>
      <c r="J3482">
        <v>1</v>
      </c>
      <c r="K3482" t="s">
        <v>875</v>
      </c>
      <c r="L3482">
        <v>1</v>
      </c>
      <c r="M3482">
        <v>1</v>
      </c>
      <c r="N3482" t="s">
        <v>877</v>
      </c>
      <c r="O3482">
        <v>1.7000000000000001E-2</v>
      </c>
      <c r="P3482" t="s">
        <v>877</v>
      </c>
      <c r="Q3482" t="s">
        <v>877</v>
      </c>
      <c r="R3482" t="s">
        <v>877</v>
      </c>
      <c r="S3482" t="s">
        <v>877</v>
      </c>
      <c r="T3482" t="s">
        <v>877</v>
      </c>
      <c r="U3482" t="s">
        <v>877</v>
      </c>
      <c r="V3482" t="s">
        <v>58</v>
      </c>
      <c r="W3482" t="s">
        <v>877</v>
      </c>
      <c r="X3482">
        <v>1</v>
      </c>
      <c r="Y3482" t="s">
        <v>877</v>
      </c>
      <c r="Z3482" t="s">
        <v>877</v>
      </c>
      <c r="AA3482" s="19">
        <v>45734.033813796297</v>
      </c>
      <c r="AB3482" t="s">
        <v>2043</v>
      </c>
    </row>
    <row r="3483" spans="1:28" x14ac:dyDescent="0.35">
      <c r="A3483" t="s">
        <v>1960</v>
      </c>
      <c r="B3483" t="s">
        <v>313</v>
      </c>
      <c r="C3483">
        <v>4365</v>
      </c>
      <c r="D3483" s="9">
        <v>40190.586481481485</v>
      </c>
      <c r="E3483" s="9">
        <v>44556.51358796296</v>
      </c>
      <c r="F3483">
        <v>1673</v>
      </c>
      <c r="G3483">
        <v>1673</v>
      </c>
      <c r="H3483">
        <v>771</v>
      </c>
      <c r="I3483">
        <v>902</v>
      </c>
      <c r="J3483">
        <v>210</v>
      </c>
      <c r="K3483">
        <v>1463</v>
      </c>
      <c r="L3483">
        <v>1354</v>
      </c>
      <c r="M3483">
        <v>109</v>
      </c>
      <c r="N3483">
        <v>0.221</v>
      </c>
      <c r="O3483">
        <v>0.25700000000000001</v>
      </c>
      <c r="P3483">
        <v>6.5000000000000002E-2</v>
      </c>
      <c r="Q3483">
        <v>0.41</v>
      </c>
      <c r="R3483">
        <v>0.99299999999999999</v>
      </c>
      <c r="S3483">
        <v>0.46200000000000002</v>
      </c>
      <c r="T3483">
        <v>0.86399999999999999</v>
      </c>
      <c r="U3483">
        <v>265.85399999999998</v>
      </c>
      <c r="V3483" t="s">
        <v>58</v>
      </c>
      <c r="W3483">
        <v>0.92300000000000004</v>
      </c>
      <c r="X3483">
        <v>0.94399999999999995</v>
      </c>
      <c r="Y3483">
        <v>0.97</v>
      </c>
      <c r="Z3483">
        <v>0.91100000000000003</v>
      </c>
      <c r="AA3483" s="19">
        <v>45734.03390894676</v>
      </c>
      <c r="AB3483" t="s">
        <v>2043</v>
      </c>
    </row>
    <row r="3484" spans="1:28" x14ac:dyDescent="0.35">
      <c r="A3484" t="s">
        <v>1960</v>
      </c>
      <c r="B3484" t="s">
        <v>314</v>
      </c>
      <c r="C3484">
        <v>86</v>
      </c>
      <c r="D3484" s="9">
        <v>44469.566238425927</v>
      </c>
      <c r="E3484" s="9">
        <v>44556.51358796296</v>
      </c>
      <c r="F3484" t="s">
        <v>874</v>
      </c>
      <c r="G3484" t="s">
        <v>874</v>
      </c>
      <c r="H3484">
        <v>5</v>
      </c>
      <c r="I3484">
        <v>14</v>
      </c>
      <c r="J3484">
        <v>1</v>
      </c>
      <c r="K3484" t="s">
        <v>875</v>
      </c>
      <c r="L3484">
        <v>17</v>
      </c>
      <c r="M3484">
        <v>0</v>
      </c>
      <c r="N3484">
        <v>5.6000000000000001E-2</v>
      </c>
      <c r="O3484">
        <v>0.13400000000000001</v>
      </c>
      <c r="P3484" t="s">
        <v>877</v>
      </c>
      <c r="Q3484">
        <v>0.17</v>
      </c>
      <c r="R3484" t="s">
        <v>877</v>
      </c>
      <c r="S3484" t="s">
        <v>877</v>
      </c>
      <c r="T3484" t="s">
        <v>877</v>
      </c>
      <c r="U3484" t="s">
        <v>877</v>
      </c>
      <c r="V3484" t="s">
        <v>58</v>
      </c>
      <c r="W3484">
        <v>0.91</v>
      </c>
      <c r="X3484">
        <v>0.86699999999999999</v>
      </c>
      <c r="Y3484" t="s">
        <v>877</v>
      </c>
      <c r="Z3484">
        <v>0.8</v>
      </c>
      <c r="AA3484" s="19">
        <v>45734.033909016202</v>
      </c>
      <c r="AB3484" t="s">
        <v>2043</v>
      </c>
    </row>
    <row r="3485" spans="1:28" x14ac:dyDescent="0.35">
      <c r="A3485" t="s">
        <v>1961</v>
      </c>
      <c r="B3485" t="s">
        <v>313</v>
      </c>
      <c r="C3485">
        <v>6797</v>
      </c>
      <c r="D3485" s="9">
        <v>37650.089884259258</v>
      </c>
      <c r="E3485" s="9">
        <v>44447.282962962963</v>
      </c>
      <c r="F3485">
        <v>799</v>
      </c>
      <c r="G3485">
        <v>799</v>
      </c>
      <c r="H3485">
        <v>317</v>
      </c>
      <c r="I3485">
        <v>482</v>
      </c>
      <c r="J3485">
        <v>127</v>
      </c>
      <c r="K3485">
        <v>672</v>
      </c>
      <c r="L3485">
        <v>572</v>
      </c>
      <c r="M3485">
        <v>100</v>
      </c>
      <c r="N3485">
        <v>4.5999999999999999E-2</v>
      </c>
      <c r="O3485">
        <v>7.5999999999999998E-2</v>
      </c>
      <c r="P3485">
        <v>2.5000000000000001E-2</v>
      </c>
      <c r="Q3485">
        <v>9.5000000000000001E-2</v>
      </c>
      <c r="R3485">
        <v>0.97899999999999998</v>
      </c>
      <c r="S3485">
        <v>0.377</v>
      </c>
      <c r="T3485">
        <v>0.79500000000000004</v>
      </c>
      <c r="U3485">
        <v>1052.6320000000001</v>
      </c>
      <c r="V3485" t="s">
        <v>58</v>
      </c>
      <c r="W3485">
        <v>0.98899999999999999</v>
      </c>
      <c r="X3485">
        <v>0.95199999999999996</v>
      </c>
      <c r="Y3485">
        <v>0.92</v>
      </c>
      <c r="Z3485">
        <v>0.94799999999999995</v>
      </c>
      <c r="AA3485" s="19">
        <v>45734.034002106484</v>
      </c>
      <c r="AB3485" t="s">
        <v>2043</v>
      </c>
    </row>
    <row r="3486" spans="1:28" x14ac:dyDescent="0.35">
      <c r="A3486" t="s">
        <v>1961</v>
      </c>
      <c r="B3486" t="s">
        <v>314</v>
      </c>
      <c r="C3486">
        <v>80</v>
      </c>
      <c r="D3486" s="9">
        <v>44367.26630787037</v>
      </c>
      <c r="E3486" s="9">
        <v>44447.282962962963</v>
      </c>
      <c r="F3486" t="s">
        <v>874</v>
      </c>
      <c r="G3486" t="s">
        <v>874</v>
      </c>
      <c r="H3486">
        <v>1</v>
      </c>
      <c r="I3486">
        <v>2</v>
      </c>
      <c r="J3486">
        <v>1</v>
      </c>
      <c r="K3486" t="s">
        <v>875</v>
      </c>
      <c r="L3486">
        <v>2</v>
      </c>
      <c r="M3486">
        <v>0</v>
      </c>
      <c r="N3486" t="s">
        <v>877</v>
      </c>
      <c r="O3486">
        <v>1.2999999999999999E-2</v>
      </c>
      <c r="P3486" t="s">
        <v>877</v>
      </c>
      <c r="Q3486">
        <v>1.7000000000000001E-2</v>
      </c>
      <c r="R3486" t="s">
        <v>877</v>
      </c>
      <c r="S3486" t="s">
        <v>877</v>
      </c>
      <c r="T3486" t="s">
        <v>877</v>
      </c>
      <c r="U3486" t="s">
        <v>877</v>
      </c>
      <c r="V3486" t="s">
        <v>58</v>
      </c>
      <c r="W3486" t="s">
        <v>877</v>
      </c>
      <c r="X3486">
        <v>1</v>
      </c>
      <c r="Y3486" t="s">
        <v>877</v>
      </c>
      <c r="Z3486">
        <v>1</v>
      </c>
      <c r="AA3486" s="19">
        <v>45734.03400216435</v>
      </c>
      <c r="AB3486" t="s">
        <v>2043</v>
      </c>
    </row>
    <row r="3487" spans="1:28" x14ac:dyDescent="0.35">
      <c r="A3487" t="s">
        <v>1962</v>
      </c>
      <c r="B3487" t="s">
        <v>313</v>
      </c>
      <c r="C3487">
        <v>6361</v>
      </c>
      <c r="D3487" s="9">
        <v>38205.003761574073</v>
      </c>
      <c r="E3487" s="9">
        <v>44566.780405092592</v>
      </c>
      <c r="F3487">
        <v>580</v>
      </c>
      <c r="G3487">
        <v>580</v>
      </c>
      <c r="H3487">
        <v>220</v>
      </c>
      <c r="I3487">
        <v>360</v>
      </c>
      <c r="J3487">
        <v>90</v>
      </c>
      <c r="K3487">
        <v>490</v>
      </c>
      <c r="L3487">
        <v>422</v>
      </c>
      <c r="M3487">
        <v>68</v>
      </c>
      <c r="N3487">
        <v>4.2999999999999997E-2</v>
      </c>
      <c r="O3487">
        <v>6.7000000000000004E-2</v>
      </c>
      <c r="P3487">
        <v>1.7999999999999999E-2</v>
      </c>
      <c r="Q3487">
        <v>8.5000000000000006E-2</v>
      </c>
      <c r="R3487">
        <v>0.92400000000000004</v>
      </c>
      <c r="S3487">
        <v>0.39100000000000001</v>
      </c>
      <c r="T3487">
        <v>0.83599999999999997</v>
      </c>
      <c r="U3487">
        <v>800</v>
      </c>
      <c r="V3487" t="s">
        <v>58</v>
      </c>
      <c r="W3487">
        <v>0.99299999999999999</v>
      </c>
      <c r="X3487">
        <v>0.99</v>
      </c>
      <c r="Y3487">
        <v>0.99099999999999999</v>
      </c>
      <c r="Z3487">
        <v>0.995</v>
      </c>
      <c r="AA3487" s="19">
        <v>45734.034095185183</v>
      </c>
      <c r="AB3487" t="s">
        <v>2043</v>
      </c>
    </row>
    <row r="3488" spans="1:28" x14ac:dyDescent="0.35">
      <c r="A3488" t="s">
        <v>1962</v>
      </c>
      <c r="B3488" t="s">
        <v>314</v>
      </c>
      <c r="C3488">
        <v>94</v>
      </c>
      <c r="D3488" s="9">
        <v>44471.922777777778</v>
      </c>
      <c r="E3488" s="9">
        <v>44566.780405092592</v>
      </c>
      <c r="F3488" t="s">
        <v>874</v>
      </c>
      <c r="G3488" t="s">
        <v>874</v>
      </c>
      <c r="H3488">
        <v>3</v>
      </c>
      <c r="I3488">
        <v>7</v>
      </c>
      <c r="J3488">
        <v>3</v>
      </c>
      <c r="K3488" t="s">
        <v>875</v>
      </c>
      <c r="L3488">
        <v>2</v>
      </c>
      <c r="M3488">
        <v>4</v>
      </c>
      <c r="N3488">
        <v>2.5000000000000001E-2</v>
      </c>
      <c r="O3488">
        <v>0.09</v>
      </c>
      <c r="P3488">
        <v>0.185</v>
      </c>
      <c r="Q3488" t="s">
        <v>877</v>
      </c>
      <c r="R3488" t="s">
        <v>877</v>
      </c>
      <c r="S3488" t="s">
        <v>877</v>
      </c>
      <c r="T3488" t="s">
        <v>877</v>
      </c>
      <c r="U3488" t="s">
        <v>877</v>
      </c>
      <c r="V3488" t="s">
        <v>58</v>
      </c>
      <c r="W3488">
        <v>0.83799999999999997</v>
      </c>
      <c r="X3488">
        <v>0.83099999999999996</v>
      </c>
      <c r="Y3488">
        <v>0.83199999999999996</v>
      </c>
      <c r="Z3488" t="s">
        <v>877</v>
      </c>
      <c r="AA3488" s="19">
        <v>45734.034095254632</v>
      </c>
      <c r="AB3488" t="s">
        <v>2043</v>
      </c>
    </row>
    <row r="3489" spans="1:28" x14ac:dyDescent="0.35">
      <c r="A3489" t="s">
        <v>1963</v>
      </c>
      <c r="B3489" t="s">
        <v>313</v>
      </c>
      <c r="C3489">
        <v>6394</v>
      </c>
      <c r="D3489" s="9">
        <v>38118.983680555553</v>
      </c>
      <c r="E3489" s="9">
        <v>44513.380798611113</v>
      </c>
      <c r="F3489">
        <v>134</v>
      </c>
      <c r="G3489">
        <v>134</v>
      </c>
      <c r="H3489">
        <v>78</v>
      </c>
      <c r="I3489">
        <v>56</v>
      </c>
      <c r="J3489">
        <v>28</v>
      </c>
      <c r="K3489">
        <v>106</v>
      </c>
      <c r="L3489">
        <v>77</v>
      </c>
      <c r="M3489">
        <v>29</v>
      </c>
      <c r="N3489">
        <v>1.2E-2</v>
      </c>
      <c r="O3489">
        <v>8.9999999999999993E-3</v>
      </c>
      <c r="P3489">
        <v>4.0000000000000001E-3</v>
      </c>
      <c r="Q3489">
        <v>1.4E-2</v>
      </c>
      <c r="R3489">
        <v>0.82399999999999995</v>
      </c>
      <c r="S3489">
        <v>0.57099999999999995</v>
      </c>
      <c r="T3489">
        <v>0.81</v>
      </c>
      <c r="U3489">
        <v>2071.4290000000001</v>
      </c>
      <c r="V3489" t="s">
        <v>58</v>
      </c>
      <c r="W3489">
        <v>0.96199999999999997</v>
      </c>
      <c r="X3489">
        <v>0.97899999999999998</v>
      </c>
      <c r="Y3489">
        <v>0.82799999999999996</v>
      </c>
      <c r="Z3489">
        <v>0.96099999999999997</v>
      </c>
      <c r="AA3489" s="19">
        <v>45734.034187303238</v>
      </c>
      <c r="AB3489" t="s">
        <v>2043</v>
      </c>
    </row>
    <row r="3490" spans="1:28" x14ac:dyDescent="0.35">
      <c r="A3490" t="s">
        <v>1963</v>
      </c>
      <c r="B3490" t="s">
        <v>314</v>
      </c>
      <c r="C3490">
        <v>98</v>
      </c>
      <c r="D3490" s="9">
        <v>44414.671018518522</v>
      </c>
      <c r="E3490" s="9">
        <v>44513.380798611113</v>
      </c>
      <c r="F3490" t="s">
        <v>874</v>
      </c>
      <c r="G3490" t="s">
        <v>874</v>
      </c>
      <c r="H3490">
        <v>1</v>
      </c>
      <c r="I3490">
        <v>1</v>
      </c>
      <c r="J3490">
        <v>1</v>
      </c>
      <c r="K3490" t="s">
        <v>875</v>
      </c>
      <c r="L3490">
        <v>1</v>
      </c>
      <c r="M3490">
        <v>0</v>
      </c>
      <c r="N3490" t="s">
        <v>877</v>
      </c>
      <c r="O3490" t="s">
        <v>877</v>
      </c>
      <c r="P3490" t="s">
        <v>877</v>
      </c>
      <c r="Q3490" t="s">
        <v>877</v>
      </c>
      <c r="R3490" t="s">
        <v>877</v>
      </c>
      <c r="S3490" t="s">
        <v>877</v>
      </c>
      <c r="T3490" t="s">
        <v>877</v>
      </c>
      <c r="U3490" t="s">
        <v>877</v>
      </c>
      <c r="V3490" t="s">
        <v>58</v>
      </c>
      <c r="W3490" t="s">
        <v>877</v>
      </c>
      <c r="X3490" t="s">
        <v>877</v>
      </c>
      <c r="Y3490" t="s">
        <v>877</v>
      </c>
      <c r="Z3490" t="s">
        <v>877</v>
      </c>
      <c r="AA3490" s="19">
        <v>45734.034187349534</v>
      </c>
      <c r="AB3490" t="s">
        <v>2043</v>
      </c>
    </row>
    <row r="3491" spans="1:28" x14ac:dyDescent="0.35">
      <c r="A3491" t="s">
        <v>1964</v>
      </c>
      <c r="B3491" t="s">
        <v>313</v>
      </c>
      <c r="C3491">
        <v>2425</v>
      </c>
      <c r="D3491" s="9">
        <v>42089.643182870372</v>
      </c>
      <c r="E3491" s="9">
        <v>44514.718206018515</v>
      </c>
      <c r="F3491">
        <v>77</v>
      </c>
      <c r="G3491">
        <v>77</v>
      </c>
      <c r="H3491">
        <v>54</v>
      </c>
      <c r="I3491">
        <v>23</v>
      </c>
      <c r="J3491">
        <v>9</v>
      </c>
      <c r="K3491">
        <v>68</v>
      </c>
      <c r="L3491">
        <v>49</v>
      </c>
      <c r="M3491">
        <v>19</v>
      </c>
      <c r="N3491">
        <v>3.9E-2</v>
      </c>
      <c r="O3491">
        <v>1.2E-2</v>
      </c>
      <c r="P3491">
        <v>3.0000000000000001E-3</v>
      </c>
      <c r="Q3491">
        <v>4.1000000000000002E-2</v>
      </c>
      <c r="R3491">
        <v>0.85399999999999998</v>
      </c>
      <c r="S3491">
        <v>0.76500000000000001</v>
      </c>
      <c r="T3491">
        <v>0.94099999999999995</v>
      </c>
      <c r="U3491">
        <v>463.41500000000002</v>
      </c>
      <c r="V3491" t="s">
        <v>58</v>
      </c>
      <c r="W3491">
        <v>0.94</v>
      </c>
      <c r="X3491">
        <v>0.746</v>
      </c>
      <c r="Y3491">
        <v>0.78200000000000003</v>
      </c>
      <c r="Z3491">
        <v>0.97199999999999998</v>
      </c>
      <c r="AA3491" s="19">
        <v>45734.034273912039</v>
      </c>
      <c r="AB3491" t="s">
        <v>2043</v>
      </c>
    </row>
    <row r="3492" spans="1:28" x14ac:dyDescent="0.35">
      <c r="A3492" t="s">
        <v>1964</v>
      </c>
      <c r="B3492" t="s">
        <v>314</v>
      </c>
      <c r="C3492">
        <v>0</v>
      </c>
      <c r="D3492" s="9">
        <v>44514.718206018515</v>
      </c>
      <c r="E3492" s="9">
        <v>44514.718206018515</v>
      </c>
      <c r="F3492" t="s">
        <v>874</v>
      </c>
      <c r="G3492" t="s">
        <v>874</v>
      </c>
      <c r="H3492">
        <v>1</v>
      </c>
      <c r="I3492">
        <v>1</v>
      </c>
      <c r="J3492">
        <v>1</v>
      </c>
      <c r="K3492" t="s">
        <v>875</v>
      </c>
      <c r="L3492">
        <v>1</v>
      </c>
      <c r="M3492">
        <v>0</v>
      </c>
      <c r="N3492" t="s">
        <v>877</v>
      </c>
      <c r="O3492" t="s">
        <v>877</v>
      </c>
      <c r="P3492" t="s">
        <v>877</v>
      </c>
      <c r="Q3492" t="s">
        <v>877</v>
      </c>
      <c r="R3492" t="s">
        <v>877</v>
      </c>
      <c r="S3492" t="s">
        <v>877</v>
      </c>
      <c r="T3492" t="s">
        <v>877</v>
      </c>
      <c r="U3492" t="s">
        <v>877</v>
      </c>
      <c r="V3492" t="s">
        <v>58</v>
      </c>
      <c r="W3492" t="s">
        <v>877</v>
      </c>
      <c r="X3492" t="s">
        <v>877</v>
      </c>
      <c r="Y3492" t="s">
        <v>877</v>
      </c>
      <c r="Z3492" t="s">
        <v>877</v>
      </c>
      <c r="AA3492" s="19">
        <v>45734.034273958336</v>
      </c>
      <c r="AB3492" t="s">
        <v>2043</v>
      </c>
    </row>
    <row r="3493" spans="1:28" x14ac:dyDescent="0.35">
      <c r="A3493" t="s">
        <v>1965</v>
      </c>
      <c r="B3493" t="s">
        <v>313</v>
      </c>
      <c r="C3493">
        <v>4419</v>
      </c>
      <c r="D3493" s="9">
        <v>40147.081886574073</v>
      </c>
      <c r="E3493" s="9">
        <v>44566.445219907408</v>
      </c>
      <c r="F3493">
        <v>401</v>
      </c>
      <c r="G3493">
        <v>401</v>
      </c>
      <c r="H3493">
        <v>237</v>
      </c>
      <c r="I3493">
        <v>164</v>
      </c>
      <c r="J3493">
        <v>170</v>
      </c>
      <c r="K3493">
        <v>231</v>
      </c>
      <c r="L3493">
        <v>118</v>
      </c>
      <c r="M3493">
        <v>113</v>
      </c>
      <c r="N3493">
        <v>5.2999999999999999E-2</v>
      </c>
      <c r="O3493">
        <v>3.7999999999999999E-2</v>
      </c>
      <c r="P3493">
        <v>3.5000000000000003E-2</v>
      </c>
      <c r="Q3493">
        <v>0.03</v>
      </c>
      <c r="R3493">
        <v>0.53600000000000003</v>
      </c>
      <c r="S3493">
        <v>0.58199999999999996</v>
      </c>
      <c r="T3493">
        <v>0.61499999999999999</v>
      </c>
      <c r="U3493">
        <v>3766.6669999999999</v>
      </c>
      <c r="V3493" t="s">
        <v>58</v>
      </c>
      <c r="W3493">
        <v>0.98499999999999999</v>
      </c>
      <c r="X3493">
        <v>0.878</v>
      </c>
      <c r="Y3493">
        <v>0.58299999999999996</v>
      </c>
      <c r="Z3493">
        <v>0.89</v>
      </c>
      <c r="AA3493" s="19">
        <v>45734.034366956017</v>
      </c>
      <c r="AB3493" t="s">
        <v>2043</v>
      </c>
    </row>
    <row r="3494" spans="1:28" x14ac:dyDescent="0.35">
      <c r="A3494" t="s">
        <v>1965</v>
      </c>
      <c r="B3494" t="s">
        <v>314</v>
      </c>
      <c r="C3494">
        <v>96</v>
      </c>
      <c r="D3494" s="9">
        <v>44470.442164351851</v>
      </c>
      <c r="E3494" s="9">
        <v>44566.445219907408</v>
      </c>
      <c r="F3494" t="s">
        <v>874</v>
      </c>
      <c r="G3494" t="s">
        <v>874</v>
      </c>
      <c r="H3494">
        <v>3</v>
      </c>
      <c r="I3494">
        <v>2</v>
      </c>
      <c r="J3494">
        <v>1</v>
      </c>
      <c r="K3494" t="s">
        <v>875</v>
      </c>
      <c r="L3494">
        <v>2</v>
      </c>
      <c r="M3494">
        <v>2</v>
      </c>
      <c r="N3494">
        <v>1.7000000000000001E-2</v>
      </c>
      <c r="O3494">
        <v>9.0999999999999998E-2</v>
      </c>
      <c r="P3494" t="s">
        <v>877</v>
      </c>
      <c r="Q3494">
        <v>7.0999999999999994E-2</v>
      </c>
      <c r="R3494" t="s">
        <v>877</v>
      </c>
      <c r="S3494" t="s">
        <v>877</v>
      </c>
      <c r="T3494" t="s">
        <v>877</v>
      </c>
      <c r="U3494" t="s">
        <v>877</v>
      </c>
      <c r="V3494" t="s">
        <v>58</v>
      </c>
      <c r="W3494">
        <v>0.81100000000000005</v>
      </c>
      <c r="X3494">
        <v>1</v>
      </c>
      <c r="Y3494" t="s">
        <v>877</v>
      </c>
      <c r="Z3494">
        <v>1</v>
      </c>
      <c r="AA3494" s="19">
        <v>45734.034367025466</v>
      </c>
      <c r="AB3494" t="s">
        <v>2043</v>
      </c>
    </row>
    <row r="3495" spans="1:28" x14ac:dyDescent="0.35">
      <c r="A3495" t="s">
        <v>1966</v>
      </c>
      <c r="B3495" t="s">
        <v>313</v>
      </c>
      <c r="C3495">
        <v>7537</v>
      </c>
      <c r="D3495" s="9">
        <v>37023.240636574075</v>
      </c>
      <c r="E3495" s="9">
        <v>44561.238680555558</v>
      </c>
      <c r="F3495">
        <v>727</v>
      </c>
      <c r="G3495">
        <v>727</v>
      </c>
      <c r="H3495">
        <v>346</v>
      </c>
      <c r="I3495">
        <v>381</v>
      </c>
      <c r="J3495">
        <v>183</v>
      </c>
      <c r="K3495">
        <v>544</v>
      </c>
      <c r="L3495">
        <v>456</v>
      </c>
      <c r="M3495">
        <v>88</v>
      </c>
      <c r="N3495">
        <v>4.7E-2</v>
      </c>
      <c r="O3495">
        <v>5.5E-2</v>
      </c>
      <c r="P3495">
        <v>4.1000000000000002E-2</v>
      </c>
      <c r="Q3495">
        <v>8.5000000000000006E-2</v>
      </c>
      <c r="R3495">
        <v>1.393</v>
      </c>
      <c r="S3495">
        <v>0.46100000000000002</v>
      </c>
      <c r="T3495">
        <v>0.59799999999999998</v>
      </c>
      <c r="U3495">
        <v>1035.2940000000001</v>
      </c>
      <c r="V3495" t="s">
        <v>64</v>
      </c>
      <c r="W3495">
        <v>0.99399999999999999</v>
      </c>
      <c r="X3495">
        <v>0.98199999999999998</v>
      </c>
      <c r="Y3495">
        <v>0.94</v>
      </c>
      <c r="Z3495">
        <v>0.93200000000000005</v>
      </c>
      <c r="AA3495" s="19">
        <v>45734.034459652779</v>
      </c>
      <c r="AB3495" t="s">
        <v>2043</v>
      </c>
    </row>
    <row r="3496" spans="1:28" x14ac:dyDescent="0.35">
      <c r="A3496" t="s">
        <v>1966</v>
      </c>
      <c r="B3496" t="s">
        <v>314</v>
      </c>
      <c r="C3496">
        <v>83</v>
      </c>
      <c r="D3496" s="9">
        <v>44478.07613425926</v>
      </c>
      <c r="E3496" s="9">
        <v>44561.238680555558</v>
      </c>
      <c r="F3496" t="s">
        <v>874</v>
      </c>
      <c r="G3496" t="s">
        <v>874</v>
      </c>
      <c r="H3496">
        <v>2</v>
      </c>
      <c r="I3496">
        <v>1</v>
      </c>
      <c r="J3496">
        <v>1</v>
      </c>
      <c r="K3496" t="s">
        <v>875</v>
      </c>
      <c r="L3496">
        <v>2</v>
      </c>
      <c r="M3496">
        <v>2</v>
      </c>
      <c r="N3496">
        <v>0.04</v>
      </c>
      <c r="O3496" t="s">
        <v>877</v>
      </c>
      <c r="P3496" t="s">
        <v>877</v>
      </c>
      <c r="Q3496" t="s">
        <v>877</v>
      </c>
      <c r="R3496" t="s">
        <v>877</v>
      </c>
      <c r="S3496" t="s">
        <v>877</v>
      </c>
      <c r="T3496" t="s">
        <v>877</v>
      </c>
      <c r="U3496" t="s">
        <v>877</v>
      </c>
      <c r="V3496" t="s">
        <v>64</v>
      </c>
      <c r="W3496">
        <v>1</v>
      </c>
      <c r="X3496" t="s">
        <v>877</v>
      </c>
      <c r="Y3496" t="s">
        <v>877</v>
      </c>
      <c r="Z3496" t="s">
        <v>877</v>
      </c>
      <c r="AA3496" s="19">
        <v>45734.034459722221</v>
      </c>
      <c r="AB3496" t="s">
        <v>2043</v>
      </c>
    </row>
    <row r="3497" spans="1:28" x14ac:dyDescent="0.35">
      <c r="A3497" t="s">
        <v>1967</v>
      </c>
      <c r="B3497" t="s">
        <v>313</v>
      </c>
      <c r="C3497">
        <v>7103</v>
      </c>
      <c r="D3497" s="9">
        <v>37358.108460648145</v>
      </c>
      <c r="E3497" s="9">
        <v>44461.151562500003</v>
      </c>
      <c r="F3497">
        <v>294</v>
      </c>
      <c r="G3497">
        <v>294</v>
      </c>
      <c r="H3497">
        <v>139</v>
      </c>
      <c r="I3497">
        <v>155</v>
      </c>
      <c r="J3497">
        <v>49</v>
      </c>
      <c r="K3497">
        <v>245</v>
      </c>
      <c r="L3497">
        <v>208</v>
      </c>
      <c r="M3497">
        <v>37</v>
      </c>
      <c r="N3497">
        <v>2.1000000000000001E-2</v>
      </c>
      <c r="O3497">
        <v>2.3E-2</v>
      </c>
      <c r="P3497">
        <v>8.9999999999999993E-3</v>
      </c>
      <c r="Q3497">
        <v>3.7999999999999999E-2</v>
      </c>
      <c r="R3497">
        <v>1.0860000000000001</v>
      </c>
      <c r="S3497">
        <v>0.47699999999999998</v>
      </c>
      <c r="T3497">
        <v>0.79500000000000004</v>
      </c>
      <c r="U3497">
        <v>973.68399999999997</v>
      </c>
      <c r="V3497" t="s">
        <v>64</v>
      </c>
      <c r="W3497">
        <v>0.97899999999999998</v>
      </c>
      <c r="X3497">
        <v>0.98799999999999999</v>
      </c>
      <c r="Y3497">
        <v>0.88400000000000001</v>
      </c>
      <c r="Z3497">
        <v>0.98299999999999998</v>
      </c>
      <c r="AA3497" s="19">
        <v>45734.034551331017</v>
      </c>
      <c r="AB3497" t="s">
        <v>2043</v>
      </c>
    </row>
    <row r="3498" spans="1:28" x14ac:dyDescent="0.35">
      <c r="A3498" t="s">
        <v>1967</v>
      </c>
      <c r="B3498" t="s">
        <v>314</v>
      </c>
      <c r="C3498">
        <v>69</v>
      </c>
      <c r="D3498" s="9">
        <v>44391.971180555556</v>
      </c>
      <c r="E3498" s="9">
        <v>44461.151562500003</v>
      </c>
      <c r="F3498" t="s">
        <v>874</v>
      </c>
      <c r="G3498" t="s">
        <v>874</v>
      </c>
      <c r="H3498">
        <v>1</v>
      </c>
      <c r="I3498">
        <v>1</v>
      </c>
      <c r="J3498">
        <v>1</v>
      </c>
      <c r="K3498" t="s">
        <v>875</v>
      </c>
      <c r="L3498">
        <v>2</v>
      </c>
      <c r="M3498">
        <v>-1</v>
      </c>
      <c r="N3498" t="s">
        <v>877</v>
      </c>
      <c r="O3498" t="s">
        <v>877</v>
      </c>
      <c r="P3498" t="s">
        <v>877</v>
      </c>
      <c r="Q3498">
        <v>4.2000000000000003E-2</v>
      </c>
      <c r="R3498" t="s">
        <v>877</v>
      </c>
      <c r="S3498" t="s">
        <v>877</v>
      </c>
      <c r="T3498" t="s">
        <v>877</v>
      </c>
      <c r="U3498" t="s">
        <v>877</v>
      </c>
      <c r="V3498" t="s">
        <v>64</v>
      </c>
      <c r="W3498" t="s">
        <v>877</v>
      </c>
      <c r="X3498" t="s">
        <v>877</v>
      </c>
      <c r="Y3498" t="s">
        <v>877</v>
      </c>
      <c r="Z3498">
        <v>1</v>
      </c>
      <c r="AA3498" s="19">
        <v>45734.034551377314</v>
      </c>
      <c r="AB3498" t="s">
        <v>2043</v>
      </c>
    </row>
    <row r="3499" spans="1:28" x14ac:dyDescent="0.35">
      <c r="A3499" t="s">
        <v>1968</v>
      </c>
      <c r="B3499" t="s">
        <v>313</v>
      </c>
      <c r="C3499">
        <v>3600</v>
      </c>
      <c r="D3499" s="9">
        <v>39720.589236111111</v>
      </c>
      <c r="E3499" s="9">
        <v>43321.486608796295</v>
      </c>
      <c r="F3499">
        <v>130</v>
      </c>
      <c r="G3499">
        <v>130</v>
      </c>
      <c r="H3499">
        <v>83</v>
      </c>
      <c r="I3499">
        <v>47</v>
      </c>
      <c r="J3499">
        <v>10</v>
      </c>
      <c r="K3499">
        <v>120</v>
      </c>
      <c r="L3499">
        <v>95</v>
      </c>
      <c r="M3499">
        <v>25</v>
      </c>
      <c r="N3499">
        <v>4.1000000000000002E-2</v>
      </c>
      <c r="O3499">
        <v>1.7000000000000001E-2</v>
      </c>
      <c r="P3499">
        <v>3.0000000000000001E-3</v>
      </c>
      <c r="Q3499">
        <v>4.3999999999999997E-2</v>
      </c>
      <c r="R3499">
        <v>0.8</v>
      </c>
      <c r="S3499">
        <v>0.70699999999999996</v>
      </c>
      <c r="T3499">
        <v>0.94799999999999995</v>
      </c>
      <c r="U3499">
        <v>568.18200000000002</v>
      </c>
      <c r="V3499" t="s">
        <v>58</v>
      </c>
      <c r="W3499">
        <v>0.97299999999999998</v>
      </c>
      <c r="X3499">
        <v>0.83899999999999997</v>
      </c>
      <c r="Y3499">
        <v>0.73599999999999999</v>
      </c>
      <c r="Z3499">
        <v>0.96899999999999997</v>
      </c>
      <c r="AA3499" s="19">
        <v>45734.034642800929</v>
      </c>
      <c r="AB3499" t="s">
        <v>2043</v>
      </c>
    </row>
    <row r="3500" spans="1:28" x14ac:dyDescent="0.35">
      <c r="A3500" t="s">
        <v>1968</v>
      </c>
      <c r="B3500" t="s">
        <v>314</v>
      </c>
      <c r="C3500">
        <v>0</v>
      </c>
      <c r="D3500" s="9">
        <v>43321.485266203701</v>
      </c>
      <c r="E3500" s="9">
        <v>43321.486608796295</v>
      </c>
      <c r="F3500" t="s">
        <v>874</v>
      </c>
      <c r="G3500" t="s">
        <v>874</v>
      </c>
      <c r="H3500">
        <v>1</v>
      </c>
      <c r="I3500">
        <v>1</v>
      </c>
      <c r="J3500">
        <v>1</v>
      </c>
      <c r="K3500" t="s">
        <v>875</v>
      </c>
      <c r="L3500">
        <v>1</v>
      </c>
      <c r="M3500">
        <v>-1</v>
      </c>
      <c r="N3500" t="s">
        <v>877</v>
      </c>
      <c r="O3500" t="s">
        <v>877</v>
      </c>
      <c r="P3500" t="s">
        <v>877</v>
      </c>
      <c r="Q3500" t="s">
        <v>877</v>
      </c>
      <c r="R3500" t="s">
        <v>877</v>
      </c>
      <c r="S3500" t="s">
        <v>877</v>
      </c>
      <c r="T3500" t="s">
        <v>877</v>
      </c>
      <c r="U3500" t="s">
        <v>877</v>
      </c>
      <c r="V3500" t="s">
        <v>58</v>
      </c>
      <c r="W3500" t="s">
        <v>877</v>
      </c>
      <c r="X3500" t="s">
        <v>877</v>
      </c>
      <c r="Y3500" t="s">
        <v>877</v>
      </c>
      <c r="Z3500" t="s">
        <v>877</v>
      </c>
      <c r="AA3500" s="19">
        <v>45734.034642858795</v>
      </c>
      <c r="AB3500" t="s">
        <v>2043</v>
      </c>
    </row>
    <row r="3501" spans="1:28" x14ac:dyDescent="0.35">
      <c r="A3501" t="s">
        <v>1969</v>
      </c>
      <c r="B3501" t="s">
        <v>313</v>
      </c>
      <c r="C3501">
        <v>7128</v>
      </c>
      <c r="D3501" s="9">
        <v>36914.990115740744</v>
      </c>
      <c r="E3501" s="9">
        <v>44043.504212962966</v>
      </c>
      <c r="F3501">
        <v>2324</v>
      </c>
      <c r="G3501">
        <v>2324</v>
      </c>
      <c r="H3501">
        <v>588</v>
      </c>
      <c r="I3501">
        <v>1736</v>
      </c>
      <c r="J3501">
        <v>418</v>
      </c>
      <c r="K3501">
        <v>1906</v>
      </c>
      <c r="L3501">
        <v>1499</v>
      </c>
      <c r="M3501">
        <v>407</v>
      </c>
      <c r="N3501">
        <v>0.14199999999999999</v>
      </c>
      <c r="O3501">
        <v>0.49399999999999999</v>
      </c>
      <c r="P3501">
        <v>0.14399999999999999</v>
      </c>
      <c r="Q3501">
        <v>0.35</v>
      </c>
      <c r="R3501">
        <v>0.71099999999999997</v>
      </c>
      <c r="S3501">
        <v>0.223</v>
      </c>
      <c r="T3501">
        <v>0.77400000000000002</v>
      </c>
      <c r="U3501">
        <v>1162.857</v>
      </c>
      <c r="V3501" t="s">
        <v>58</v>
      </c>
      <c r="W3501">
        <v>0.79400000000000004</v>
      </c>
      <c r="X3501">
        <v>0.77400000000000002</v>
      </c>
      <c r="Y3501">
        <v>0.22800000000000001</v>
      </c>
      <c r="Z3501">
        <v>0.32800000000000001</v>
      </c>
      <c r="AA3501" s="19">
        <v>45734.034740243056</v>
      </c>
      <c r="AB3501" t="s">
        <v>2043</v>
      </c>
    </row>
    <row r="3502" spans="1:28" x14ac:dyDescent="0.35">
      <c r="A3502" t="s">
        <v>1969</v>
      </c>
      <c r="B3502" t="s">
        <v>314</v>
      </c>
      <c r="C3502">
        <v>67</v>
      </c>
      <c r="D3502" s="9">
        <v>43976.461504629631</v>
      </c>
      <c r="E3502" s="9">
        <v>44043.504212962966</v>
      </c>
      <c r="F3502" t="s">
        <v>874</v>
      </c>
      <c r="G3502" t="s">
        <v>874</v>
      </c>
      <c r="H3502">
        <v>1</v>
      </c>
      <c r="I3502">
        <v>2</v>
      </c>
      <c r="J3502">
        <v>1</v>
      </c>
      <c r="K3502" t="s">
        <v>875</v>
      </c>
      <c r="L3502">
        <v>1</v>
      </c>
      <c r="M3502">
        <v>0</v>
      </c>
      <c r="N3502" t="s">
        <v>877</v>
      </c>
      <c r="O3502">
        <v>1.4999999999999999E-2</v>
      </c>
      <c r="P3502" t="s">
        <v>877</v>
      </c>
      <c r="Q3502" t="s">
        <v>877</v>
      </c>
      <c r="R3502" t="s">
        <v>877</v>
      </c>
      <c r="S3502" t="s">
        <v>877</v>
      </c>
      <c r="T3502" t="s">
        <v>877</v>
      </c>
      <c r="U3502" t="s">
        <v>877</v>
      </c>
      <c r="V3502" t="s">
        <v>58</v>
      </c>
      <c r="W3502" t="s">
        <v>877</v>
      </c>
      <c r="X3502">
        <v>1</v>
      </c>
      <c r="Y3502" t="s">
        <v>877</v>
      </c>
      <c r="Z3502" t="s">
        <v>877</v>
      </c>
      <c r="AA3502" s="19">
        <v>45734.034740300929</v>
      </c>
      <c r="AB3502" t="s">
        <v>2043</v>
      </c>
    </row>
    <row r="3503" spans="1:28" x14ac:dyDescent="0.35">
      <c r="A3503" t="s">
        <v>1970</v>
      </c>
      <c r="B3503" t="s">
        <v>313</v>
      </c>
      <c r="C3503">
        <v>4607</v>
      </c>
      <c r="D3503" s="9">
        <v>39805.425462962965</v>
      </c>
      <c r="E3503" s="9">
        <v>44413.290312500001</v>
      </c>
      <c r="F3503">
        <v>1046</v>
      </c>
      <c r="G3503">
        <v>1046</v>
      </c>
      <c r="H3503">
        <v>410</v>
      </c>
      <c r="I3503">
        <v>636</v>
      </c>
      <c r="J3503">
        <v>225</v>
      </c>
      <c r="K3503">
        <v>821</v>
      </c>
      <c r="L3503">
        <v>728</v>
      </c>
      <c r="M3503">
        <v>93</v>
      </c>
      <c r="N3503">
        <v>0.127</v>
      </c>
      <c r="O3503">
        <v>0.183</v>
      </c>
      <c r="P3503">
        <v>7.0999999999999994E-2</v>
      </c>
      <c r="Q3503">
        <v>0.23300000000000001</v>
      </c>
      <c r="R3503">
        <v>0.97499999999999998</v>
      </c>
      <c r="S3503">
        <v>0.41</v>
      </c>
      <c r="T3503">
        <v>0.77100000000000002</v>
      </c>
      <c r="U3503">
        <v>399.142</v>
      </c>
      <c r="V3503" t="s">
        <v>58</v>
      </c>
      <c r="W3503">
        <v>0.91100000000000003</v>
      </c>
      <c r="X3503">
        <v>0.93600000000000005</v>
      </c>
      <c r="Y3503">
        <v>0.96099999999999997</v>
      </c>
      <c r="Z3503">
        <v>0.95</v>
      </c>
      <c r="AA3503" s="19">
        <v>45734.034830324075</v>
      </c>
      <c r="AB3503" t="s">
        <v>2043</v>
      </c>
    </row>
    <row r="3504" spans="1:28" x14ac:dyDescent="0.35">
      <c r="A3504" t="s">
        <v>1970</v>
      </c>
      <c r="B3504" t="s">
        <v>314</v>
      </c>
      <c r="C3504">
        <v>84</v>
      </c>
      <c r="D3504" s="9">
        <v>44328.974340277775</v>
      </c>
      <c r="E3504" s="9">
        <v>44413.290312500001</v>
      </c>
      <c r="F3504" t="s">
        <v>874</v>
      </c>
      <c r="G3504" t="s">
        <v>874</v>
      </c>
      <c r="H3504">
        <v>1</v>
      </c>
      <c r="I3504">
        <v>4</v>
      </c>
      <c r="J3504">
        <v>1</v>
      </c>
      <c r="K3504" t="s">
        <v>875</v>
      </c>
      <c r="L3504">
        <v>1</v>
      </c>
      <c r="M3504">
        <v>3</v>
      </c>
      <c r="N3504" t="s">
        <v>877</v>
      </c>
      <c r="O3504">
        <v>3.1E-2</v>
      </c>
      <c r="P3504" t="s">
        <v>877</v>
      </c>
      <c r="Q3504" t="s">
        <v>877</v>
      </c>
      <c r="R3504" t="s">
        <v>877</v>
      </c>
      <c r="S3504" t="s">
        <v>877</v>
      </c>
      <c r="T3504" t="s">
        <v>877</v>
      </c>
      <c r="U3504" t="s">
        <v>877</v>
      </c>
      <c r="V3504" t="s">
        <v>58</v>
      </c>
      <c r="W3504" t="s">
        <v>877</v>
      </c>
      <c r="X3504">
        <v>0.89800000000000002</v>
      </c>
      <c r="Y3504" t="s">
        <v>877</v>
      </c>
      <c r="Z3504" t="s">
        <v>877</v>
      </c>
      <c r="AA3504" s="19">
        <v>45734.034830393517</v>
      </c>
      <c r="AB3504" t="s">
        <v>2043</v>
      </c>
    </row>
    <row r="3505" spans="1:28" x14ac:dyDescent="0.35">
      <c r="A3505" t="s">
        <v>1971</v>
      </c>
      <c r="B3505" t="s">
        <v>313</v>
      </c>
      <c r="C3505">
        <v>3352</v>
      </c>
      <c r="D3505" s="9">
        <v>40917.87940972222</v>
      </c>
      <c r="E3505" s="9">
        <v>44270.708506944444</v>
      </c>
      <c r="F3505">
        <v>120</v>
      </c>
      <c r="G3505">
        <v>120</v>
      </c>
      <c r="H3505">
        <v>68</v>
      </c>
      <c r="I3505">
        <v>52</v>
      </c>
      <c r="J3505">
        <v>2</v>
      </c>
      <c r="K3505">
        <v>118</v>
      </c>
      <c r="L3505">
        <v>89</v>
      </c>
      <c r="M3505">
        <v>29</v>
      </c>
      <c r="N3505">
        <v>3.9E-2</v>
      </c>
      <c r="O3505">
        <v>4.7E-2</v>
      </c>
      <c r="P3505">
        <v>2.4E-2</v>
      </c>
      <c r="Q3505">
        <v>0.1</v>
      </c>
      <c r="R3505">
        <v>1.613</v>
      </c>
      <c r="S3505">
        <v>0.45300000000000001</v>
      </c>
      <c r="T3505">
        <v>0.72099999999999997</v>
      </c>
      <c r="U3505">
        <v>290</v>
      </c>
      <c r="V3505" t="s">
        <v>64</v>
      </c>
      <c r="W3505">
        <v>0.70499999999999996</v>
      </c>
      <c r="X3505">
        <v>0.95</v>
      </c>
      <c r="Y3505">
        <v>1</v>
      </c>
      <c r="Z3505">
        <v>0.93300000000000005</v>
      </c>
      <c r="AA3505" s="19">
        <v>45734.034916689816</v>
      </c>
      <c r="AB3505" t="s">
        <v>2043</v>
      </c>
    </row>
    <row r="3506" spans="1:28" x14ac:dyDescent="0.35">
      <c r="A3506" t="s">
        <v>1971</v>
      </c>
      <c r="B3506" t="s">
        <v>314</v>
      </c>
      <c r="C3506">
        <v>0</v>
      </c>
      <c r="D3506" s="9">
        <v>44270.708506944444</v>
      </c>
      <c r="E3506" s="9">
        <v>44270.708506944444</v>
      </c>
      <c r="F3506" t="s">
        <v>874</v>
      </c>
      <c r="G3506" t="s">
        <v>874</v>
      </c>
      <c r="H3506">
        <v>1</v>
      </c>
      <c r="I3506">
        <v>1</v>
      </c>
      <c r="J3506">
        <v>1</v>
      </c>
      <c r="K3506" t="s">
        <v>875</v>
      </c>
      <c r="L3506">
        <v>1</v>
      </c>
      <c r="M3506">
        <v>0</v>
      </c>
      <c r="N3506" t="s">
        <v>877</v>
      </c>
      <c r="O3506" t="s">
        <v>877</v>
      </c>
      <c r="P3506" t="s">
        <v>877</v>
      </c>
      <c r="Q3506" t="s">
        <v>877</v>
      </c>
      <c r="R3506" t="s">
        <v>877</v>
      </c>
      <c r="S3506" t="s">
        <v>877</v>
      </c>
      <c r="T3506" t="s">
        <v>877</v>
      </c>
      <c r="U3506" t="s">
        <v>877</v>
      </c>
      <c r="V3506" t="s">
        <v>64</v>
      </c>
      <c r="W3506" t="s">
        <v>877</v>
      </c>
      <c r="X3506" t="s">
        <v>877</v>
      </c>
      <c r="Y3506" t="s">
        <v>877</v>
      </c>
      <c r="Z3506" t="s">
        <v>877</v>
      </c>
      <c r="AA3506" s="19">
        <v>45734.034916736113</v>
      </c>
      <c r="AB3506" t="s">
        <v>2043</v>
      </c>
    </row>
    <row r="3507" spans="1:28" x14ac:dyDescent="0.35">
      <c r="A3507" t="s">
        <v>1972</v>
      </c>
      <c r="B3507" t="s">
        <v>313</v>
      </c>
      <c r="C3507">
        <v>2984</v>
      </c>
      <c r="D3507" s="9">
        <v>41292.832245370373</v>
      </c>
      <c r="E3507" s="9">
        <v>44277.516261574077</v>
      </c>
      <c r="F3507">
        <v>39</v>
      </c>
      <c r="G3507">
        <v>39</v>
      </c>
      <c r="H3507">
        <v>20</v>
      </c>
      <c r="I3507">
        <v>19</v>
      </c>
      <c r="J3507">
        <v>5</v>
      </c>
      <c r="K3507">
        <v>34</v>
      </c>
      <c r="L3507">
        <v>9</v>
      </c>
      <c r="M3507">
        <v>25</v>
      </c>
      <c r="N3507">
        <v>5.0000000000000001E-3</v>
      </c>
      <c r="O3507">
        <v>6.0000000000000001E-3</v>
      </c>
      <c r="P3507">
        <v>3.0000000000000001E-3</v>
      </c>
      <c r="Q3507">
        <v>3.0000000000000001E-3</v>
      </c>
      <c r="R3507">
        <v>0.375</v>
      </c>
      <c r="S3507">
        <v>0.45500000000000002</v>
      </c>
      <c r="T3507">
        <v>0.72699999999999998</v>
      </c>
      <c r="U3507">
        <v>8333.3330000000005</v>
      </c>
      <c r="V3507" t="s">
        <v>58</v>
      </c>
      <c r="W3507">
        <v>0.88700000000000001</v>
      </c>
      <c r="X3507">
        <v>0.876</v>
      </c>
      <c r="Y3507">
        <v>0.89200000000000002</v>
      </c>
      <c r="Z3507">
        <v>0.74</v>
      </c>
      <c r="AA3507" s="19">
        <v>45734.03500103009</v>
      </c>
      <c r="AB3507" t="s">
        <v>2043</v>
      </c>
    </row>
    <row r="3508" spans="1:28" x14ac:dyDescent="0.35">
      <c r="A3508" t="s">
        <v>1972</v>
      </c>
      <c r="B3508" t="s">
        <v>314</v>
      </c>
      <c r="C3508">
        <v>6</v>
      </c>
      <c r="D3508" s="9">
        <v>44271.365902777776</v>
      </c>
      <c r="E3508" s="9">
        <v>44277.516261574077</v>
      </c>
      <c r="F3508" t="s">
        <v>874</v>
      </c>
      <c r="G3508" t="s">
        <v>874</v>
      </c>
      <c r="H3508">
        <v>7</v>
      </c>
      <c r="I3508">
        <v>1</v>
      </c>
      <c r="J3508">
        <v>1</v>
      </c>
      <c r="K3508" t="s">
        <v>875</v>
      </c>
      <c r="L3508">
        <v>1</v>
      </c>
      <c r="M3508">
        <v>6</v>
      </c>
      <c r="N3508">
        <v>0.88500000000000001</v>
      </c>
      <c r="O3508" t="s">
        <v>877</v>
      </c>
      <c r="P3508" t="s">
        <v>877</v>
      </c>
      <c r="Q3508" t="s">
        <v>877</v>
      </c>
      <c r="R3508" t="s">
        <v>877</v>
      </c>
      <c r="S3508" t="s">
        <v>877</v>
      </c>
      <c r="T3508" t="s">
        <v>877</v>
      </c>
      <c r="U3508" t="s">
        <v>877</v>
      </c>
      <c r="V3508" t="s">
        <v>58</v>
      </c>
      <c r="W3508">
        <v>0.72699999999999998</v>
      </c>
      <c r="X3508" t="s">
        <v>877</v>
      </c>
      <c r="Y3508" t="s">
        <v>877</v>
      </c>
      <c r="Z3508" t="s">
        <v>877</v>
      </c>
      <c r="AA3508" s="19">
        <v>45734.035001087963</v>
      </c>
      <c r="AB3508" t="s">
        <v>2043</v>
      </c>
    </row>
    <row r="3509" spans="1:28" x14ac:dyDescent="0.35">
      <c r="A3509" t="s">
        <v>1973</v>
      </c>
      <c r="B3509" t="s">
        <v>313</v>
      </c>
      <c r="C3509">
        <v>2026</v>
      </c>
      <c r="D3509" s="9">
        <v>38789.195231481484</v>
      </c>
      <c r="E3509" s="9">
        <v>40815.803680555553</v>
      </c>
      <c r="F3509">
        <v>47</v>
      </c>
      <c r="G3509">
        <v>47</v>
      </c>
      <c r="H3509">
        <v>36</v>
      </c>
      <c r="I3509">
        <v>11</v>
      </c>
      <c r="J3509">
        <v>3</v>
      </c>
      <c r="K3509">
        <v>44</v>
      </c>
      <c r="L3509">
        <v>33</v>
      </c>
      <c r="M3509">
        <v>11</v>
      </c>
      <c r="N3509">
        <v>1.7999999999999999E-2</v>
      </c>
      <c r="O3509">
        <v>4.0000000000000001E-3</v>
      </c>
      <c r="P3509">
        <v>2E-3</v>
      </c>
      <c r="Q3509">
        <v>1.4E-2</v>
      </c>
      <c r="R3509">
        <v>0.7</v>
      </c>
      <c r="S3509">
        <v>0.81799999999999995</v>
      </c>
      <c r="T3509">
        <v>0.90900000000000003</v>
      </c>
      <c r="U3509">
        <v>785.71400000000006</v>
      </c>
      <c r="V3509" t="s">
        <v>58</v>
      </c>
      <c r="W3509">
        <v>0.96299999999999997</v>
      </c>
      <c r="X3509">
        <v>0.91400000000000003</v>
      </c>
      <c r="Y3509">
        <v>1</v>
      </c>
      <c r="Z3509">
        <v>0.93899999999999995</v>
      </c>
      <c r="AA3509" s="19">
        <v>45734.035086053242</v>
      </c>
      <c r="AB3509" t="s">
        <v>2043</v>
      </c>
    </row>
    <row r="3510" spans="1:28" x14ac:dyDescent="0.35">
      <c r="A3510" t="s">
        <v>1973</v>
      </c>
      <c r="B3510" t="s">
        <v>314</v>
      </c>
      <c r="C3510">
        <v>0</v>
      </c>
      <c r="D3510" s="9">
        <v>40815.803680555553</v>
      </c>
      <c r="E3510" s="9">
        <v>40815.803680555553</v>
      </c>
      <c r="F3510" t="s">
        <v>874</v>
      </c>
      <c r="G3510" t="s">
        <v>874</v>
      </c>
      <c r="H3510">
        <v>1</v>
      </c>
      <c r="I3510">
        <v>1</v>
      </c>
      <c r="J3510">
        <v>1</v>
      </c>
      <c r="K3510" t="s">
        <v>875</v>
      </c>
      <c r="L3510">
        <v>1</v>
      </c>
      <c r="M3510">
        <v>0</v>
      </c>
      <c r="N3510" t="s">
        <v>877</v>
      </c>
      <c r="O3510" t="s">
        <v>877</v>
      </c>
      <c r="P3510" t="s">
        <v>877</v>
      </c>
      <c r="Q3510" t="s">
        <v>877</v>
      </c>
      <c r="R3510" t="s">
        <v>877</v>
      </c>
      <c r="S3510" t="s">
        <v>877</v>
      </c>
      <c r="T3510" t="s">
        <v>877</v>
      </c>
      <c r="U3510" t="s">
        <v>877</v>
      </c>
      <c r="V3510" t="s">
        <v>58</v>
      </c>
      <c r="W3510" t="s">
        <v>877</v>
      </c>
      <c r="X3510" t="s">
        <v>877</v>
      </c>
      <c r="Y3510" t="s">
        <v>877</v>
      </c>
      <c r="Z3510" t="s">
        <v>877</v>
      </c>
      <c r="AA3510" s="19">
        <v>45734.035086122683</v>
      </c>
      <c r="AB3510" t="s">
        <v>2043</v>
      </c>
    </row>
    <row r="3511" spans="1:28" x14ac:dyDescent="0.35">
      <c r="A3511" t="s">
        <v>1974</v>
      </c>
      <c r="B3511" t="s">
        <v>313</v>
      </c>
      <c r="C3511">
        <v>3254</v>
      </c>
      <c r="D3511" s="9">
        <v>38598.242048611108</v>
      </c>
      <c r="E3511" s="9">
        <v>41852.848749999997</v>
      </c>
      <c r="F3511">
        <v>791</v>
      </c>
      <c r="G3511">
        <v>791</v>
      </c>
      <c r="H3511">
        <v>427</v>
      </c>
      <c r="I3511">
        <v>364</v>
      </c>
      <c r="J3511">
        <v>143</v>
      </c>
      <c r="K3511">
        <v>648</v>
      </c>
      <c r="L3511">
        <v>574</v>
      </c>
      <c r="M3511">
        <v>74</v>
      </c>
      <c r="N3511">
        <v>0.18</v>
      </c>
      <c r="O3511">
        <v>0.16800000000000001</v>
      </c>
      <c r="P3511">
        <v>5.2999999999999999E-2</v>
      </c>
      <c r="Q3511">
        <v>0.251</v>
      </c>
      <c r="R3511">
        <v>0.85099999999999998</v>
      </c>
      <c r="S3511">
        <v>0.51700000000000002</v>
      </c>
      <c r="T3511">
        <v>0.84799999999999998</v>
      </c>
      <c r="U3511">
        <v>294.82100000000003</v>
      </c>
      <c r="V3511" t="s">
        <v>58</v>
      </c>
      <c r="W3511">
        <v>0.94399999999999995</v>
      </c>
      <c r="X3511">
        <v>0.95499999999999996</v>
      </c>
      <c r="Y3511">
        <v>0.92500000000000004</v>
      </c>
      <c r="Z3511">
        <v>0.95699999999999996</v>
      </c>
      <c r="AA3511" s="19">
        <v>45734.035180243052</v>
      </c>
      <c r="AB3511" t="s">
        <v>2043</v>
      </c>
    </row>
    <row r="3512" spans="1:28" x14ac:dyDescent="0.35">
      <c r="A3512" t="s">
        <v>1974</v>
      </c>
      <c r="B3512" t="s">
        <v>314</v>
      </c>
      <c r="C3512">
        <v>0</v>
      </c>
      <c r="D3512" s="9">
        <v>41852.830196759256</v>
      </c>
      <c r="E3512" s="9">
        <v>41852.848749999997</v>
      </c>
      <c r="F3512" t="s">
        <v>874</v>
      </c>
      <c r="G3512" t="s">
        <v>874</v>
      </c>
      <c r="H3512">
        <v>1</v>
      </c>
      <c r="I3512">
        <v>1</v>
      </c>
      <c r="J3512">
        <v>1</v>
      </c>
      <c r="K3512" t="s">
        <v>875</v>
      </c>
      <c r="L3512">
        <v>1</v>
      </c>
      <c r="M3512">
        <v>-1</v>
      </c>
      <c r="N3512" t="s">
        <v>877</v>
      </c>
      <c r="O3512" t="s">
        <v>877</v>
      </c>
      <c r="P3512" t="s">
        <v>877</v>
      </c>
      <c r="Q3512" t="s">
        <v>877</v>
      </c>
      <c r="R3512" t="s">
        <v>877</v>
      </c>
      <c r="S3512" t="s">
        <v>877</v>
      </c>
      <c r="T3512" t="s">
        <v>877</v>
      </c>
      <c r="U3512" t="s">
        <v>877</v>
      </c>
      <c r="V3512" t="s">
        <v>58</v>
      </c>
      <c r="W3512" t="s">
        <v>877</v>
      </c>
      <c r="X3512" t="s">
        <v>877</v>
      </c>
      <c r="Y3512" t="s">
        <v>877</v>
      </c>
      <c r="Z3512" t="s">
        <v>877</v>
      </c>
      <c r="AA3512" s="19">
        <v>45734.035180300925</v>
      </c>
      <c r="AB3512" t="s">
        <v>2043</v>
      </c>
    </row>
    <row r="3513" spans="1:28" x14ac:dyDescent="0.35">
      <c r="A3513" t="s">
        <v>1975</v>
      </c>
      <c r="B3513" t="s">
        <v>313</v>
      </c>
      <c r="C3513">
        <v>2494</v>
      </c>
      <c r="D3513" s="9">
        <v>41392.667233796295</v>
      </c>
      <c r="E3513" s="9">
        <v>43886.98710648148</v>
      </c>
      <c r="F3513">
        <v>834</v>
      </c>
      <c r="G3513">
        <v>834</v>
      </c>
      <c r="H3513">
        <v>525</v>
      </c>
      <c r="I3513">
        <v>309</v>
      </c>
      <c r="J3513">
        <v>66</v>
      </c>
      <c r="K3513">
        <v>768</v>
      </c>
      <c r="L3513">
        <v>657</v>
      </c>
      <c r="M3513">
        <v>111</v>
      </c>
      <c r="N3513">
        <v>0.29299999999999998</v>
      </c>
      <c r="O3513">
        <v>0.151</v>
      </c>
      <c r="P3513">
        <v>0.03</v>
      </c>
      <c r="Q3513">
        <v>0.36099999999999999</v>
      </c>
      <c r="R3513">
        <v>0.872</v>
      </c>
      <c r="S3513">
        <v>0.66</v>
      </c>
      <c r="T3513">
        <v>0.93200000000000005</v>
      </c>
      <c r="U3513">
        <v>307.47899999999998</v>
      </c>
      <c r="V3513" t="s">
        <v>58</v>
      </c>
      <c r="W3513">
        <v>0.90100000000000002</v>
      </c>
      <c r="X3513">
        <v>0.95499999999999996</v>
      </c>
      <c r="Y3513">
        <v>0.88200000000000001</v>
      </c>
      <c r="Z3513">
        <v>0.95499999999999996</v>
      </c>
      <c r="AA3513" s="19">
        <v>45734.035274895832</v>
      </c>
      <c r="AB3513" t="s">
        <v>2043</v>
      </c>
    </row>
    <row r="3514" spans="1:28" x14ac:dyDescent="0.35">
      <c r="A3514" t="s">
        <v>1975</v>
      </c>
      <c r="B3514" t="s">
        <v>314</v>
      </c>
      <c r="C3514">
        <v>28</v>
      </c>
      <c r="D3514" s="9">
        <v>43858.256168981483</v>
      </c>
      <c r="E3514" s="9">
        <v>43886.98710648148</v>
      </c>
      <c r="F3514" t="s">
        <v>874</v>
      </c>
      <c r="G3514" t="s">
        <v>874</v>
      </c>
      <c r="H3514">
        <v>2</v>
      </c>
      <c r="I3514">
        <v>1</v>
      </c>
      <c r="J3514">
        <v>1</v>
      </c>
      <c r="K3514" t="s">
        <v>875</v>
      </c>
      <c r="L3514">
        <v>1</v>
      </c>
      <c r="M3514">
        <v>1</v>
      </c>
      <c r="N3514">
        <v>7.6999999999999999E-2</v>
      </c>
      <c r="O3514" t="s">
        <v>877</v>
      </c>
      <c r="P3514" t="s">
        <v>877</v>
      </c>
      <c r="Q3514" t="s">
        <v>877</v>
      </c>
      <c r="R3514" t="s">
        <v>877</v>
      </c>
      <c r="S3514" t="s">
        <v>877</v>
      </c>
      <c r="T3514" t="s">
        <v>877</v>
      </c>
      <c r="U3514" t="s">
        <v>877</v>
      </c>
      <c r="V3514" t="s">
        <v>58</v>
      </c>
      <c r="W3514">
        <v>1</v>
      </c>
      <c r="X3514" t="s">
        <v>877</v>
      </c>
      <c r="Y3514" t="s">
        <v>877</v>
      </c>
      <c r="Z3514" t="s">
        <v>877</v>
      </c>
      <c r="AA3514" s="19">
        <v>45734.035274953705</v>
      </c>
      <c r="AB3514" t="s">
        <v>2043</v>
      </c>
    </row>
    <row r="3515" spans="1:28" x14ac:dyDescent="0.35">
      <c r="A3515" t="s">
        <v>1976</v>
      </c>
      <c r="B3515" t="s">
        <v>313</v>
      </c>
      <c r="C3515">
        <v>7105</v>
      </c>
      <c r="D3515" s="9">
        <v>37425.596504629626</v>
      </c>
      <c r="E3515" s="9">
        <v>44530.918703703705</v>
      </c>
      <c r="F3515">
        <v>312</v>
      </c>
      <c r="G3515">
        <v>312</v>
      </c>
      <c r="H3515">
        <v>114</v>
      </c>
      <c r="I3515">
        <v>198</v>
      </c>
      <c r="J3515">
        <v>57</v>
      </c>
      <c r="K3515">
        <v>255</v>
      </c>
      <c r="L3515">
        <v>170</v>
      </c>
      <c r="M3515">
        <v>85</v>
      </c>
      <c r="N3515">
        <v>1.6E-2</v>
      </c>
      <c r="O3515">
        <v>2.8000000000000001E-2</v>
      </c>
      <c r="P3515">
        <v>1.2999999999999999E-2</v>
      </c>
      <c r="Q3515">
        <v>3.5000000000000003E-2</v>
      </c>
      <c r="R3515">
        <v>1.129</v>
      </c>
      <c r="S3515">
        <v>0.36399999999999999</v>
      </c>
      <c r="T3515">
        <v>0.70499999999999996</v>
      </c>
      <c r="U3515">
        <v>2428.5709999999999</v>
      </c>
      <c r="V3515" t="s">
        <v>64</v>
      </c>
      <c r="W3515">
        <v>0.94699999999999995</v>
      </c>
      <c r="X3515">
        <v>0.94099999999999995</v>
      </c>
      <c r="Y3515">
        <v>0.754</v>
      </c>
      <c r="Z3515">
        <v>0.69099999999999995</v>
      </c>
      <c r="AA3515" s="19">
        <v>45734.035366956021</v>
      </c>
      <c r="AB3515" t="s">
        <v>2043</v>
      </c>
    </row>
    <row r="3516" spans="1:28" x14ac:dyDescent="0.35">
      <c r="A3516" t="s">
        <v>1976</v>
      </c>
      <c r="B3516" t="s">
        <v>314</v>
      </c>
      <c r="C3516">
        <v>45</v>
      </c>
      <c r="D3516" s="9">
        <v>44485.426134259258</v>
      </c>
      <c r="E3516" s="9">
        <v>44530.918703703705</v>
      </c>
      <c r="F3516" t="s">
        <v>874</v>
      </c>
      <c r="G3516" t="s">
        <v>874</v>
      </c>
      <c r="H3516">
        <v>1</v>
      </c>
      <c r="I3516">
        <v>3</v>
      </c>
      <c r="J3516">
        <v>1</v>
      </c>
      <c r="K3516" t="s">
        <v>875</v>
      </c>
      <c r="L3516">
        <v>1</v>
      </c>
      <c r="M3516">
        <v>2</v>
      </c>
      <c r="N3516" t="s">
        <v>877</v>
      </c>
      <c r="O3516">
        <v>5.3999999999999999E-2</v>
      </c>
      <c r="P3516" t="s">
        <v>877</v>
      </c>
      <c r="Q3516" t="s">
        <v>877</v>
      </c>
      <c r="R3516" t="s">
        <v>877</v>
      </c>
      <c r="S3516" t="s">
        <v>877</v>
      </c>
      <c r="T3516" t="s">
        <v>877</v>
      </c>
      <c r="U3516" t="s">
        <v>877</v>
      </c>
      <c r="V3516" t="s">
        <v>64</v>
      </c>
      <c r="W3516" t="s">
        <v>877</v>
      </c>
      <c r="X3516">
        <v>0.99399999999999999</v>
      </c>
      <c r="Y3516" t="s">
        <v>877</v>
      </c>
      <c r="Z3516" t="s">
        <v>877</v>
      </c>
      <c r="AA3516" s="19">
        <v>45734.035367025463</v>
      </c>
      <c r="AB3516" t="s">
        <v>2043</v>
      </c>
    </row>
    <row r="3517" spans="1:28" x14ac:dyDescent="0.35">
      <c r="A3517" t="s">
        <v>1977</v>
      </c>
      <c r="B3517" t="s">
        <v>313</v>
      </c>
      <c r="C3517">
        <v>4289</v>
      </c>
      <c r="D3517" s="9">
        <v>40148.138472222221</v>
      </c>
      <c r="E3517" s="9">
        <v>44437.258657407408</v>
      </c>
      <c r="F3517">
        <v>977</v>
      </c>
      <c r="G3517">
        <v>977</v>
      </c>
      <c r="H3517">
        <v>548</v>
      </c>
      <c r="I3517">
        <v>429</v>
      </c>
      <c r="J3517">
        <v>56</v>
      </c>
      <c r="K3517">
        <v>921</v>
      </c>
      <c r="L3517">
        <v>678</v>
      </c>
      <c r="M3517">
        <v>243</v>
      </c>
      <c r="N3517">
        <v>0.14099999999999999</v>
      </c>
      <c r="O3517">
        <v>0.183</v>
      </c>
      <c r="P3517">
        <v>1.2999999999999999E-2</v>
      </c>
      <c r="Q3517">
        <v>0.19600000000000001</v>
      </c>
      <c r="R3517">
        <v>0.63</v>
      </c>
      <c r="S3517">
        <v>0.435</v>
      </c>
      <c r="T3517">
        <v>0.96</v>
      </c>
      <c r="U3517">
        <v>1239.796</v>
      </c>
      <c r="V3517" t="s">
        <v>58</v>
      </c>
      <c r="W3517">
        <v>0.71599999999999997</v>
      </c>
      <c r="X3517">
        <v>0.89100000000000001</v>
      </c>
      <c r="Y3517">
        <v>0.70899999999999996</v>
      </c>
      <c r="Z3517">
        <v>0.749</v>
      </c>
      <c r="AA3517" s="19">
        <v>45734.035461504631</v>
      </c>
      <c r="AB3517" t="s">
        <v>2043</v>
      </c>
    </row>
    <row r="3518" spans="1:28" x14ac:dyDescent="0.35">
      <c r="A3518" t="s">
        <v>1977</v>
      </c>
      <c r="B3518" t="s">
        <v>314</v>
      </c>
      <c r="C3518">
        <v>69</v>
      </c>
      <c r="D3518" s="9">
        <v>44367.33761574074</v>
      </c>
      <c r="E3518" s="9">
        <v>44437.258657407408</v>
      </c>
      <c r="F3518" t="s">
        <v>874</v>
      </c>
      <c r="G3518" t="s">
        <v>874</v>
      </c>
      <c r="H3518">
        <v>4</v>
      </c>
      <c r="I3518">
        <v>1</v>
      </c>
      <c r="J3518">
        <v>1</v>
      </c>
      <c r="K3518" t="s">
        <v>875</v>
      </c>
      <c r="L3518">
        <v>3</v>
      </c>
      <c r="M3518">
        <v>0</v>
      </c>
      <c r="N3518">
        <v>0.04</v>
      </c>
      <c r="O3518" t="s">
        <v>877</v>
      </c>
      <c r="P3518" t="s">
        <v>877</v>
      </c>
      <c r="Q3518" t="s">
        <v>877</v>
      </c>
      <c r="R3518" t="s">
        <v>877</v>
      </c>
      <c r="S3518" t="s">
        <v>877</v>
      </c>
      <c r="T3518" t="s">
        <v>877</v>
      </c>
      <c r="U3518" t="s">
        <v>877</v>
      </c>
      <c r="V3518" t="s">
        <v>58</v>
      </c>
      <c r="W3518">
        <v>0.85399999999999998</v>
      </c>
      <c r="X3518" t="s">
        <v>877</v>
      </c>
      <c r="Y3518" t="s">
        <v>877</v>
      </c>
      <c r="Z3518" t="s">
        <v>877</v>
      </c>
      <c r="AA3518" s="19">
        <v>45734.035461574073</v>
      </c>
      <c r="AB3518" t="s">
        <v>2043</v>
      </c>
    </row>
    <row r="3519" spans="1:28" x14ac:dyDescent="0.35">
      <c r="A3519" t="s">
        <v>1978</v>
      </c>
      <c r="B3519" t="s">
        <v>313</v>
      </c>
      <c r="C3519">
        <v>3907</v>
      </c>
      <c r="D3519" s="9">
        <v>39744.403506944444</v>
      </c>
      <c r="E3519" s="9">
        <v>43651.778703703705</v>
      </c>
      <c r="F3519">
        <v>803</v>
      </c>
      <c r="G3519">
        <v>803</v>
      </c>
      <c r="H3519">
        <v>424</v>
      </c>
      <c r="I3519">
        <v>379</v>
      </c>
      <c r="J3519">
        <v>66</v>
      </c>
      <c r="K3519">
        <v>737</v>
      </c>
      <c r="L3519">
        <v>601</v>
      </c>
      <c r="M3519">
        <v>136</v>
      </c>
      <c r="N3519">
        <v>0.13100000000000001</v>
      </c>
      <c r="O3519">
        <v>0.115</v>
      </c>
      <c r="P3519">
        <v>3.5999999999999997E-2</v>
      </c>
      <c r="Q3519">
        <v>0.17699999999999999</v>
      </c>
      <c r="R3519">
        <v>0.84299999999999997</v>
      </c>
      <c r="S3519">
        <v>0.53300000000000003</v>
      </c>
      <c r="T3519">
        <v>0.85399999999999998</v>
      </c>
      <c r="U3519">
        <v>768.36199999999997</v>
      </c>
      <c r="V3519" t="s">
        <v>58</v>
      </c>
      <c r="W3519">
        <v>0.72199999999999998</v>
      </c>
      <c r="X3519">
        <v>0.77500000000000002</v>
      </c>
      <c r="Y3519">
        <v>0.81299999999999994</v>
      </c>
      <c r="Z3519">
        <v>0.80800000000000005</v>
      </c>
      <c r="AA3519" s="19">
        <v>45734.035556666669</v>
      </c>
      <c r="AB3519" t="s">
        <v>2043</v>
      </c>
    </row>
    <row r="3520" spans="1:28" x14ac:dyDescent="0.35">
      <c r="A3520" t="s">
        <v>1978</v>
      </c>
      <c r="B3520" t="s">
        <v>314</v>
      </c>
      <c r="C3520">
        <v>95</v>
      </c>
      <c r="D3520" s="9">
        <v>43555.860115740739</v>
      </c>
      <c r="E3520" s="9">
        <v>43651.778703703705</v>
      </c>
      <c r="F3520" t="s">
        <v>874</v>
      </c>
      <c r="G3520" t="s">
        <v>874</v>
      </c>
      <c r="H3520">
        <v>1</v>
      </c>
      <c r="I3520">
        <v>1</v>
      </c>
      <c r="J3520">
        <v>1</v>
      </c>
      <c r="K3520" t="s">
        <v>875</v>
      </c>
      <c r="L3520">
        <v>1</v>
      </c>
      <c r="M3520">
        <v>0</v>
      </c>
      <c r="N3520" t="s">
        <v>877</v>
      </c>
      <c r="O3520" t="s">
        <v>877</v>
      </c>
      <c r="P3520" t="s">
        <v>877</v>
      </c>
      <c r="Q3520" t="s">
        <v>877</v>
      </c>
      <c r="R3520" t="s">
        <v>877</v>
      </c>
      <c r="S3520" t="s">
        <v>877</v>
      </c>
      <c r="T3520" t="s">
        <v>877</v>
      </c>
      <c r="U3520" t="s">
        <v>877</v>
      </c>
      <c r="V3520" t="s">
        <v>58</v>
      </c>
      <c r="W3520" t="s">
        <v>877</v>
      </c>
      <c r="X3520" t="s">
        <v>877</v>
      </c>
      <c r="Y3520" t="s">
        <v>877</v>
      </c>
      <c r="Z3520" t="s">
        <v>877</v>
      </c>
      <c r="AA3520" s="19">
        <v>45734.035556724535</v>
      </c>
      <c r="AB3520" t="s">
        <v>2043</v>
      </c>
    </row>
    <row r="3521" spans="1:28" x14ac:dyDescent="0.35">
      <c r="A3521" t="s">
        <v>1979</v>
      </c>
      <c r="B3521" t="s">
        <v>313</v>
      </c>
      <c r="C3521">
        <v>6365</v>
      </c>
      <c r="D3521" s="9">
        <v>37999.349409722221</v>
      </c>
      <c r="E3521" s="9">
        <v>44365.051863425928</v>
      </c>
      <c r="F3521">
        <v>42</v>
      </c>
      <c r="G3521">
        <v>42</v>
      </c>
      <c r="H3521">
        <v>13</v>
      </c>
      <c r="I3521">
        <v>29</v>
      </c>
      <c r="J3521">
        <v>4</v>
      </c>
      <c r="K3521">
        <v>38</v>
      </c>
      <c r="L3521">
        <v>4</v>
      </c>
      <c r="M3521">
        <v>34</v>
      </c>
      <c r="N3521">
        <v>2E-3</v>
      </c>
      <c r="O3521">
        <v>5.0000000000000001E-3</v>
      </c>
      <c r="P3521">
        <v>0</v>
      </c>
      <c r="Q3521">
        <v>6.0000000000000001E-3</v>
      </c>
      <c r="R3521">
        <v>0.85699999999999998</v>
      </c>
      <c r="S3521">
        <v>0.28599999999999998</v>
      </c>
      <c r="T3521">
        <v>1</v>
      </c>
      <c r="U3521">
        <v>5666.6670000000004</v>
      </c>
      <c r="V3521" t="s">
        <v>58</v>
      </c>
      <c r="W3521">
        <v>0.68400000000000005</v>
      </c>
      <c r="X3521">
        <v>0.93899999999999995</v>
      </c>
      <c r="Y3521">
        <v>0</v>
      </c>
      <c r="Z3521">
        <v>0.81699999999999995</v>
      </c>
      <c r="AA3521" s="19">
        <v>45734.035641435185</v>
      </c>
      <c r="AB3521" t="s">
        <v>2043</v>
      </c>
    </row>
    <row r="3522" spans="1:28" x14ac:dyDescent="0.35">
      <c r="A3522" t="s">
        <v>1979</v>
      </c>
      <c r="B3522" t="s">
        <v>314</v>
      </c>
      <c r="C3522">
        <v>0</v>
      </c>
      <c r="D3522" s="9">
        <v>44365.051215277781</v>
      </c>
      <c r="E3522" s="9">
        <v>44365.051863425928</v>
      </c>
      <c r="F3522" t="s">
        <v>874</v>
      </c>
      <c r="G3522" t="s">
        <v>874</v>
      </c>
      <c r="H3522">
        <v>1</v>
      </c>
      <c r="I3522">
        <v>1</v>
      </c>
      <c r="J3522">
        <v>4</v>
      </c>
      <c r="K3522" t="s">
        <v>875</v>
      </c>
      <c r="L3522">
        <v>1</v>
      </c>
      <c r="M3522">
        <v>-3</v>
      </c>
      <c r="N3522" t="s">
        <v>877</v>
      </c>
      <c r="O3522" t="s">
        <v>877</v>
      </c>
      <c r="P3522">
        <v>2</v>
      </c>
      <c r="Q3522" t="s">
        <v>877</v>
      </c>
      <c r="R3522" t="s">
        <v>877</v>
      </c>
      <c r="S3522" t="s">
        <v>877</v>
      </c>
      <c r="T3522" t="s">
        <v>877</v>
      </c>
      <c r="U3522" t="s">
        <v>877</v>
      </c>
      <c r="V3522" t="s">
        <v>58</v>
      </c>
      <c r="W3522" t="s">
        <v>877</v>
      </c>
      <c r="X3522" t="s">
        <v>877</v>
      </c>
      <c r="Y3522">
        <v>0.6</v>
      </c>
      <c r="Z3522" t="s">
        <v>877</v>
      </c>
      <c r="AA3522" s="19">
        <v>45734.035641516202</v>
      </c>
      <c r="AB3522" t="s">
        <v>2043</v>
      </c>
    </row>
    <row r="3523" spans="1:28" x14ac:dyDescent="0.35">
      <c r="A3523" t="s">
        <v>1980</v>
      </c>
      <c r="B3523" t="s">
        <v>313</v>
      </c>
      <c r="C3523">
        <v>6269</v>
      </c>
      <c r="D3523" s="9">
        <v>37893.256921296299</v>
      </c>
      <c r="E3523" s="9">
        <v>44162.445752314816</v>
      </c>
      <c r="F3523">
        <v>107</v>
      </c>
      <c r="G3523">
        <v>107</v>
      </c>
      <c r="H3523">
        <v>65</v>
      </c>
      <c r="I3523">
        <v>42</v>
      </c>
      <c r="J3523">
        <v>5</v>
      </c>
      <c r="K3523">
        <v>102</v>
      </c>
      <c r="L3523">
        <v>69</v>
      </c>
      <c r="M3523">
        <v>33</v>
      </c>
      <c r="N3523">
        <v>1.2999999999999999E-2</v>
      </c>
      <c r="O3523">
        <v>8.9999999999999993E-3</v>
      </c>
      <c r="P3523">
        <v>2E-3</v>
      </c>
      <c r="Q3523">
        <v>0.02</v>
      </c>
      <c r="R3523">
        <v>1</v>
      </c>
      <c r="S3523">
        <v>0.59099999999999997</v>
      </c>
      <c r="T3523">
        <v>0.90900000000000003</v>
      </c>
      <c r="U3523">
        <v>1650</v>
      </c>
      <c r="V3523" t="s">
        <v>64</v>
      </c>
      <c r="W3523">
        <v>0.83</v>
      </c>
      <c r="X3523">
        <v>0.91300000000000003</v>
      </c>
      <c r="Y3523">
        <v>0.90700000000000003</v>
      </c>
      <c r="Z3523">
        <v>0.92100000000000004</v>
      </c>
      <c r="AA3523" s="19">
        <v>45734.035728854164</v>
      </c>
      <c r="AB3523" t="s">
        <v>2043</v>
      </c>
    </row>
    <row r="3524" spans="1:28" x14ac:dyDescent="0.35">
      <c r="A3524" t="s">
        <v>1980</v>
      </c>
      <c r="B3524" t="s">
        <v>314</v>
      </c>
      <c r="C3524">
        <v>0</v>
      </c>
      <c r="D3524" s="9">
        <v>44162.445752314816</v>
      </c>
      <c r="E3524" s="9">
        <v>44162.445752314816</v>
      </c>
      <c r="F3524" t="s">
        <v>874</v>
      </c>
      <c r="G3524" t="s">
        <v>874</v>
      </c>
      <c r="H3524">
        <v>1</v>
      </c>
      <c r="I3524">
        <v>1</v>
      </c>
      <c r="J3524">
        <v>1</v>
      </c>
      <c r="K3524" t="s">
        <v>875</v>
      </c>
      <c r="L3524">
        <v>1</v>
      </c>
      <c r="M3524">
        <v>0</v>
      </c>
      <c r="N3524" t="s">
        <v>877</v>
      </c>
      <c r="O3524" t="s">
        <v>877</v>
      </c>
      <c r="P3524" t="s">
        <v>877</v>
      </c>
      <c r="Q3524" t="s">
        <v>877</v>
      </c>
      <c r="R3524" t="s">
        <v>877</v>
      </c>
      <c r="S3524" t="s">
        <v>877</v>
      </c>
      <c r="T3524" t="s">
        <v>877</v>
      </c>
      <c r="U3524" t="s">
        <v>877</v>
      </c>
      <c r="V3524" t="s">
        <v>64</v>
      </c>
      <c r="W3524" t="s">
        <v>877</v>
      </c>
      <c r="X3524" t="s">
        <v>877</v>
      </c>
      <c r="Y3524" t="s">
        <v>877</v>
      </c>
      <c r="Z3524" t="s">
        <v>877</v>
      </c>
      <c r="AA3524" s="19">
        <v>45734.035728912037</v>
      </c>
      <c r="AB3524" t="s">
        <v>2043</v>
      </c>
    </row>
    <row r="3525" spans="1:28" x14ac:dyDescent="0.35">
      <c r="A3525" t="s">
        <v>1981</v>
      </c>
      <c r="B3525" t="s">
        <v>313</v>
      </c>
      <c r="C3525">
        <v>3208</v>
      </c>
      <c r="D3525" s="9">
        <v>40521.392164351855</v>
      </c>
      <c r="E3525" s="9">
        <v>43729.403252314813</v>
      </c>
      <c r="F3525">
        <v>467</v>
      </c>
      <c r="G3525">
        <v>467</v>
      </c>
      <c r="H3525">
        <v>205</v>
      </c>
      <c r="I3525">
        <v>262</v>
      </c>
      <c r="J3525">
        <v>33</v>
      </c>
      <c r="K3525">
        <v>434</v>
      </c>
      <c r="L3525">
        <v>390</v>
      </c>
      <c r="M3525">
        <v>44</v>
      </c>
      <c r="N3525">
        <v>7.9000000000000001E-2</v>
      </c>
      <c r="O3525">
        <v>0.122</v>
      </c>
      <c r="P3525">
        <v>1.0999999999999999E-2</v>
      </c>
      <c r="Q3525">
        <v>0.152</v>
      </c>
      <c r="R3525">
        <v>0.8</v>
      </c>
      <c r="S3525">
        <v>0.39300000000000002</v>
      </c>
      <c r="T3525">
        <v>0.94499999999999995</v>
      </c>
      <c r="U3525">
        <v>289.47399999999999</v>
      </c>
      <c r="V3525" t="s">
        <v>58</v>
      </c>
      <c r="W3525">
        <v>0.97599999999999998</v>
      </c>
      <c r="X3525">
        <v>0.88200000000000001</v>
      </c>
      <c r="Y3525">
        <v>0.91700000000000004</v>
      </c>
      <c r="Z3525">
        <v>0.92500000000000004</v>
      </c>
      <c r="AA3525" s="19">
        <v>45734.035822962964</v>
      </c>
      <c r="AB3525" t="s">
        <v>2043</v>
      </c>
    </row>
    <row r="3526" spans="1:28" x14ac:dyDescent="0.35">
      <c r="A3526" t="s">
        <v>1981</v>
      </c>
      <c r="B3526" t="s">
        <v>314</v>
      </c>
      <c r="C3526">
        <v>87</v>
      </c>
      <c r="D3526" s="9">
        <v>43641.758067129631</v>
      </c>
      <c r="E3526" s="9">
        <v>43729.403252314813</v>
      </c>
      <c r="F3526" t="s">
        <v>874</v>
      </c>
      <c r="G3526" t="s">
        <v>874</v>
      </c>
      <c r="H3526">
        <v>3</v>
      </c>
      <c r="I3526">
        <v>4</v>
      </c>
      <c r="J3526">
        <v>12</v>
      </c>
      <c r="K3526" t="s">
        <v>875</v>
      </c>
      <c r="L3526">
        <v>37</v>
      </c>
      <c r="M3526">
        <v>-41</v>
      </c>
      <c r="N3526">
        <v>4.7E-2</v>
      </c>
      <c r="O3526">
        <v>2.5999999999999999E-2</v>
      </c>
      <c r="P3526" t="s">
        <v>877</v>
      </c>
      <c r="Q3526">
        <v>0.23100000000000001</v>
      </c>
      <c r="R3526" t="s">
        <v>877</v>
      </c>
      <c r="S3526" t="s">
        <v>877</v>
      </c>
      <c r="T3526" t="s">
        <v>877</v>
      </c>
      <c r="U3526" t="s">
        <v>877</v>
      </c>
      <c r="V3526" t="s">
        <v>58</v>
      </c>
      <c r="W3526">
        <v>0.75</v>
      </c>
      <c r="X3526">
        <v>0.69499999999999995</v>
      </c>
      <c r="Y3526" t="s">
        <v>877</v>
      </c>
      <c r="Z3526">
        <v>0.36199999999999999</v>
      </c>
      <c r="AA3526" s="19">
        <v>45734.035823020837</v>
      </c>
      <c r="AB3526" t="s">
        <v>2043</v>
      </c>
    </row>
    <row r="3527" spans="1:28" x14ac:dyDescent="0.35">
      <c r="A3527" t="s">
        <v>930</v>
      </c>
      <c r="B3527" t="s">
        <v>313</v>
      </c>
      <c r="C3527">
        <v>3233</v>
      </c>
      <c r="D3527" s="9">
        <v>40841.559699074074</v>
      </c>
      <c r="E3527" s="9">
        <v>44074.58761574074</v>
      </c>
      <c r="F3527">
        <v>11874</v>
      </c>
      <c r="G3527">
        <v>11874</v>
      </c>
      <c r="H3527">
        <v>2972</v>
      </c>
      <c r="I3527">
        <v>8902</v>
      </c>
      <c r="J3527">
        <v>3944</v>
      </c>
      <c r="K3527">
        <v>7930</v>
      </c>
      <c r="L3527">
        <v>6850</v>
      </c>
      <c r="M3527">
        <v>1080</v>
      </c>
      <c r="N3527">
        <v>1.3440000000000001</v>
      </c>
      <c r="O3527">
        <v>4.1280000000000001</v>
      </c>
      <c r="P3527">
        <v>1.413</v>
      </c>
      <c r="Q3527">
        <v>2.9750000000000001</v>
      </c>
      <c r="R3527">
        <v>0.73299999999999998</v>
      </c>
      <c r="S3527">
        <v>0.246</v>
      </c>
      <c r="T3527">
        <v>0.74199999999999999</v>
      </c>
      <c r="U3527">
        <v>363.02499999999998</v>
      </c>
      <c r="V3527" t="s">
        <v>58</v>
      </c>
      <c r="W3527">
        <v>0.99</v>
      </c>
      <c r="X3527">
        <v>0.99</v>
      </c>
      <c r="Y3527">
        <v>0.99099999999999999</v>
      </c>
      <c r="Z3527">
        <v>0.96599999999999997</v>
      </c>
      <c r="AA3527" s="19">
        <v>45734.035939872687</v>
      </c>
      <c r="AB3527" t="s">
        <v>2043</v>
      </c>
    </row>
    <row r="3528" spans="1:28" x14ac:dyDescent="0.35">
      <c r="A3528" t="s">
        <v>930</v>
      </c>
      <c r="B3528" t="s">
        <v>314</v>
      </c>
      <c r="C3528">
        <v>67</v>
      </c>
      <c r="D3528" s="9">
        <v>44006.589270833334</v>
      </c>
      <c r="E3528" s="9">
        <v>44074.58761574074</v>
      </c>
      <c r="F3528" t="s">
        <v>874</v>
      </c>
      <c r="G3528" t="s">
        <v>874</v>
      </c>
      <c r="H3528">
        <v>1</v>
      </c>
      <c r="I3528">
        <v>1</v>
      </c>
      <c r="J3528">
        <v>126</v>
      </c>
      <c r="K3528" t="s">
        <v>875</v>
      </c>
      <c r="L3528">
        <v>29</v>
      </c>
      <c r="M3528">
        <v>-154</v>
      </c>
      <c r="N3528" t="s">
        <v>877</v>
      </c>
      <c r="O3528" t="s">
        <v>877</v>
      </c>
      <c r="P3528">
        <v>1.252</v>
      </c>
      <c r="Q3528">
        <v>10.427</v>
      </c>
      <c r="R3528" t="s">
        <v>877</v>
      </c>
      <c r="S3528" t="s">
        <v>877</v>
      </c>
      <c r="T3528" t="s">
        <v>877</v>
      </c>
      <c r="U3528" t="s">
        <v>877</v>
      </c>
      <c r="V3528" t="s">
        <v>58</v>
      </c>
      <c r="W3528" t="s">
        <v>877</v>
      </c>
      <c r="X3528" t="s">
        <v>877</v>
      </c>
      <c r="Y3528">
        <v>4.2999999999999997E-2</v>
      </c>
      <c r="Z3528">
        <v>0.32900000000000001</v>
      </c>
      <c r="AA3528" s="19">
        <v>45734.035940011578</v>
      </c>
      <c r="AB3528" t="s">
        <v>2043</v>
      </c>
    </row>
    <row r="3529" spans="1:28" x14ac:dyDescent="0.35">
      <c r="A3529" t="s">
        <v>1982</v>
      </c>
      <c r="B3529" t="s">
        <v>313</v>
      </c>
      <c r="C3529">
        <v>6614</v>
      </c>
      <c r="D3529" s="9">
        <v>37933.100497685184</v>
      </c>
      <c r="E3529" s="9">
        <v>44547.418923611112</v>
      </c>
      <c r="F3529">
        <v>2642</v>
      </c>
      <c r="G3529">
        <v>2642</v>
      </c>
      <c r="H3529">
        <v>1278</v>
      </c>
      <c r="I3529">
        <v>1364</v>
      </c>
      <c r="J3529">
        <v>329</v>
      </c>
      <c r="K3529">
        <v>2313</v>
      </c>
      <c r="L3529">
        <v>1875</v>
      </c>
      <c r="M3529">
        <v>438</v>
      </c>
      <c r="N3529">
        <v>0.20399999999999999</v>
      </c>
      <c r="O3529">
        <v>0.21</v>
      </c>
      <c r="P3529">
        <v>5.7000000000000002E-2</v>
      </c>
      <c r="Q3529">
        <v>0.28799999999999998</v>
      </c>
      <c r="R3529">
        <v>0.80700000000000005</v>
      </c>
      <c r="S3529">
        <v>0.49299999999999999</v>
      </c>
      <c r="T3529">
        <v>0.86199999999999999</v>
      </c>
      <c r="U3529">
        <v>1520.8330000000001</v>
      </c>
      <c r="V3529" t="s">
        <v>58</v>
      </c>
      <c r="W3529">
        <v>0.96299999999999997</v>
      </c>
      <c r="X3529">
        <v>0.97699999999999998</v>
      </c>
      <c r="Y3529">
        <v>0.90200000000000002</v>
      </c>
      <c r="Z3529">
        <v>0.98</v>
      </c>
      <c r="AA3529" s="19">
        <v>45734.036038460647</v>
      </c>
      <c r="AB3529" t="s">
        <v>2043</v>
      </c>
    </row>
    <row r="3530" spans="1:28" x14ac:dyDescent="0.35">
      <c r="A3530" t="s">
        <v>1982</v>
      </c>
      <c r="B3530" t="s">
        <v>314</v>
      </c>
      <c r="C3530">
        <v>99</v>
      </c>
      <c r="D3530" s="9">
        <v>44447.469525462962</v>
      </c>
      <c r="E3530" s="9">
        <v>44547.418923611112</v>
      </c>
      <c r="F3530" t="s">
        <v>874</v>
      </c>
      <c r="G3530" t="s">
        <v>874</v>
      </c>
      <c r="H3530">
        <v>2</v>
      </c>
      <c r="I3530">
        <v>5</v>
      </c>
      <c r="J3530">
        <v>1</v>
      </c>
      <c r="K3530" t="s">
        <v>875</v>
      </c>
      <c r="L3530">
        <v>8</v>
      </c>
      <c r="M3530">
        <v>-3</v>
      </c>
      <c r="N3530">
        <v>1.2E-2</v>
      </c>
      <c r="O3530">
        <v>3.6999999999999998E-2</v>
      </c>
      <c r="P3530" t="s">
        <v>877</v>
      </c>
      <c r="Q3530">
        <v>0.06</v>
      </c>
      <c r="R3530" t="s">
        <v>877</v>
      </c>
      <c r="S3530" t="s">
        <v>877</v>
      </c>
      <c r="T3530" t="s">
        <v>877</v>
      </c>
      <c r="U3530" t="s">
        <v>877</v>
      </c>
      <c r="V3530" t="s">
        <v>58</v>
      </c>
      <c r="W3530">
        <v>1</v>
      </c>
      <c r="X3530">
        <v>0.91500000000000004</v>
      </c>
      <c r="Y3530" t="s">
        <v>877</v>
      </c>
      <c r="Z3530">
        <v>0.63700000000000001</v>
      </c>
      <c r="AA3530" s="19">
        <v>45734.036038541664</v>
      </c>
      <c r="AB3530" t="s">
        <v>2043</v>
      </c>
    </row>
    <row r="3531" spans="1:28" x14ac:dyDescent="0.35">
      <c r="A3531" t="s">
        <v>1983</v>
      </c>
      <c r="B3531" t="s">
        <v>313</v>
      </c>
      <c r="C3531">
        <v>4687</v>
      </c>
      <c r="D3531" s="9">
        <v>39879.150752314818</v>
      </c>
      <c r="E3531" s="9">
        <v>44566.565092592595</v>
      </c>
      <c r="F3531">
        <v>16399</v>
      </c>
      <c r="G3531">
        <v>16399</v>
      </c>
      <c r="H3531">
        <v>6968</v>
      </c>
      <c r="I3531">
        <v>9431</v>
      </c>
      <c r="J3531">
        <v>4491</v>
      </c>
      <c r="K3531">
        <v>11908</v>
      </c>
      <c r="L3531">
        <v>9756</v>
      </c>
      <c r="M3531">
        <v>2152</v>
      </c>
      <c r="N3531">
        <v>1.649</v>
      </c>
      <c r="O3531">
        <v>2.347</v>
      </c>
      <c r="P3531">
        <v>1.1559999999999999</v>
      </c>
      <c r="Q3531">
        <v>2.2610000000000001</v>
      </c>
      <c r="R3531">
        <v>0.79600000000000004</v>
      </c>
      <c r="S3531">
        <v>0.41299999999999998</v>
      </c>
      <c r="T3531">
        <v>0.71099999999999997</v>
      </c>
      <c r="U3531">
        <v>951.79100000000005</v>
      </c>
      <c r="V3531" t="s">
        <v>58</v>
      </c>
      <c r="W3531">
        <v>0.97099999999999997</v>
      </c>
      <c r="X3531">
        <v>0.97699999999999998</v>
      </c>
      <c r="Y3531">
        <v>0.94</v>
      </c>
      <c r="Z3531">
        <v>0.97399999999999998</v>
      </c>
      <c r="AA3531" s="19">
        <v>45734.036166342594</v>
      </c>
      <c r="AB3531" t="s">
        <v>2043</v>
      </c>
    </row>
    <row r="3532" spans="1:28" x14ac:dyDescent="0.35">
      <c r="A3532" t="s">
        <v>1983</v>
      </c>
      <c r="B3532" t="s">
        <v>314</v>
      </c>
      <c r="C3532">
        <v>99</v>
      </c>
      <c r="D3532" s="9">
        <v>44466.576458333337</v>
      </c>
      <c r="E3532" s="9">
        <v>44566.565092592595</v>
      </c>
      <c r="F3532" t="s">
        <v>874</v>
      </c>
      <c r="G3532" t="s">
        <v>874</v>
      </c>
      <c r="H3532">
        <v>122</v>
      </c>
      <c r="I3532">
        <v>91</v>
      </c>
      <c r="J3532">
        <v>44</v>
      </c>
      <c r="K3532" t="s">
        <v>875</v>
      </c>
      <c r="L3532">
        <v>144</v>
      </c>
      <c r="M3532">
        <v>24</v>
      </c>
      <c r="N3532">
        <v>1.254</v>
      </c>
      <c r="O3532">
        <v>0.97699999999999998</v>
      </c>
      <c r="P3532">
        <v>0.41699999999999998</v>
      </c>
      <c r="Q3532">
        <v>1.575</v>
      </c>
      <c r="R3532">
        <v>0.86799999999999999</v>
      </c>
      <c r="S3532">
        <v>0.56200000000000006</v>
      </c>
      <c r="T3532">
        <v>0.81299999999999994</v>
      </c>
      <c r="U3532">
        <v>1366.3489999999999</v>
      </c>
      <c r="V3532" t="s">
        <v>58</v>
      </c>
      <c r="W3532">
        <v>0.99</v>
      </c>
      <c r="X3532">
        <v>0.96399999999999997</v>
      </c>
      <c r="Y3532">
        <v>0.875</v>
      </c>
      <c r="Z3532">
        <v>0.96699999999999997</v>
      </c>
      <c r="AA3532" s="19">
        <v>45734.036180763891</v>
      </c>
      <c r="AB3532" t="s">
        <v>2043</v>
      </c>
    </row>
    <row r="3533" spans="1:28" x14ac:dyDescent="0.35">
      <c r="A3533" t="s">
        <v>1984</v>
      </c>
      <c r="B3533" t="s">
        <v>313</v>
      </c>
      <c r="C3533">
        <v>2018</v>
      </c>
      <c r="D3533" s="9">
        <v>42541.030057870368</v>
      </c>
      <c r="E3533" s="9">
        <v>44559.414583333331</v>
      </c>
      <c r="F3533">
        <v>3703</v>
      </c>
      <c r="G3533">
        <v>3703</v>
      </c>
      <c r="H3533">
        <v>1303</v>
      </c>
      <c r="I3533">
        <v>2400</v>
      </c>
      <c r="J3533">
        <v>230</v>
      </c>
      <c r="K3533">
        <v>3473</v>
      </c>
      <c r="L3533">
        <v>2640</v>
      </c>
      <c r="M3533">
        <v>833</v>
      </c>
      <c r="N3533">
        <v>0.77700000000000002</v>
      </c>
      <c r="O3533">
        <v>1.3380000000000001</v>
      </c>
      <c r="P3533">
        <v>0.121</v>
      </c>
      <c r="Q3533">
        <v>1.4970000000000001</v>
      </c>
      <c r="R3533">
        <v>0.751</v>
      </c>
      <c r="S3533">
        <v>0.36699999999999999</v>
      </c>
      <c r="T3533">
        <v>0.94299999999999995</v>
      </c>
      <c r="U3533">
        <v>556.44600000000003</v>
      </c>
      <c r="V3533" t="s">
        <v>58</v>
      </c>
      <c r="W3533">
        <v>0.93799999999999994</v>
      </c>
      <c r="X3533">
        <v>0.92900000000000005</v>
      </c>
      <c r="Y3533">
        <v>0.81699999999999995</v>
      </c>
      <c r="Z3533">
        <v>0.93400000000000005</v>
      </c>
      <c r="AA3533" s="19">
        <v>45734.03628025463</v>
      </c>
      <c r="AB3533" t="s">
        <v>2043</v>
      </c>
    </row>
    <row r="3534" spans="1:28" x14ac:dyDescent="0.35">
      <c r="A3534" t="s">
        <v>1984</v>
      </c>
      <c r="B3534" t="s">
        <v>314</v>
      </c>
      <c r="C3534">
        <v>100</v>
      </c>
      <c r="D3534" s="9">
        <v>44459.198946759258</v>
      </c>
      <c r="E3534" s="9">
        <v>44559.414583333331</v>
      </c>
      <c r="F3534" t="s">
        <v>874</v>
      </c>
      <c r="G3534" t="s">
        <v>874</v>
      </c>
      <c r="H3534">
        <v>10</v>
      </c>
      <c r="I3534">
        <v>19</v>
      </c>
      <c r="J3534">
        <v>1</v>
      </c>
      <c r="K3534" t="s">
        <v>875</v>
      </c>
      <c r="L3534">
        <v>23</v>
      </c>
      <c r="M3534">
        <v>7</v>
      </c>
      <c r="N3534">
        <v>8.4000000000000005E-2</v>
      </c>
      <c r="O3534">
        <v>0.27300000000000002</v>
      </c>
      <c r="P3534" t="s">
        <v>877</v>
      </c>
      <c r="Q3534">
        <v>0.17100000000000001</v>
      </c>
      <c r="R3534" t="s">
        <v>877</v>
      </c>
      <c r="S3534" t="s">
        <v>877</v>
      </c>
      <c r="T3534" t="s">
        <v>877</v>
      </c>
      <c r="U3534" t="s">
        <v>877</v>
      </c>
      <c r="V3534" t="s">
        <v>58</v>
      </c>
      <c r="W3534">
        <v>0.93400000000000005</v>
      </c>
      <c r="X3534">
        <v>0.83</v>
      </c>
      <c r="Y3534" t="s">
        <v>877</v>
      </c>
      <c r="Z3534">
        <v>0.85899999999999999</v>
      </c>
      <c r="AA3534" s="19">
        <v>45734.036280347224</v>
      </c>
      <c r="AB3534" t="s">
        <v>2043</v>
      </c>
    </row>
    <row r="3535" spans="1:28" x14ac:dyDescent="0.35">
      <c r="A3535" t="s">
        <v>1985</v>
      </c>
      <c r="B3535" t="s">
        <v>313</v>
      </c>
      <c r="C3535">
        <v>5376</v>
      </c>
      <c r="D3535" s="9">
        <v>39190.670891203707</v>
      </c>
      <c r="E3535" s="9">
        <v>44566.950208333335</v>
      </c>
      <c r="F3535">
        <v>16782</v>
      </c>
      <c r="G3535">
        <v>16782</v>
      </c>
      <c r="H3535">
        <v>11088</v>
      </c>
      <c r="I3535">
        <v>5694</v>
      </c>
      <c r="J3535">
        <v>2137</v>
      </c>
      <c r="K3535">
        <v>14645</v>
      </c>
      <c r="L3535">
        <v>14003</v>
      </c>
      <c r="M3535">
        <v>642</v>
      </c>
      <c r="N3535">
        <v>2.1019999999999999</v>
      </c>
      <c r="O3535">
        <v>1.1319999999999999</v>
      </c>
      <c r="P3535">
        <v>0.45100000000000001</v>
      </c>
      <c r="Q3535">
        <v>2.6949999999999998</v>
      </c>
      <c r="R3535">
        <v>0.96799999999999997</v>
      </c>
      <c r="S3535">
        <v>0.65</v>
      </c>
      <c r="T3535">
        <v>0.86099999999999999</v>
      </c>
      <c r="U3535">
        <v>238.21899999999999</v>
      </c>
      <c r="V3535" t="s">
        <v>58</v>
      </c>
      <c r="W3535">
        <v>0.997</v>
      </c>
      <c r="X3535">
        <v>0.999</v>
      </c>
      <c r="Y3535">
        <v>0.995</v>
      </c>
      <c r="Z3535">
        <v>0.998</v>
      </c>
      <c r="AA3535" s="19">
        <v>45734.036409340275</v>
      </c>
      <c r="AB3535" t="s">
        <v>2043</v>
      </c>
    </row>
    <row r="3536" spans="1:28" x14ac:dyDescent="0.35">
      <c r="A3536" t="s">
        <v>1985</v>
      </c>
      <c r="B3536" t="s">
        <v>314</v>
      </c>
      <c r="C3536">
        <v>100</v>
      </c>
      <c r="D3536" s="9">
        <v>44466.552060185182</v>
      </c>
      <c r="E3536" s="9">
        <v>44566.950208333335</v>
      </c>
      <c r="F3536" t="s">
        <v>874</v>
      </c>
      <c r="G3536" t="s">
        <v>874</v>
      </c>
      <c r="H3536">
        <v>312</v>
      </c>
      <c r="I3536">
        <v>104</v>
      </c>
      <c r="J3536">
        <v>34</v>
      </c>
      <c r="K3536" t="s">
        <v>875</v>
      </c>
      <c r="L3536">
        <v>324</v>
      </c>
      <c r="M3536">
        <v>59</v>
      </c>
      <c r="N3536">
        <v>2.9870000000000001</v>
      </c>
      <c r="O3536">
        <v>0.98099999999999998</v>
      </c>
      <c r="P3536">
        <v>0.38400000000000001</v>
      </c>
      <c r="Q3536">
        <v>3.1429999999999998</v>
      </c>
      <c r="R3536">
        <v>0.877</v>
      </c>
      <c r="S3536">
        <v>0.753</v>
      </c>
      <c r="T3536">
        <v>0.90300000000000002</v>
      </c>
      <c r="U3536">
        <v>204.26300000000001</v>
      </c>
      <c r="V3536" t="s">
        <v>58</v>
      </c>
      <c r="W3536">
        <v>0.98699999999999999</v>
      </c>
      <c r="X3536">
        <v>0.995</v>
      </c>
      <c r="Y3536">
        <v>0.96499999999999997</v>
      </c>
      <c r="Z3536">
        <v>0.996</v>
      </c>
      <c r="AA3536" s="19">
        <v>45734.036424270831</v>
      </c>
      <c r="AB3536" t="s">
        <v>2043</v>
      </c>
    </row>
    <row r="3537" spans="1:28" x14ac:dyDescent="0.35">
      <c r="A3537" t="s">
        <v>1986</v>
      </c>
      <c r="B3537" t="s">
        <v>313</v>
      </c>
      <c r="C3537">
        <v>2757</v>
      </c>
      <c r="D3537" s="9">
        <v>41808.314942129633</v>
      </c>
      <c r="E3537" s="9">
        <v>44566.07608796296</v>
      </c>
      <c r="F3537">
        <v>4721</v>
      </c>
      <c r="G3537">
        <v>4721</v>
      </c>
      <c r="H3537">
        <v>1557</v>
      </c>
      <c r="I3537">
        <v>3164</v>
      </c>
      <c r="J3537">
        <v>444</v>
      </c>
      <c r="K3537">
        <v>4277</v>
      </c>
      <c r="L3537">
        <v>2960</v>
      </c>
      <c r="M3537">
        <v>1317</v>
      </c>
      <c r="N3537">
        <v>0.60099999999999998</v>
      </c>
      <c r="O3537">
        <v>1.103</v>
      </c>
      <c r="P3537">
        <v>0.182</v>
      </c>
      <c r="Q3537">
        <v>1.0589999999999999</v>
      </c>
      <c r="R3537">
        <v>0.69599999999999995</v>
      </c>
      <c r="S3537">
        <v>0.35299999999999998</v>
      </c>
      <c r="T3537">
        <v>0.89300000000000002</v>
      </c>
      <c r="U3537">
        <v>1243.626</v>
      </c>
      <c r="V3537" t="s">
        <v>58</v>
      </c>
      <c r="W3537">
        <v>0.95499999999999996</v>
      </c>
      <c r="X3537">
        <v>0.998</v>
      </c>
      <c r="Y3537">
        <v>0.96799999999999997</v>
      </c>
      <c r="Z3537">
        <v>0.99099999999999999</v>
      </c>
      <c r="AA3537" s="19">
        <v>45734.03652523148</v>
      </c>
      <c r="AB3537" t="s">
        <v>2043</v>
      </c>
    </row>
    <row r="3538" spans="1:28" x14ac:dyDescent="0.35">
      <c r="A3538" t="s">
        <v>1986</v>
      </c>
      <c r="B3538" t="s">
        <v>314</v>
      </c>
      <c r="C3538">
        <v>100</v>
      </c>
      <c r="D3538" s="9">
        <v>44466.008159722223</v>
      </c>
      <c r="E3538" s="9">
        <v>44566.07608796296</v>
      </c>
      <c r="F3538" t="s">
        <v>874</v>
      </c>
      <c r="G3538" t="s">
        <v>874</v>
      </c>
      <c r="H3538">
        <v>71</v>
      </c>
      <c r="I3538">
        <v>96</v>
      </c>
      <c r="J3538">
        <v>21</v>
      </c>
      <c r="K3538" t="s">
        <v>875</v>
      </c>
      <c r="L3538">
        <v>98</v>
      </c>
      <c r="M3538">
        <v>49</v>
      </c>
      <c r="N3538">
        <v>0.622</v>
      </c>
      <c r="O3538">
        <v>0.92100000000000004</v>
      </c>
      <c r="P3538">
        <v>0.19</v>
      </c>
      <c r="Q3538">
        <v>0.61499999999999999</v>
      </c>
      <c r="R3538">
        <v>0.45500000000000002</v>
      </c>
      <c r="S3538">
        <v>0.40300000000000002</v>
      </c>
      <c r="T3538">
        <v>0.877</v>
      </c>
      <c r="U3538">
        <v>2141.4630000000002</v>
      </c>
      <c r="V3538" t="s">
        <v>58</v>
      </c>
      <c r="W3538">
        <v>0.94799999999999995</v>
      </c>
      <c r="X3538">
        <v>0.98599999999999999</v>
      </c>
      <c r="Y3538">
        <v>0.92200000000000004</v>
      </c>
      <c r="Z3538">
        <v>0.81799999999999995</v>
      </c>
      <c r="AA3538" s="19">
        <v>45734.036539062501</v>
      </c>
      <c r="AB3538" t="s">
        <v>2043</v>
      </c>
    </row>
    <row r="3539" spans="1:28" x14ac:dyDescent="0.35">
      <c r="A3539" t="s">
        <v>1987</v>
      </c>
      <c r="B3539" t="s">
        <v>313</v>
      </c>
      <c r="C3539">
        <v>3722</v>
      </c>
      <c r="D3539" s="9">
        <v>37001.748148148145</v>
      </c>
      <c r="E3539" s="9">
        <v>40724.15320601852</v>
      </c>
      <c r="F3539">
        <v>275</v>
      </c>
      <c r="G3539">
        <v>275</v>
      </c>
      <c r="H3539">
        <v>97</v>
      </c>
      <c r="I3539">
        <v>178</v>
      </c>
      <c r="J3539">
        <v>52</v>
      </c>
      <c r="K3539">
        <v>223</v>
      </c>
      <c r="L3539">
        <v>128</v>
      </c>
      <c r="M3539">
        <v>95</v>
      </c>
      <c r="N3539">
        <v>4.1000000000000002E-2</v>
      </c>
      <c r="O3539">
        <v>6.6000000000000003E-2</v>
      </c>
      <c r="P3539">
        <v>1.9E-2</v>
      </c>
      <c r="Q3539">
        <v>5.5E-2</v>
      </c>
      <c r="R3539">
        <v>0.625</v>
      </c>
      <c r="S3539">
        <v>0.38300000000000001</v>
      </c>
      <c r="T3539">
        <v>0.82199999999999995</v>
      </c>
      <c r="U3539">
        <v>1727.2729999999999</v>
      </c>
      <c r="V3539" t="s">
        <v>58</v>
      </c>
      <c r="W3539">
        <v>0.624</v>
      </c>
      <c r="X3539">
        <v>0.82399999999999995</v>
      </c>
      <c r="Y3539">
        <v>0.77300000000000002</v>
      </c>
      <c r="Z3539">
        <v>0.72899999999999998</v>
      </c>
      <c r="AA3539" s="19">
        <v>45734.036624814813</v>
      </c>
      <c r="AB3539" t="s">
        <v>2043</v>
      </c>
    </row>
    <row r="3540" spans="1:28" x14ac:dyDescent="0.35">
      <c r="A3540" t="s">
        <v>1987</v>
      </c>
      <c r="B3540" t="s">
        <v>314</v>
      </c>
      <c r="C3540">
        <v>0</v>
      </c>
      <c r="D3540" s="9">
        <v>40724.15320601852</v>
      </c>
      <c r="E3540" s="9">
        <v>40724.15320601852</v>
      </c>
      <c r="F3540" t="s">
        <v>874</v>
      </c>
      <c r="G3540" t="s">
        <v>874</v>
      </c>
      <c r="H3540">
        <v>1</v>
      </c>
      <c r="I3540">
        <v>1</v>
      </c>
      <c r="J3540">
        <v>1</v>
      </c>
      <c r="K3540" t="s">
        <v>875</v>
      </c>
      <c r="L3540">
        <v>1</v>
      </c>
      <c r="M3540">
        <v>0</v>
      </c>
      <c r="N3540" t="s">
        <v>877</v>
      </c>
      <c r="O3540" t="s">
        <v>877</v>
      </c>
      <c r="P3540" t="s">
        <v>877</v>
      </c>
      <c r="Q3540" t="s">
        <v>877</v>
      </c>
      <c r="R3540" t="s">
        <v>877</v>
      </c>
      <c r="S3540" t="s">
        <v>877</v>
      </c>
      <c r="T3540" t="s">
        <v>877</v>
      </c>
      <c r="U3540" t="s">
        <v>877</v>
      </c>
      <c r="V3540" t="s">
        <v>58</v>
      </c>
      <c r="W3540" t="s">
        <v>877</v>
      </c>
      <c r="X3540" t="s">
        <v>877</v>
      </c>
      <c r="Y3540" t="s">
        <v>877</v>
      </c>
      <c r="Z3540" t="s">
        <v>877</v>
      </c>
      <c r="AA3540" s="19">
        <v>45734.036624872686</v>
      </c>
      <c r="AB3540" t="s">
        <v>2043</v>
      </c>
    </row>
    <row r="3541" spans="1:28" x14ac:dyDescent="0.35">
      <c r="A3541" t="s">
        <v>1988</v>
      </c>
      <c r="B3541" t="s">
        <v>313</v>
      </c>
      <c r="C3541">
        <v>4213</v>
      </c>
      <c r="D3541" s="9">
        <v>40254.432175925926</v>
      </c>
      <c r="E3541" s="9">
        <v>44468.372824074075</v>
      </c>
      <c r="F3541">
        <v>179</v>
      </c>
      <c r="G3541">
        <v>179</v>
      </c>
      <c r="H3541">
        <v>56</v>
      </c>
      <c r="I3541">
        <v>123</v>
      </c>
      <c r="J3541">
        <v>24</v>
      </c>
      <c r="K3541">
        <v>155</v>
      </c>
      <c r="L3541">
        <v>148</v>
      </c>
      <c r="M3541">
        <v>7</v>
      </c>
      <c r="N3541">
        <v>1.2E-2</v>
      </c>
      <c r="O3541">
        <v>2.7E-2</v>
      </c>
      <c r="P3541">
        <v>8.0000000000000002E-3</v>
      </c>
      <c r="Q3541">
        <v>3.2000000000000001E-2</v>
      </c>
      <c r="R3541">
        <v>1.032</v>
      </c>
      <c r="S3541">
        <v>0.308</v>
      </c>
      <c r="T3541">
        <v>0.79500000000000004</v>
      </c>
      <c r="U3541">
        <v>218.75</v>
      </c>
      <c r="V3541" t="s">
        <v>64</v>
      </c>
      <c r="W3541">
        <v>0.85099999999999998</v>
      </c>
      <c r="X3541">
        <v>0.84599999999999997</v>
      </c>
      <c r="Y3541">
        <v>0.77900000000000003</v>
      </c>
      <c r="Z3541">
        <v>0.85</v>
      </c>
      <c r="AA3541" s="19">
        <v>45734.03671</v>
      </c>
      <c r="AB3541" t="s">
        <v>2043</v>
      </c>
    </row>
    <row r="3542" spans="1:28" x14ac:dyDescent="0.35">
      <c r="A3542" t="s">
        <v>1988</v>
      </c>
      <c r="B3542" t="s">
        <v>314</v>
      </c>
      <c r="C3542">
        <v>0</v>
      </c>
      <c r="D3542" s="9">
        <v>44468.372824074075</v>
      </c>
      <c r="E3542" s="9">
        <v>44468.372824074075</v>
      </c>
      <c r="F3542" t="s">
        <v>874</v>
      </c>
      <c r="G3542" t="s">
        <v>874</v>
      </c>
      <c r="H3542">
        <v>1</v>
      </c>
      <c r="I3542">
        <v>1</v>
      </c>
      <c r="J3542">
        <v>1</v>
      </c>
      <c r="K3542" t="s">
        <v>875</v>
      </c>
      <c r="L3542">
        <v>1</v>
      </c>
      <c r="M3542">
        <v>0</v>
      </c>
      <c r="N3542" t="s">
        <v>877</v>
      </c>
      <c r="O3542" t="s">
        <v>877</v>
      </c>
      <c r="P3542" t="s">
        <v>877</v>
      </c>
      <c r="Q3542" t="s">
        <v>877</v>
      </c>
      <c r="R3542" t="s">
        <v>877</v>
      </c>
      <c r="S3542" t="s">
        <v>877</v>
      </c>
      <c r="T3542" t="s">
        <v>877</v>
      </c>
      <c r="U3542" t="s">
        <v>877</v>
      </c>
      <c r="V3542" t="s">
        <v>64</v>
      </c>
      <c r="W3542" t="s">
        <v>877</v>
      </c>
      <c r="X3542" t="s">
        <v>877</v>
      </c>
      <c r="Y3542" t="s">
        <v>877</v>
      </c>
      <c r="Z3542" t="s">
        <v>877</v>
      </c>
      <c r="AA3542" s="19">
        <v>45734.036710057873</v>
      </c>
      <c r="AB3542" t="s">
        <v>2043</v>
      </c>
    </row>
    <row r="3543" spans="1:28" x14ac:dyDescent="0.35">
      <c r="A3543" t="s">
        <v>1989</v>
      </c>
      <c r="B3543" t="s">
        <v>313</v>
      </c>
      <c r="C3543">
        <v>3926</v>
      </c>
      <c r="D3543" s="9">
        <v>39426.832777777781</v>
      </c>
      <c r="E3543" s="9">
        <v>43353.370520833334</v>
      </c>
      <c r="F3543">
        <v>731</v>
      </c>
      <c r="G3543">
        <v>731</v>
      </c>
      <c r="H3543">
        <v>278</v>
      </c>
      <c r="I3543">
        <v>453</v>
      </c>
      <c r="J3543">
        <v>173</v>
      </c>
      <c r="K3543">
        <v>558</v>
      </c>
      <c r="L3543">
        <v>543</v>
      </c>
      <c r="M3543">
        <v>15</v>
      </c>
      <c r="N3543">
        <v>9.2999999999999999E-2</v>
      </c>
      <c r="O3543">
        <v>0.16400000000000001</v>
      </c>
      <c r="P3543">
        <v>3.9E-2</v>
      </c>
      <c r="Q3543">
        <v>0.16300000000000001</v>
      </c>
      <c r="R3543">
        <v>0.748</v>
      </c>
      <c r="S3543">
        <v>0.36199999999999999</v>
      </c>
      <c r="T3543">
        <v>0.84799999999999998</v>
      </c>
      <c r="U3543">
        <v>92.025000000000006</v>
      </c>
      <c r="V3543" t="s">
        <v>58</v>
      </c>
      <c r="W3543">
        <v>0.79300000000000004</v>
      </c>
      <c r="X3543">
        <v>0.80900000000000005</v>
      </c>
      <c r="Y3543">
        <v>0.89</v>
      </c>
      <c r="Z3543">
        <v>0.82699999999999996</v>
      </c>
      <c r="AA3543" s="19">
        <v>45734.036797673609</v>
      </c>
      <c r="AB3543" t="s">
        <v>2043</v>
      </c>
    </row>
    <row r="3544" spans="1:28" x14ac:dyDescent="0.35">
      <c r="A3544" t="s">
        <v>1989</v>
      </c>
      <c r="B3544" t="s">
        <v>314</v>
      </c>
      <c r="C3544">
        <v>79</v>
      </c>
      <c r="D3544" s="9">
        <v>43273.420891203707</v>
      </c>
      <c r="E3544" s="9">
        <v>43353.370520833334</v>
      </c>
      <c r="F3544" t="s">
        <v>874</v>
      </c>
      <c r="G3544" t="s">
        <v>874</v>
      </c>
      <c r="H3544">
        <v>1</v>
      </c>
      <c r="I3544">
        <v>3</v>
      </c>
      <c r="J3544">
        <v>1</v>
      </c>
      <c r="K3544" t="s">
        <v>875</v>
      </c>
      <c r="L3544">
        <v>1</v>
      </c>
      <c r="M3544">
        <v>2</v>
      </c>
      <c r="N3544" t="s">
        <v>877</v>
      </c>
      <c r="O3544">
        <v>1.9E-2</v>
      </c>
      <c r="P3544" t="s">
        <v>877</v>
      </c>
      <c r="Q3544" t="s">
        <v>877</v>
      </c>
      <c r="R3544" t="s">
        <v>877</v>
      </c>
      <c r="S3544" t="s">
        <v>877</v>
      </c>
      <c r="T3544" t="s">
        <v>877</v>
      </c>
      <c r="U3544" t="s">
        <v>877</v>
      </c>
      <c r="V3544" t="s">
        <v>58</v>
      </c>
      <c r="W3544" t="s">
        <v>877</v>
      </c>
      <c r="X3544">
        <v>0.77800000000000002</v>
      </c>
      <c r="Y3544" t="s">
        <v>877</v>
      </c>
      <c r="Z3544" t="s">
        <v>877</v>
      </c>
      <c r="AA3544" s="19">
        <v>45734.036797743058</v>
      </c>
      <c r="AB3544" t="s">
        <v>2043</v>
      </c>
    </row>
    <row r="3545" spans="1:28" x14ac:dyDescent="0.35">
      <c r="A3545" t="s">
        <v>1990</v>
      </c>
      <c r="B3545" t="s">
        <v>313</v>
      </c>
      <c r="C3545">
        <v>4765</v>
      </c>
      <c r="D3545" s="9">
        <v>39128.792974537035</v>
      </c>
      <c r="E3545" s="9">
        <v>43894.532187500001</v>
      </c>
      <c r="F3545">
        <v>44</v>
      </c>
      <c r="G3545">
        <v>44</v>
      </c>
      <c r="H3545">
        <v>16</v>
      </c>
      <c r="I3545">
        <v>28</v>
      </c>
      <c r="J3545">
        <v>5</v>
      </c>
      <c r="K3545">
        <v>39</v>
      </c>
      <c r="L3545">
        <v>27</v>
      </c>
      <c r="M3545">
        <v>12</v>
      </c>
      <c r="N3545">
        <v>7.0000000000000001E-3</v>
      </c>
      <c r="O3545">
        <v>6.0000000000000001E-3</v>
      </c>
      <c r="P3545">
        <v>1E-3</v>
      </c>
      <c r="Q3545">
        <v>7.0000000000000001E-3</v>
      </c>
      <c r="R3545">
        <v>0.58299999999999996</v>
      </c>
      <c r="S3545">
        <v>0.53800000000000003</v>
      </c>
      <c r="T3545">
        <v>0.92300000000000004</v>
      </c>
      <c r="U3545">
        <v>1714.2860000000001</v>
      </c>
      <c r="V3545" t="s">
        <v>58</v>
      </c>
      <c r="W3545">
        <v>0.84799999999999998</v>
      </c>
      <c r="X3545">
        <v>0.8</v>
      </c>
      <c r="Y3545">
        <v>0.84099999999999997</v>
      </c>
      <c r="Z3545">
        <v>0.78200000000000003</v>
      </c>
      <c r="AA3545" s="19">
        <v>45734.036888530092</v>
      </c>
      <c r="AB3545" t="s">
        <v>2043</v>
      </c>
    </row>
    <row r="3546" spans="1:28" x14ac:dyDescent="0.35">
      <c r="A3546" t="s">
        <v>1990</v>
      </c>
      <c r="B3546" t="s">
        <v>314</v>
      </c>
      <c r="C3546">
        <v>1</v>
      </c>
      <c r="D3546" s="9">
        <v>43892.724178240744</v>
      </c>
      <c r="E3546" s="9">
        <v>43894.532187500001</v>
      </c>
      <c r="F3546" t="s">
        <v>874</v>
      </c>
      <c r="G3546" t="s">
        <v>874</v>
      </c>
      <c r="H3546">
        <v>1</v>
      </c>
      <c r="I3546">
        <v>1</v>
      </c>
      <c r="J3546">
        <v>1</v>
      </c>
      <c r="K3546" t="s">
        <v>875</v>
      </c>
      <c r="L3546">
        <v>1</v>
      </c>
      <c r="M3546">
        <v>-1</v>
      </c>
      <c r="N3546" t="s">
        <v>877</v>
      </c>
      <c r="O3546" t="s">
        <v>877</v>
      </c>
      <c r="P3546" t="s">
        <v>877</v>
      </c>
      <c r="Q3546" t="s">
        <v>877</v>
      </c>
      <c r="R3546" t="s">
        <v>877</v>
      </c>
      <c r="S3546" t="s">
        <v>877</v>
      </c>
      <c r="T3546" t="s">
        <v>877</v>
      </c>
      <c r="U3546" t="s">
        <v>877</v>
      </c>
      <c r="V3546" t="s">
        <v>58</v>
      </c>
      <c r="W3546" t="s">
        <v>877</v>
      </c>
      <c r="X3546" t="s">
        <v>877</v>
      </c>
      <c r="Y3546" t="s">
        <v>877</v>
      </c>
      <c r="Z3546" t="s">
        <v>877</v>
      </c>
      <c r="AA3546" s="19">
        <v>45734.036888599534</v>
      </c>
      <c r="AB3546" t="s">
        <v>2043</v>
      </c>
    </row>
    <row r="3547" spans="1:28" x14ac:dyDescent="0.35">
      <c r="A3547" t="s">
        <v>1991</v>
      </c>
      <c r="B3547" t="s">
        <v>313</v>
      </c>
      <c r="C3547">
        <v>2492</v>
      </c>
      <c r="D3547" s="9">
        <v>41807.375706018516</v>
      </c>
      <c r="E3547" s="9">
        <v>44299.742210648146</v>
      </c>
      <c r="F3547">
        <v>595</v>
      </c>
      <c r="G3547">
        <v>595</v>
      </c>
      <c r="H3547">
        <v>139</v>
      </c>
      <c r="I3547">
        <v>456</v>
      </c>
      <c r="J3547">
        <v>33</v>
      </c>
      <c r="K3547">
        <v>562</v>
      </c>
      <c r="L3547">
        <v>279</v>
      </c>
      <c r="M3547">
        <v>283</v>
      </c>
      <c r="N3547">
        <v>7.2999999999999995E-2</v>
      </c>
      <c r="O3547">
        <v>0.29299999999999998</v>
      </c>
      <c r="P3547">
        <v>2.1000000000000001E-2</v>
      </c>
      <c r="Q3547">
        <v>0.17899999999999999</v>
      </c>
      <c r="R3547">
        <v>0.51900000000000002</v>
      </c>
      <c r="S3547">
        <v>0.19900000000000001</v>
      </c>
      <c r="T3547">
        <v>0.94299999999999995</v>
      </c>
      <c r="U3547">
        <v>1581.0060000000001</v>
      </c>
      <c r="V3547" t="s">
        <v>58</v>
      </c>
      <c r="W3547">
        <v>0.93300000000000005</v>
      </c>
      <c r="X3547">
        <v>0.91700000000000004</v>
      </c>
      <c r="Y3547">
        <v>0.90700000000000003</v>
      </c>
      <c r="Z3547">
        <v>0.86799999999999999</v>
      </c>
      <c r="AA3547" s="19">
        <v>45734.036983020836</v>
      </c>
      <c r="AB3547" t="s">
        <v>2043</v>
      </c>
    </row>
    <row r="3548" spans="1:28" x14ac:dyDescent="0.35">
      <c r="A3548" t="s">
        <v>1991</v>
      </c>
      <c r="B3548" t="s">
        <v>314</v>
      </c>
      <c r="C3548">
        <v>52</v>
      </c>
      <c r="D3548" s="9">
        <v>44247.716192129628</v>
      </c>
      <c r="E3548" s="9">
        <v>44299.742210648146</v>
      </c>
      <c r="F3548" t="s">
        <v>874</v>
      </c>
      <c r="G3548" t="s">
        <v>874</v>
      </c>
      <c r="H3548">
        <v>1</v>
      </c>
      <c r="I3548">
        <v>1</v>
      </c>
      <c r="J3548">
        <v>1</v>
      </c>
      <c r="K3548" t="s">
        <v>875</v>
      </c>
      <c r="L3548">
        <v>1</v>
      </c>
      <c r="M3548">
        <v>0</v>
      </c>
      <c r="N3548" t="s">
        <v>877</v>
      </c>
      <c r="O3548" t="s">
        <v>877</v>
      </c>
      <c r="P3548" t="s">
        <v>877</v>
      </c>
      <c r="Q3548" t="s">
        <v>877</v>
      </c>
      <c r="R3548" t="s">
        <v>877</v>
      </c>
      <c r="S3548" t="s">
        <v>877</v>
      </c>
      <c r="T3548" t="s">
        <v>877</v>
      </c>
      <c r="U3548" t="s">
        <v>877</v>
      </c>
      <c r="V3548" t="s">
        <v>58</v>
      </c>
      <c r="W3548" t="s">
        <v>877</v>
      </c>
      <c r="X3548" t="s">
        <v>877</v>
      </c>
      <c r="Y3548" t="s">
        <v>877</v>
      </c>
      <c r="Z3548" t="s">
        <v>877</v>
      </c>
      <c r="AA3548" s="19">
        <v>45734.036983067126</v>
      </c>
      <c r="AB3548" t="s">
        <v>2043</v>
      </c>
    </row>
    <row r="3549" spans="1:28" x14ac:dyDescent="0.35">
      <c r="A3549" t="s">
        <v>1992</v>
      </c>
      <c r="B3549" t="s">
        <v>313</v>
      </c>
      <c r="C3549">
        <v>3177</v>
      </c>
      <c r="D3549" s="9">
        <v>39848.45925925926</v>
      </c>
      <c r="E3549" s="9">
        <v>43025.912881944445</v>
      </c>
      <c r="F3549">
        <v>938</v>
      </c>
      <c r="G3549">
        <v>938</v>
      </c>
      <c r="H3549">
        <v>358</v>
      </c>
      <c r="I3549">
        <v>580</v>
      </c>
      <c r="J3549">
        <v>176</v>
      </c>
      <c r="K3549">
        <v>762</v>
      </c>
      <c r="L3549">
        <v>692</v>
      </c>
      <c r="M3549">
        <v>70</v>
      </c>
      <c r="N3549">
        <v>0.13200000000000001</v>
      </c>
      <c r="O3549">
        <v>0.249</v>
      </c>
      <c r="P3549">
        <v>6.0999999999999999E-2</v>
      </c>
      <c r="Q3549">
        <v>0.26400000000000001</v>
      </c>
      <c r="R3549">
        <v>0.82499999999999996</v>
      </c>
      <c r="S3549">
        <v>0.34599999999999997</v>
      </c>
      <c r="T3549">
        <v>0.84</v>
      </c>
      <c r="U3549">
        <v>265.15199999999999</v>
      </c>
      <c r="V3549" t="s">
        <v>58</v>
      </c>
      <c r="W3549">
        <v>0.97399999999999998</v>
      </c>
      <c r="X3549">
        <v>0.89400000000000002</v>
      </c>
      <c r="Y3549">
        <v>0.94599999999999995</v>
      </c>
      <c r="Z3549">
        <v>0.95199999999999996</v>
      </c>
      <c r="AA3549" s="19">
        <v>45734.0370778125</v>
      </c>
      <c r="AB3549" t="s">
        <v>2043</v>
      </c>
    </row>
    <row r="3550" spans="1:28" x14ac:dyDescent="0.35">
      <c r="A3550" t="s">
        <v>1992</v>
      </c>
      <c r="B3550" t="s">
        <v>314</v>
      </c>
      <c r="C3550">
        <v>92</v>
      </c>
      <c r="D3550" s="9">
        <v>42933.895104166666</v>
      </c>
      <c r="E3550" s="9">
        <v>43025.912881944445</v>
      </c>
      <c r="F3550" t="s">
        <v>874</v>
      </c>
      <c r="G3550" t="s">
        <v>874</v>
      </c>
      <c r="H3550">
        <v>1</v>
      </c>
      <c r="I3550">
        <v>7</v>
      </c>
      <c r="J3550">
        <v>45</v>
      </c>
      <c r="K3550" t="s">
        <v>875</v>
      </c>
      <c r="L3550">
        <v>41</v>
      </c>
      <c r="M3550">
        <v>-78</v>
      </c>
      <c r="N3550" t="s">
        <v>877</v>
      </c>
      <c r="O3550">
        <v>5.5E-2</v>
      </c>
      <c r="P3550">
        <v>0.30199999999999999</v>
      </c>
      <c r="Q3550">
        <v>0.29099999999999998</v>
      </c>
      <c r="R3550" t="s">
        <v>877</v>
      </c>
      <c r="S3550" t="s">
        <v>877</v>
      </c>
      <c r="T3550" t="s">
        <v>877</v>
      </c>
      <c r="U3550" t="s">
        <v>877</v>
      </c>
      <c r="V3550" t="s">
        <v>58</v>
      </c>
      <c r="W3550" t="s">
        <v>877</v>
      </c>
      <c r="X3550">
        <v>0.78700000000000003</v>
      </c>
      <c r="Y3550">
        <v>0.31</v>
      </c>
      <c r="Z3550">
        <v>0.746</v>
      </c>
      <c r="AA3550" s="19">
        <v>45734.037077881942</v>
      </c>
      <c r="AB3550" t="s">
        <v>2043</v>
      </c>
    </row>
    <row r="3551" spans="1:28" x14ac:dyDescent="0.35">
      <c r="A3551" t="s">
        <v>1993</v>
      </c>
      <c r="B3551" t="s">
        <v>313</v>
      </c>
      <c r="C3551">
        <v>1491</v>
      </c>
      <c r="D3551" s="9">
        <v>41129.094074074077</v>
      </c>
      <c r="E3551" s="9">
        <v>42620.415775462963</v>
      </c>
      <c r="F3551">
        <v>413</v>
      </c>
      <c r="G3551">
        <v>413</v>
      </c>
      <c r="H3551">
        <v>205</v>
      </c>
      <c r="I3551">
        <v>208</v>
      </c>
      <c r="J3551">
        <v>23</v>
      </c>
      <c r="K3551">
        <v>390</v>
      </c>
      <c r="L3551">
        <v>306</v>
      </c>
      <c r="M3551">
        <v>84</v>
      </c>
      <c r="N3551">
        <v>0.19</v>
      </c>
      <c r="O3551">
        <v>0.20499999999999999</v>
      </c>
      <c r="P3551">
        <v>2.3E-2</v>
      </c>
      <c r="Q3551">
        <v>0.28699999999999998</v>
      </c>
      <c r="R3551">
        <v>0.77200000000000002</v>
      </c>
      <c r="S3551">
        <v>0.48099999999999998</v>
      </c>
      <c r="T3551">
        <v>0.94199999999999995</v>
      </c>
      <c r="U3551">
        <v>292.68299999999999</v>
      </c>
      <c r="V3551" t="s">
        <v>58</v>
      </c>
      <c r="W3551">
        <v>0.88</v>
      </c>
      <c r="X3551">
        <v>0.88600000000000001</v>
      </c>
      <c r="Y3551">
        <v>0.92900000000000005</v>
      </c>
      <c r="Z3551">
        <v>0.89900000000000002</v>
      </c>
      <c r="AA3551" s="19">
        <v>45734.03716403935</v>
      </c>
      <c r="AB3551" t="s">
        <v>2043</v>
      </c>
    </row>
    <row r="3552" spans="1:28" x14ac:dyDescent="0.35">
      <c r="A3552" t="s">
        <v>1993</v>
      </c>
      <c r="B3552" t="s">
        <v>314</v>
      </c>
      <c r="C3552">
        <v>0</v>
      </c>
      <c r="D3552" s="9">
        <v>42620.415775462963</v>
      </c>
      <c r="E3552" s="9">
        <v>42620.415775462963</v>
      </c>
      <c r="F3552" t="s">
        <v>874</v>
      </c>
      <c r="G3552" t="s">
        <v>874</v>
      </c>
      <c r="H3552">
        <v>1</v>
      </c>
      <c r="I3552">
        <v>1</v>
      </c>
      <c r="J3552">
        <v>1</v>
      </c>
      <c r="K3552" t="s">
        <v>875</v>
      </c>
      <c r="L3552">
        <v>1</v>
      </c>
      <c r="M3552">
        <v>0</v>
      </c>
      <c r="N3552" t="s">
        <v>877</v>
      </c>
      <c r="O3552" t="s">
        <v>877</v>
      </c>
      <c r="P3552" t="s">
        <v>877</v>
      </c>
      <c r="Q3552" t="s">
        <v>877</v>
      </c>
      <c r="R3552" t="s">
        <v>877</v>
      </c>
      <c r="S3552" t="s">
        <v>877</v>
      </c>
      <c r="T3552" t="s">
        <v>877</v>
      </c>
      <c r="U3552" t="s">
        <v>877</v>
      </c>
      <c r="V3552" t="s">
        <v>58</v>
      </c>
      <c r="W3552" t="s">
        <v>877</v>
      </c>
      <c r="X3552" t="s">
        <v>877</v>
      </c>
      <c r="Y3552" t="s">
        <v>877</v>
      </c>
      <c r="Z3552" t="s">
        <v>877</v>
      </c>
      <c r="AA3552" s="19">
        <v>45734.037164097223</v>
      </c>
      <c r="AB3552" t="s">
        <v>2043</v>
      </c>
    </row>
    <row r="3553" spans="1:28" x14ac:dyDescent="0.35">
      <c r="A3553" t="s">
        <v>1994</v>
      </c>
      <c r="B3553" t="s">
        <v>313</v>
      </c>
      <c r="C3553">
        <v>3820</v>
      </c>
      <c r="D3553" s="9">
        <v>40743.818518518521</v>
      </c>
      <c r="E3553" s="9">
        <v>44564.555011574077</v>
      </c>
      <c r="F3553">
        <v>3026</v>
      </c>
      <c r="G3553">
        <v>3026</v>
      </c>
      <c r="H3553">
        <v>1105</v>
      </c>
      <c r="I3553">
        <v>1921</v>
      </c>
      <c r="J3553">
        <v>330</v>
      </c>
      <c r="K3553">
        <v>2696</v>
      </c>
      <c r="L3553">
        <v>2176</v>
      </c>
      <c r="M3553">
        <v>520</v>
      </c>
      <c r="N3553">
        <v>0.33600000000000002</v>
      </c>
      <c r="O3553">
        <v>0.54100000000000004</v>
      </c>
      <c r="P3553">
        <v>0.10299999999999999</v>
      </c>
      <c r="Q3553">
        <v>0.627</v>
      </c>
      <c r="R3553">
        <v>0.81</v>
      </c>
      <c r="S3553">
        <v>0.38300000000000001</v>
      </c>
      <c r="T3553">
        <v>0.88300000000000001</v>
      </c>
      <c r="U3553">
        <v>829.346</v>
      </c>
      <c r="V3553" t="s">
        <v>58</v>
      </c>
      <c r="W3553">
        <v>0.94399999999999995</v>
      </c>
      <c r="X3553">
        <v>0.94499999999999995</v>
      </c>
      <c r="Y3553">
        <v>0.95599999999999996</v>
      </c>
      <c r="Z3553">
        <v>0.95799999999999996</v>
      </c>
      <c r="AA3553" s="19">
        <v>45734.03726247685</v>
      </c>
      <c r="AB3553" t="s">
        <v>2043</v>
      </c>
    </row>
    <row r="3554" spans="1:28" x14ac:dyDescent="0.35">
      <c r="A3554" t="s">
        <v>1994</v>
      </c>
      <c r="B3554" t="s">
        <v>314</v>
      </c>
      <c r="C3554">
        <v>98</v>
      </c>
      <c r="D3554" s="9">
        <v>44466.260636574072</v>
      </c>
      <c r="E3554" s="9">
        <v>44564.555011574077</v>
      </c>
      <c r="F3554" t="s">
        <v>874</v>
      </c>
      <c r="G3554" t="s">
        <v>874</v>
      </c>
      <c r="H3554">
        <v>20</v>
      </c>
      <c r="I3554">
        <v>15</v>
      </c>
      <c r="J3554">
        <v>1</v>
      </c>
      <c r="K3554" t="s">
        <v>875</v>
      </c>
      <c r="L3554">
        <v>20</v>
      </c>
      <c r="M3554">
        <v>14</v>
      </c>
      <c r="N3554">
        <v>0.192</v>
      </c>
      <c r="O3554">
        <v>0.14299999999999999</v>
      </c>
      <c r="P3554" t="s">
        <v>877</v>
      </c>
      <c r="Q3554">
        <v>0.184</v>
      </c>
      <c r="R3554" t="s">
        <v>877</v>
      </c>
      <c r="S3554" t="s">
        <v>877</v>
      </c>
      <c r="T3554" t="s">
        <v>877</v>
      </c>
      <c r="U3554" t="s">
        <v>877</v>
      </c>
      <c r="V3554" t="s">
        <v>58</v>
      </c>
      <c r="W3554">
        <v>0.89800000000000002</v>
      </c>
      <c r="X3554">
        <v>0.96499999999999997</v>
      </c>
      <c r="Y3554" t="s">
        <v>877</v>
      </c>
      <c r="Z3554">
        <v>0.97499999999999998</v>
      </c>
      <c r="AA3554" s="19">
        <v>45734.037262557868</v>
      </c>
      <c r="AB3554" t="s">
        <v>2043</v>
      </c>
    </row>
    <row r="3555" spans="1:28" x14ac:dyDescent="0.35">
      <c r="A3555" t="s">
        <v>1995</v>
      </c>
      <c r="B3555" t="s">
        <v>313</v>
      </c>
      <c r="C3555">
        <v>3906</v>
      </c>
      <c r="D3555" s="9">
        <v>37566.069374999999</v>
      </c>
      <c r="E3555" s="9">
        <v>41472.271932870368</v>
      </c>
      <c r="F3555">
        <v>73</v>
      </c>
      <c r="G3555">
        <v>73</v>
      </c>
      <c r="H3555">
        <v>21</v>
      </c>
      <c r="I3555">
        <v>52</v>
      </c>
      <c r="J3555">
        <v>7</v>
      </c>
      <c r="K3555">
        <v>66</v>
      </c>
      <c r="L3555">
        <v>44</v>
      </c>
      <c r="M3555">
        <v>22</v>
      </c>
      <c r="N3555">
        <v>6.0000000000000001E-3</v>
      </c>
      <c r="O3555">
        <v>0.02</v>
      </c>
      <c r="P3555">
        <v>0</v>
      </c>
      <c r="Q3555">
        <v>1.2999999999999999E-2</v>
      </c>
      <c r="R3555">
        <v>0.5</v>
      </c>
      <c r="S3555">
        <v>0.23100000000000001</v>
      </c>
      <c r="T3555">
        <v>1</v>
      </c>
      <c r="U3555">
        <v>1692.308</v>
      </c>
      <c r="V3555" t="s">
        <v>58</v>
      </c>
      <c r="W3555">
        <v>0.82599999999999996</v>
      </c>
      <c r="X3555">
        <v>0.874</v>
      </c>
      <c r="Y3555">
        <v>0</v>
      </c>
      <c r="Z3555">
        <v>0.32900000000000001</v>
      </c>
      <c r="AA3555" s="19">
        <v>45734.037351516206</v>
      </c>
      <c r="AB3555" t="s">
        <v>2043</v>
      </c>
    </row>
    <row r="3556" spans="1:28" x14ac:dyDescent="0.35">
      <c r="A3556" t="s">
        <v>1995</v>
      </c>
      <c r="B3556" t="s">
        <v>314</v>
      </c>
      <c r="C3556">
        <v>10</v>
      </c>
      <c r="D3556" s="9">
        <v>41461.509560185186</v>
      </c>
      <c r="E3556" s="9">
        <v>41472.271932870368</v>
      </c>
      <c r="F3556" t="s">
        <v>874</v>
      </c>
      <c r="G3556" t="s">
        <v>874</v>
      </c>
      <c r="H3556">
        <v>1</v>
      </c>
      <c r="I3556">
        <v>1</v>
      </c>
      <c r="J3556">
        <v>1</v>
      </c>
      <c r="K3556" t="s">
        <v>875</v>
      </c>
      <c r="L3556">
        <v>1</v>
      </c>
      <c r="M3556">
        <v>-1</v>
      </c>
      <c r="N3556" t="s">
        <v>877</v>
      </c>
      <c r="O3556" t="s">
        <v>877</v>
      </c>
      <c r="P3556" t="s">
        <v>877</v>
      </c>
      <c r="Q3556" t="s">
        <v>877</v>
      </c>
      <c r="R3556" t="s">
        <v>877</v>
      </c>
      <c r="S3556" t="s">
        <v>877</v>
      </c>
      <c r="T3556" t="s">
        <v>877</v>
      </c>
      <c r="U3556" t="s">
        <v>877</v>
      </c>
      <c r="V3556" t="s">
        <v>58</v>
      </c>
      <c r="W3556" t="s">
        <v>877</v>
      </c>
      <c r="X3556" t="s">
        <v>877</v>
      </c>
      <c r="Y3556" t="s">
        <v>877</v>
      </c>
      <c r="Z3556" t="s">
        <v>877</v>
      </c>
      <c r="AA3556" s="19">
        <v>45734.037351574072</v>
      </c>
      <c r="AB3556" t="s">
        <v>2043</v>
      </c>
    </row>
    <row r="3557" spans="1:28" x14ac:dyDescent="0.35">
      <c r="A3557" t="s">
        <v>1996</v>
      </c>
      <c r="B3557" t="s">
        <v>313</v>
      </c>
      <c r="C3557">
        <v>1878</v>
      </c>
      <c r="D3557" s="9">
        <v>38219.892870370371</v>
      </c>
      <c r="E3557" s="9">
        <v>40098.756423611114</v>
      </c>
      <c r="F3557">
        <v>1231</v>
      </c>
      <c r="G3557">
        <v>1231</v>
      </c>
      <c r="H3557">
        <v>308</v>
      </c>
      <c r="I3557">
        <v>923</v>
      </c>
      <c r="J3557">
        <v>121</v>
      </c>
      <c r="K3557">
        <v>1110</v>
      </c>
      <c r="L3557">
        <v>961</v>
      </c>
      <c r="M3557">
        <v>149</v>
      </c>
      <c r="N3557">
        <v>0.29199999999999998</v>
      </c>
      <c r="O3557">
        <v>0.85299999999999998</v>
      </c>
      <c r="P3557">
        <v>0.193</v>
      </c>
      <c r="Q3557">
        <v>1.0309999999999999</v>
      </c>
      <c r="R3557">
        <v>1.083</v>
      </c>
      <c r="S3557">
        <v>0.255</v>
      </c>
      <c r="T3557">
        <v>0.83099999999999996</v>
      </c>
      <c r="U3557">
        <v>144.52000000000001</v>
      </c>
      <c r="V3557" t="s">
        <v>64</v>
      </c>
      <c r="W3557">
        <v>0.73699999999999999</v>
      </c>
      <c r="X3557">
        <v>0.64</v>
      </c>
      <c r="Y3557">
        <v>0.71899999999999997</v>
      </c>
      <c r="Z3557">
        <v>0.72</v>
      </c>
      <c r="AA3557" s="19">
        <v>45734.037442280096</v>
      </c>
      <c r="AB3557" t="s">
        <v>2043</v>
      </c>
    </row>
    <row r="3558" spans="1:28" x14ac:dyDescent="0.35">
      <c r="A3558" t="s">
        <v>1996</v>
      </c>
      <c r="B3558" t="s">
        <v>314</v>
      </c>
      <c r="C3558">
        <v>76</v>
      </c>
      <c r="D3558" s="9">
        <v>40022.560208333336</v>
      </c>
      <c r="E3558" s="9">
        <v>40098.756423611114</v>
      </c>
      <c r="F3558" t="s">
        <v>874</v>
      </c>
      <c r="G3558" t="s">
        <v>874</v>
      </c>
      <c r="H3558">
        <v>1</v>
      </c>
      <c r="I3558">
        <v>3</v>
      </c>
      <c r="J3558">
        <v>1</v>
      </c>
      <c r="K3558" t="s">
        <v>875</v>
      </c>
      <c r="L3558">
        <v>1</v>
      </c>
      <c r="M3558">
        <v>2</v>
      </c>
      <c r="N3558" t="s">
        <v>877</v>
      </c>
      <c r="O3558">
        <v>2.5999999999999999E-2</v>
      </c>
      <c r="P3558" t="s">
        <v>877</v>
      </c>
      <c r="Q3558" t="s">
        <v>877</v>
      </c>
      <c r="R3558" t="s">
        <v>877</v>
      </c>
      <c r="S3558" t="s">
        <v>877</v>
      </c>
      <c r="T3558" t="s">
        <v>877</v>
      </c>
      <c r="U3558" t="s">
        <v>877</v>
      </c>
      <c r="V3558" t="s">
        <v>64</v>
      </c>
      <c r="W3558" t="s">
        <v>877</v>
      </c>
      <c r="X3558">
        <v>0.999</v>
      </c>
      <c r="Y3558" t="s">
        <v>877</v>
      </c>
      <c r="Z3558" t="s">
        <v>877</v>
      </c>
      <c r="AA3558" s="19">
        <v>45734.037442349538</v>
      </c>
      <c r="AB3558" t="s">
        <v>2043</v>
      </c>
    </row>
    <row r="3559" spans="1:28" x14ac:dyDescent="0.35">
      <c r="A3559" t="s">
        <v>1997</v>
      </c>
      <c r="B3559" t="s">
        <v>313</v>
      </c>
      <c r="C3559">
        <v>7360</v>
      </c>
      <c r="D3559" s="9">
        <v>37193.338854166665</v>
      </c>
      <c r="E3559" s="9">
        <v>44553.937974537039</v>
      </c>
      <c r="F3559">
        <v>551</v>
      </c>
      <c r="G3559">
        <v>551</v>
      </c>
      <c r="H3559">
        <v>201</v>
      </c>
      <c r="I3559">
        <v>350</v>
      </c>
      <c r="J3559">
        <v>167</v>
      </c>
      <c r="K3559">
        <v>384</v>
      </c>
      <c r="L3559">
        <v>229</v>
      </c>
      <c r="M3559">
        <v>155</v>
      </c>
      <c r="N3559">
        <v>2.8000000000000001E-2</v>
      </c>
      <c r="O3559">
        <v>5.1999999999999998E-2</v>
      </c>
      <c r="P3559">
        <v>3.6999999999999998E-2</v>
      </c>
      <c r="Q3559">
        <v>4.2000000000000003E-2</v>
      </c>
      <c r="R3559">
        <v>0.97699999999999998</v>
      </c>
      <c r="S3559">
        <v>0.35</v>
      </c>
      <c r="T3559">
        <v>0.53800000000000003</v>
      </c>
      <c r="U3559">
        <v>3690.4760000000001</v>
      </c>
      <c r="V3559" t="s">
        <v>58</v>
      </c>
      <c r="W3559">
        <v>0.93200000000000005</v>
      </c>
      <c r="X3559">
        <v>0.92</v>
      </c>
      <c r="Y3559">
        <v>0.6</v>
      </c>
      <c r="Z3559">
        <v>0.72499999999999998</v>
      </c>
      <c r="AA3559" s="19">
        <v>45734.037531388887</v>
      </c>
      <c r="AB3559" t="s">
        <v>2043</v>
      </c>
    </row>
    <row r="3560" spans="1:28" x14ac:dyDescent="0.35">
      <c r="A3560" t="s">
        <v>1997</v>
      </c>
      <c r="B3560" t="s">
        <v>314</v>
      </c>
      <c r="C3560">
        <v>0</v>
      </c>
      <c r="D3560" s="9">
        <v>44553.937974537039</v>
      </c>
      <c r="E3560" s="9">
        <v>44553.937974537039</v>
      </c>
      <c r="F3560" t="s">
        <v>874</v>
      </c>
      <c r="G3560" t="s">
        <v>874</v>
      </c>
      <c r="H3560">
        <v>1</v>
      </c>
      <c r="I3560">
        <v>1</v>
      </c>
      <c r="J3560">
        <v>1</v>
      </c>
      <c r="K3560" t="s">
        <v>875</v>
      </c>
      <c r="L3560">
        <v>1</v>
      </c>
      <c r="M3560">
        <v>0</v>
      </c>
      <c r="N3560" t="s">
        <v>877</v>
      </c>
      <c r="O3560" t="s">
        <v>877</v>
      </c>
      <c r="P3560" t="s">
        <v>877</v>
      </c>
      <c r="Q3560" t="s">
        <v>877</v>
      </c>
      <c r="R3560" t="s">
        <v>877</v>
      </c>
      <c r="S3560" t="s">
        <v>877</v>
      </c>
      <c r="T3560" t="s">
        <v>877</v>
      </c>
      <c r="U3560" t="s">
        <v>877</v>
      </c>
      <c r="V3560" t="s">
        <v>58</v>
      </c>
      <c r="W3560" t="s">
        <v>877</v>
      </c>
      <c r="X3560" t="s">
        <v>877</v>
      </c>
      <c r="Y3560" t="s">
        <v>877</v>
      </c>
      <c r="Z3560" t="s">
        <v>877</v>
      </c>
      <c r="AA3560" s="19">
        <v>45734.037531435184</v>
      </c>
      <c r="AB3560" t="s">
        <v>2043</v>
      </c>
    </row>
    <row r="3561" spans="1:28" x14ac:dyDescent="0.35">
      <c r="A3561" t="s">
        <v>1998</v>
      </c>
      <c r="B3561" t="s">
        <v>313</v>
      </c>
      <c r="C3561">
        <v>2164</v>
      </c>
      <c r="D3561" s="9">
        <v>42402.648692129631</v>
      </c>
      <c r="E3561" s="9">
        <v>44566.87263888889</v>
      </c>
      <c r="F3561">
        <v>11551</v>
      </c>
      <c r="G3561">
        <v>11551</v>
      </c>
      <c r="H3561">
        <v>5745</v>
      </c>
      <c r="I3561">
        <v>5806</v>
      </c>
      <c r="J3561">
        <v>1179</v>
      </c>
      <c r="K3561">
        <v>10372</v>
      </c>
      <c r="L3561">
        <v>6579</v>
      </c>
      <c r="M3561">
        <v>3793</v>
      </c>
      <c r="N3561">
        <v>2.8380000000000001</v>
      </c>
      <c r="O3561">
        <v>2.919</v>
      </c>
      <c r="P3561">
        <v>0.60499999999999998</v>
      </c>
      <c r="Q3561">
        <v>3.1579999999999999</v>
      </c>
      <c r="R3561">
        <v>0.61299999999999999</v>
      </c>
      <c r="S3561">
        <v>0.49299999999999999</v>
      </c>
      <c r="T3561">
        <v>0.89500000000000002</v>
      </c>
      <c r="U3561">
        <v>1201.077</v>
      </c>
      <c r="V3561" t="s">
        <v>58</v>
      </c>
      <c r="W3561">
        <v>0.997</v>
      </c>
      <c r="X3561">
        <v>0.998</v>
      </c>
      <c r="Y3561">
        <v>0.99299999999999999</v>
      </c>
      <c r="Z3561">
        <v>0.99399999999999999</v>
      </c>
      <c r="AA3561" s="19">
        <v>45734.03764869213</v>
      </c>
      <c r="AB3561" t="s">
        <v>2043</v>
      </c>
    </row>
    <row r="3562" spans="1:28" x14ac:dyDescent="0.35">
      <c r="A3562" t="s">
        <v>1998</v>
      </c>
      <c r="B3562" t="s">
        <v>314</v>
      </c>
      <c r="C3562">
        <v>99</v>
      </c>
      <c r="D3562" s="9">
        <v>44466.895555555559</v>
      </c>
      <c r="E3562" s="9">
        <v>44566.87263888889</v>
      </c>
      <c r="F3562" t="s">
        <v>874</v>
      </c>
      <c r="G3562" t="s">
        <v>874</v>
      </c>
      <c r="H3562">
        <v>258</v>
      </c>
      <c r="I3562">
        <v>250</v>
      </c>
      <c r="J3562">
        <v>26</v>
      </c>
      <c r="K3562" t="s">
        <v>875</v>
      </c>
      <c r="L3562">
        <v>353</v>
      </c>
      <c r="M3562">
        <v>128</v>
      </c>
      <c r="N3562">
        <v>2.6160000000000001</v>
      </c>
      <c r="O3562">
        <v>2.7330000000000001</v>
      </c>
      <c r="P3562">
        <v>0.25900000000000001</v>
      </c>
      <c r="Q3562">
        <v>3.3759999999999999</v>
      </c>
      <c r="R3562">
        <v>0.66300000000000003</v>
      </c>
      <c r="S3562">
        <v>0.48899999999999999</v>
      </c>
      <c r="T3562">
        <v>0.95199999999999996</v>
      </c>
      <c r="U3562">
        <v>1123.519</v>
      </c>
      <c r="V3562" t="s">
        <v>58</v>
      </c>
      <c r="W3562">
        <v>0.995</v>
      </c>
      <c r="X3562">
        <v>0.98799999999999999</v>
      </c>
      <c r="Y3562">
        <v>0.98399999999999999</v>
      </c>
      <c r="Z3562">
        <v>0.995</v>
      </c>
      <c r="AA3562" s="19">
        <v>45734.037664039352</v>
      </c>
      <c r="AB3562" t="s">
        <v>2043</v>
      </c>
    </row>
    <row r="3563" spans="1:28" x14ac:dyDescent="0.35">
      <c r="A3563" t="s">
        <v>1999</v>
      </c>
      <c r="B3563" t="s">
        <v>313</v>
      </c>
      <c r="C3563">
        <v>7065</v>
      </c>
      <c r="D3563" s="9">
        <v>37377.59888888889</v>
      </c>
      <c r="E3563" s="9">
        <v>44442.706446759257</v>
      </c>
      <c r="F3563">
        <v>342</v>
      </c>
      <c r="G3563">
        <v>342</v>
      </c>
      <c r="H3563">
        <v>84</v>
      </c>
      <c r="I3563">
        <v>258</v>
      </c>
      <c r="J3563">
        <v>49</v>
      </c>
      <c r="K3563">
        <v>293</v>
      </c>
      <c r="L3563">
        <v>219</v>
      </c>
      <c r="M3563">
        <v>74</v>
      </c>
      <c r="N3563">
        <v>1.2E-2</v>
      </c>
      <c r="O3563">
        <v>3.6999999999999998E-2</v>
      </c>
      <c r="P3563">
        <v>8.0000000000000002E-3</v>
      </c>
      <c r="Q3563">
        <v>3.2000000000000001E-2</v>
      </c>
      <c r="R3563">
        <v>0.78</v>
      </c>
      <c r="S3563">
        <v>0.245</v>
      </c>
      <c r="T3563">
        <v>0.83699999999999997</v>
      </c>
      <c r="U3563">
        <v>2312.5</v>
      </c>
      <c r="V3563" t="s">
        <v>58</v>
      </c>
      <c r="W3563">
        <v>0.86599999999999999</v>
      </c>
      <c r="X3563">
        <v>0.98099999999999998</v>
      </c>
      <c r="Y3563">
        <v>0.94299999999999995</v>
      </c>
      <c r="Z3563">
        <v>0.97199999999999998</v>
      </c>
      <c r="AA3563" s="19">
        <v>45734.037757893515</v>
      </c>
      <c r="AB3563" t="s">
        <v>2043</v>
      </c>
    </row>
    <row r="3564" spans="1:28" x14ac:dyDescent="0.35">
      <c r="A3564" t="s">
        <v>1999</v>
      </c>
      <c r="B3564" t="s">
        <v>314</v>
      </c>
      <c r="C3564">
        <v>43</v>
      </c>
      <c r="D3564" s="9">
        <v>44399.424085648148</v>
      </c>
      <c r="E3564" s="9">
        <v>44442.706446759257</v>
      </c>
      <c r="F3564" t="s">
        <v>874</v>
      </c>
      <c r="G3564" t="s">
        <v>874</v>
      </c>
      <c r="H3564">
        <v>1</v>
      </c>
      <c r="I3564">
        <v>4</v>
      </c>
      <c r="J3564">
        <v>1</v>
      </c>
      <c r="K3564" t="s">
        <v>875</v>
      </c>
      <c r="L3564">
        <v>1</v>
      </c>
      <c r="M3564">
        <v>2</v>
      </c>
      <c r="N3564" t="s">
        <v>877</v>
      </c>
      <c r="O3564">
        <v>4.7E-2</v>
      </c>
      <c r="P3564" t="s">
        <v>877</v>
      </c>
      <c r="Q3564" t="s">
        <v>877</v>
      </c>
      <c r="R3564" t="s">
        <v>877</v>
      </c>
      <c r="S3564" t="s">
        <v>877</v>
      </c>
      <c r="T3564" t="s">
        <v>877</v>
      </c>
      <c r="U3564" t="s">
        <v>877</v>
      </c>
      <c r="V3564" t="s">
        <v>58</v>
      </c>
      <c r="W3564" t="s">
        <v>877</v>
      </c>
      <c r="X3564">
        <v>0.61799999999999999</v>
      </c>
      <c r="Y3564" t="s">
        <v>877</v>
      </c>
      <c r="Z3564" t="s">
        <v>877</v>
      </c>
      <c r="AA3564" s="19">
        <v>45734.03775797454</v>
      </c>
      <c r="AB3564" t="s">
        <v>2043</v>
      </c>
    </row>
    <row r="3565" spans="1:28" x14ac:dyDescent="0.35">
      <c r="A3565" t="s">
        <v>2000</v>
      </c>
      <c r="B3565" t="s">
        <v>313</v>
      </c>
      <c r="C3565">
        <v>7630</v>
      </c>
      <c r="D3565" s="9">
        <v>36913.615520833337</v>
      </c>
      <c r="E3565" s="9">
        <v>44543.640196759261</v>
      </c>
      <c r="F3565">
        <v>1317</v>
      </c>
      <c r="G3565">
        <v>1317</v>
      </c>
      <c r="H3565">
        <v>108</v>
      </c>
      <c r="I3565">
        <v>1209</v>
      </c>
      <c r="J3565">
        <v>282</v>
      </c>
      <c r="K3565">
        <v>1035</v>
      </c>
      <c r="L3565">
        <v>622</v>
      </c>
      <c r="M3565">
        <v>413</v>
      </c>
      <c r="N3565">
        <v>1.4E-2</v>
      </c>
      <c r="O3565">
        <v>0.161</v>
      </c>
      <c r="P3565">
        <v>3.9E-2</v>
      </c>
      <c r="Q3565">
        <v>9.4E-2</v>
      </c>
      <c r="R3565">
        <v>0.69099999999999995</v>
      </c>
      <c r="S3565">
        <v>0.08</v>
      </c>
      <c r="T3565">
        <v>0.77700000000000002</v>
      </c>
      <c r="U3565">
        <v>4393.6170000000002</v>
      </c>
      <c r="V3565" t="s">
        <v>58</v>
      </c>
      <c r="W3565">
        <v>0.92900000000000005</v>
      </c>
      <c r="X3565">
        <v>0.92</v>
      </c>
      <c r="Y3565">
        <v>0.74</v>
      </c>
      <c r="Z3565">
        <v>0.57799999999999996</v>
      </c>
      <c r="AA3565" s="19">
        <v>45734.037855069444</v>
      </c>
      <c r="AB3565" t="s">
        <v>2043</v>
      </c>
    </row>
    <row r="3566" spans="1:28" x14ac:dyDescent="0.35">
      <c r="A3566" t="s">
        <v>2000</v>
      </c>
      <c r="B3566" t="s">
        <v>314</v>
      </c>
      <c r="C3566">
        <v>97</v>
      </c>
      <c r="D3566" s="9">
        <v>44446.355879629627</v>
      </c>
      <c r="E3566" s="9">
        <v>44543.640196759261</v>
      </c>
      <c r="F3566" t="s">
        <v>874</v>
      </c>
      <c r="G3566" t="s">
        <v>874</v>
      </c>
      <c r="H3566">
        <v>1</v>
      </c>
      <c r="I3566">
        <v>3</v>
      </c>
      <c r="J3566">
        <v>1</v>
      </c>
      <c r="K3566" t="s">
        <v>875</v>
      </c>
      <c r="L3566">
        <v>1</v>
      </c>
      <c r="M3566">
        <v>1</v>
      </c>
      <c r="N3566" t="s">
        <v>877</v>
      </c>
      <c r="O3566">
        <v>0.02</v>
      </c>
      <c r="P3566" t="s">
        <v>877</v>
      </c>
      <c r="Q3566" t="s">
        <v>877</v>
      </c>
      <c r="R3566" t="s">
        <v>877</v>
      </c>
      <c r="S3566" t="s">
        <v>877</v>
      </c>
      <c r="T3566" t="s">
        <v>877</v>
      </c>
      <c r="U3566" t="s">
        <v>877</v>
      </c>
      <c r="V3566" t="s">
        <v>58</v>
      </c>
      <c r="W3566" t="s">
        <v>877</v>
      </c>
      <c r="X3566">
        <v>0.999</v>
      </c>
      <c r="Y3566" t="s">
        <v>877</v>
      </c>
      <c r="Z3566" t="s">
        <v>877</v>
      </c>
      <c r="AA3566" s="19">
        <v>45734.037855150462</v>
      </c>
      <c r="AB3566" t="s">
        <v>2043</v>
      </c>
    </row>
    <row r="3567" spans="1:28" x14ac:dyDescent="0.35">
      <c r="A3567" t="s">
        <v>2001</v>
      </c>
      <c r="B3567" t="s">
        <v>313</v>
      </c>
      <c r="C3567">
        <v>2905</v>
      </c>
      <c r="D3567" s="9">
        <v>41589.391956018517</v>
      </c>
      <c r="E3567" s="9">
        <v>44494.583958333336</v>
      </c>
      <c r="F3567">
        <v>154</v>
      </c>
      <c r="G3567">
        <v>154</v>
      </c>
      <c r="H3567">
        <v>68</v>
      </c>
      <c r="I3567">
        <v>86</v>
      </c>
      <c r="J3567">
        <v>8</v>
      </c>
      <c r="K3567">
        <v>146</v>
      </c>
      <c r="L3567">
        <v>126</v>
      </c>
      <c r="M3567">
        <v>20</v>
      </c>
      <c r="N3567">
        <v>2.1999999999999999E-2</v>
      </c>
      <c r="O3567">
        <v>0.03</v>
      </c>
      <c r="P3567">
        <v>3.0000000000000001E-3</v>
      </c>
      <c r="Q3567">
        <v>4.1000000000000002E-2</v>
      </c>
      <c r="R3567">
        <v>0.83699999999999997</v>
      </c>
      <c r="S3567">
        <v>0.42299999999999999</v>
      </c>
      <c r="T3567">
        <v>0.94199999999999995</v>
      </c>
      <c r="U3567">
        <v>487.80500000000001</v>
      </c>
      <c r="V3567" t="s">
        <v>58</v>
      </c>
      <c r="W3567">
        <v>0.79400000000000004</v>
      </c>
      <c r="X3567">
        <v>0.88600000000000001</v>
      </c>
      <c r="Y3567">
        <v>0.81399999999999995</v>
      </c>
      <c r="Z3567">
        <v>0.85599999999999998</v>
      </c>
      <c r="AA3567" s="19">
        <v>45734.037946122684</v>
      </c>
      <c r="AB3567" t="s">
        <v>2043</v>
      </c>
    </row>
    <row r="3568" spans="1:28" x14ac:dyDescent="0.35">
      <c r="A3568" t="s">
        <v>2001</v>
      </c>
      <c r="B3568" t="s">
        <v>314</v>
      </c>
      <c r="C3568">
        <v>0</v>
      </c>
      <c r="D3568" s="9">
        <v>44494.557430555556</v>
      </c>
      <c r="E3568" s="9">
        <v>44494.583958333336</v>
      </c>
      <c r="F3568" t="s">
        <v>874</v>
      </c>
      <c r="G3568" t="s">
        <v>874</v>
      </c>
      <c r="H3568">
        <v>3</v>
      </c>
      <c r="I3568">
        <v>1</v>
      </c>
      <c r="J3568">
        <v>1</v>
      </c>
      <c r="K3568" t="s">
        <v>875</v>
      </c>
      <c r="L3568">
        <v>3</v>
      </c>
      <c r="M3568">
        <v>-1</v>
      </c>
      <c r="N3568">
        <v>1.5</v>
      </c>
      <c r="O3568" t="s">
        <v>877</v>
      </c>
      <c r="P3568" t="s">
        <v>877</v>
      </c>
      <c r="Q3568">
        <v>1.5</v>
      </c>
      <c r="R3568" t="s">
        <v>877</v>
      </c>
      <c r="S3568" t="s">
        <v>877</v>
      </c>
      <c r="T3568" t="s">
        <v>877</v>
      </c>
      <c r="U3568" t="s">
        <v>877</v>
      </c>
      <c r="V3568" t="s">
        <v>58</v>
      </c>
      <c r="W3568">
        <v>0.75</v>
      </c>
      <c r="X3568" t="s">
        <v>877</v>
      </c>
      <c r="Y3568" t="s">
        <v>877</v>
      </c>
      <c r="Z3568">
        <v>0.75</v>
      </c>
      <c r="AA3568" s="19">
        <v>45734.037946226854</v>
      </c>
      <c r="AB3568" t="s">
        <v>2043</v>
      </c>
    </row>
    <row r="3569" spans="1:28" x14ac:dyDescent="0.35">
      <c r="A3569" t="s">
        <v>2002</v>
      </c>
      <c r="B3569" t="s">
        <v>313</v>
      </c>
      <c r="C3569">
        <v>2047</v>
      </c>
      <c r="D3569" s="9">
        <v>42517.99046296296</v>
      </c>
      <c r="E3569" s="9">
        <v>44565.284282407411</v>
      </c>
      <c r="F3569">
        <v>272</v>
      </c>
      <c r="G3569">
        <v>272</v>
      </c>
      <c r="H3569">
        <v>179</v>
      </c>
      <c r="I3569">
        <v>93</v>
      </c>
      <c r="J3569">
        <v>17</v>
      </c>
      <c r="K3569">
        <v>255</v>
      </c>
      <c r="L3569">
        <v>182</v>
      </c>
      <c r="M3569">
        <v>73</v>
      </c>
      <c r="N3569">
        <v>7.6999999999999999E-2</v>
      </c>
      <c r="O3569">
        <v>4.1000000000000002E-2</v>
      </c>
      <c r="P3569">
        <v>8.0000000000000002E-3</v>
      </c>
      <c r="Q3569">
        <v>8.7999999999999995E-2</v>
      </c>
      <c r="R3569">
        <v>0.8</v>
      </c>
      <c r="S3569">
        <v>0.65300000000000002</v>
      </c>
      <c r="T3569">
        <v>0.93200000000000005</v>
      </c>
      <c r="U3569">
        <v>829.54499999999996</v>
      </c>
      <c r="V3569" t="s">
        <v>58</v>
      </c>
      <c r="W3569">
        <v>0.97099999999999997</v>
      </c>
      <c r="X3569">
        <v>0.91900000000000004</v>
      </c>
      <c r="Y3569">
        <v>0.85299999999999998</v>
      </c>
      <c r="Z3569">
        <v>0.94299999999999995</v>
      </c>
      <c r="AA3569" s="19">
        <v>45734.03803708333</v>
      </c>
      <c r="AB3569" t="s">
        <v>2043</v>
      </c>
    </row>
    <row r="3570" spans="1:28" x14ac:dyDescent="0.35">
      <c r="A3570" t="s">
        <v>2002</v>
      </c>
      <c r="B3570" t="s">
        <v>314</v>
      </c>
      <c r="C3570">
        <v>98</v>
      </c>
      <c r="D3570" s="9">
        <v>44466.645752314813</v>
      </c>
      <c r="E3570" s="9">
        <v>44565.284282407411</v>
      </c>
      <c r="F3570" t="s">
        <v>874</v>
      </c>
      <c r="G3570" t="s">
        <v>874</v>
      </c>
      <c r="H3570">
        <v>13</v>
      </c>
      <c r="I3570">
        <v>3</v>
      </c>
      <c r="J3570">
        <v>1</v>
      </c>
      <c r="K3570" t="s">
        <v>875</v>
      </c>
      <c r="L3570">
        <v>8</v>
      </c>
      <c r="M3570">
        <v>8</v>
      </c>
      <c r="N3570">
        <v>0.16700000000000001</v>
      </c>
      <c r="O3570">
        <v>2.1000000000000001E-2</v>
      </c>
      <c r="P3570" t="s">
        <v>877</v>
      </c>
      <c r="Q3570">
        <v>6.2E-2</v>
      </c>
      <c r="R3570" t="s">
        <v>877</v>
      </c>
      <c r="S3570" t="s">
        <v>877</v>
      </c>
      <c r="T3570" t="s">
        <v>877</v>
      </c>
      <c r="U3570" t="s">
        <v>877</v>
      </c>
      <c r="V3570" t="s">
        <v>58</v>
      </c>
      <c r="W3570">
        <v>0.90200000000000002</v>
      </c>
      <c r="X3570">
        <v>0.95499999999999996</v>
      </c>
      <c r="Y3570" t="s">
        <v>877</v>
      </c>
      <c r="Z3570">
        <v>0.74099999999999999</v>
      </c>
      <c r="AA3570" s="19">
        <v>45734.038037152779</v>
      </c>
      <c r="AB3570" t="s">
        <v>2043</v>
      </c>
    </row>
    <row r="3571" spans="1:28" x14ac:dyDescent="0.35">
      <c r="A3571" t="s">
        <v>2003</v>
      </c>
      <c r="B3571" t="s">
        <v>313</v>
      </c>
      <c r="C3571">
        <v>4495</v>
      </c>
      <c r="D3571" s="9">
        <v>37888.812245370369</v>
      </c>
      <c r="E3571" s="9">
        <v>42384.597488425927</v>
      </c>
      <c r="F3571">
        <v>1079</v>
      </c>
      <c r="G3571">
        <v>1079</v>
      </c>
      <c r="H3571">
        <v>269</v>
      </c>
      <c r="I3571">
        <v>810</v>
      </c>
      <c r="J3571">
        <v>172</v>
      </c>
      <c r="K3571">
        <v>907</v>
      </c>
      <c r="L3571">
        <v>818</v>
      </c>
      <c r="M3571">
        <v>89</v>
      </c>
      <c r="N3571">
        <v>0.108</v>
      </c>
      <c r="O3571">
        <v>0.32300000000000001</v>
      </c>
      <c r="P3571">
        <v>5.7000000000000002E-2</v>
      </c>
      <c r="Q3571">
        <v>0.34399999999999997</v>
      </c>
      <c r="R3571">
        <v>0.92</v>
      </c>
      <c r="S3571">
        <v>0.251</v>
      </c>
      <c r="T3571">
        <v>0.86799999999999999</v>
      </c>
      <c r="U3571">
        <v>258.721</v>
      </c>
      <c r="V3571" t="s">
        <v>58</v>
      </c>
      <c r="W3571">
        <v>0.45</v>
      </c>
      <c r="X3571">
        <v>0.54</v>
      </c>
      <c r="Y3571">
        <v>0.81299999999999994</v>
      </c>
      <c r="Z3571">
        <v>0.59</v>
      </c>
      <c r="AA3571" s="19">
        <v>45734.03812607639</v>
      </c>
      <c r="AB3571" t="s">
        <v>2043</v>
      </c>
    </row>
    <row r="3572" spans="1:28" x14ac:dyDescent="0.35">
      <c r="A3572" t="s">
        <v>2003</v>
      </c>
      <c r="B3572" t="s">
        <v>314</v>
      </c>
      <c r="C3572">
        <v>28</v>
      </c>
      <c r="D3572" s="9">
        <v>42355.735567129632</v>
      </c>
      <c r="E3572" s="9">
        <v>42384.597488425927</v>
      </c>
      <c r="F3572" t="s">
        <v>874</v>
      </c>
      <c r="G3572" t="s">
        <v>874</v>
      </c>
      <c r="H3572">
        <v>1</v>
      </c>
      <c r="I3572">
        <v>3</v>
      </c>
      <c r="J3572">
        <v>1</v>
      </c>
      <c r="K3572" t="s">
        <v>875</v>
      </c>
      <c r="L3572">
        <v>1</v>
      </c>
      <c r="M3572">
        <v>2</v>
      </c>
      <c r="N3572" t="s">
        <v>877</v>
      </c>
      <c r="O3572">
        <v>5.3999999999999999E-2</v>
      </c>
      <c r="P3572" t="s">
        <v>877</v>
      </c>
      <c r="Q3572" t="s">
        <v>877</v>
      </c>
      <c r="R3572" t="s">
        <v>877</v>
      </c>
      <c r="S3572" t="s">
        <v>877</v>
      </c>
      <c r="T3572" t="s">
        <v>877</v>
      </c>
      <c r="U3572" t="s">
        <v>877</v>
      </c>
      <c r="V3572" t="s">
        <v>58</v>
      </c>
      <c r="W3572" t="s">
        <v>877</v>
      </c>
      <c r="X3572">
        <v>0.77600000000000002</v>
      </c>
      <c r="Y3572" t="s">
        <v>877</v>
      </c>
      <c r="Z3572" t="s">
        <v>877</v>
      </c>
      <c r="AA3572" s="19">
        <v>45734.038126168984</v>
      </c>
      <c r="AB3572" t="s">
        <v>2043</v>
      </c>
    </row>
    <row r="3573" spans="1:28" x14ac:dyDescent="0.35">
      <c r="A3573" t="s">
        <v>2004</v>
      </c>
      <c r="B3573" t="s">
        <v>313</v>
      </c>
      <c r="C3573">
        <v>5770</v>
      </c>
      <c r="D3573" s="9">
        <v>38728.112557870372</v>
      </c>
      <c r="E3573" s="9">
        <v>44498.688402777778</v>
      </c>
      <c r="F3573">
        <v>1674</v>
      </c>
      <c r="G3573">
        <v>1674</v>
      </c>
      <c r="H3573">
        <v>484</v>
      </c>
      <c r="I3573">
        <v>1190</v>
      </c>
      <c r="J3573">
        <v>132</v>
      </c>
      <c r="K3573">
        <v>1542</v>
      </c>
      <c r="L3573">
        <v>1312</v>
      </c>
      <c r="M3573">
        <v>230</v>
      </c>
      <c r="N3573">
        <v>0.156</v>
      </c>
      <c r="O3573">
        <v>0.36199999999999999</v>
      </c>
      <c r="P3573">
        <v>0.02</v>
      </c>
      <c r="Q3573">
        <v>0.27200000000000002</v>
      </c>
      <c r="R3573">
        <v>0.54600000000000004</v>
      </c>
      <c r="S3573">
        <v>0.30099999999999999</v>
      </c>
      <c r="T3573">
        <v>0.96099999999999997</v>
      </c>
      <c r="U3573">
        <v>845.58799999999997</v>
      </c>
      <c r="V3573" t="s">
        <v>58</v>
      </c>
      <c r="W3573">
        <v>0.63800000000000001</v>
      </c>
      <c r="X3573">
        <v>0.73099999999999998</v>
      </c>
      <c r="Y3573">
        <v>0.77800000000000002</v>
      </c>
      <c r="Z3573">
        <v>0.495</v>
      </c>
      <c r="AA3573" s="19">
        <v>45734.038217754627</v>
      </c>
      <c r="AB3573" t="s">
        <v>2043</v>
      </c>
    </row>
    <row r="3574" spans="1:28" x14ac:dyDescent="0.35">
      <c r="A3574" t="s">
        <v>2004</v>
      </c>
      <c r="B3574" t="s">
        <v>314</v>
      </c>
      <c r="C3574">
        <v>0</v>
      </c>
      <c r="D3574" s="9">
        <v>44498.688402777778</v>
      </c>
      <c r="E3574" s="9">
        <v>44498.688402777778</v>
      </c>
      <c r="F3574" t="s">
        <v>874</v>
      </c>
      <c r="G3574" t="s">
        <v>874</v>
      </c>
      <c r="H3574">
        <v>1</v>
      </c>
      <c r="I3574">
        <v>1</v>
      </c>
      <c r="J3574">
        <v>1</v>
      </c>
      <c r="K3574" t="s">
        <v>875</v>
      </c>
      <c r="L3574">
        <v>1</v>
      </c>
      <c r="M3574">
        <v>0</v>
      </c>
      <c r="N3574" t="s">
        <v>877</v>
      </c>
      <c r="O3574" t="s">
        <v>877</v>
      </c>
      <c r="P3574" t="s">
        <v>877</v>
      </c>
      <c r="Q3574" t="s">
        <v>877</v>
      </c>
      <c r="R3574" t="s">
        <v>877</v>
      </c>
      <c r="S3574" t="s">
        <v>877</v>
      </c>
      <c r="T3574" t="s">
        <v>877</v>
      </c>
      <c r="U3574" t="s">
        <v>877</v>
      </c>
      <c r="V3574" t="s">
        <v>58</v>
      </c>
      <c r="W3574" t="s">
        <v>877</v>
      </c>
      <c r="X3574" t="s">
        <v>877</v>
      </c>
      <c r="Y3574" t="s">
        <v>877</v>
      </c>
      <c r="Z3574" t="s">
        <v>877</v>
      </c>
      <c r="AA3574" s="19">
        <v>45734.038217835645</v>
      </c>
      <c r="AB3574" t="s">
        <v>2043</v>
      </c>
    </row>
    <row r="3575" spans="1:28" x14ac:dyDescent="0.35">
      <c r="A3575" t="s">
        <v>2005</v>
      </c>
      <c r="B3575" t="s">
        <v>313</v>
      </c>
      <c r="C3575">
        <v>6402</v>
      </c>
      <c r="D3575" s="9">
        <v>38163.362754629627</v>
      </c>
      <c r="E3575" s="9">
        <v>44566.301377314812</v>
      </c>
      <c r="F3575">
        <v>5891</v>
      </c>
      <c r="G3575">
        <v>5891</v>
      </c>
      <c r="H3575">
        <v>1272</v>
      </c>
      <c r="I3575">
        <v>4619</v>
      </c>
      <c r="J3575">
        <v>1027</v>
      </c>
      <c r="K3575">
        <v>4864</v>
      </c>
      <c r="L3575">
        <v>4177</v>
      </c>
      <c r="M3575">
        <v>687</v>
      </c>
      <c r="N3575">
        <v>0.29199999999999998</v>
      </c>
      <c r="O3575">
        <v>1.044</v>
      </c>
      <c r="P3575">
        <v>0.19400000000000001</v>
      </c>
      <c r="Q3575">
        <v>1.0980000000000001</v>
      </c>
      <c r="R3575">
        <v>0.96099999999999997</v>
      </c>
      <c r="S3575">
        <v>0.219</v>
      </c>
      <c r="T3575">
        <v>0.85499999999999998</v>
      </c>
      <c r="U3575">
        <v>625.68299999999999</v>
      </c>
      <c r="V3575" t="s">
        <v>58</v>
      </c>
      <c r="W3575">
        <v>0.68500000000000005</v>
      </c>
      <c r="X3575">
        <v>0.73499999999999999</v>
      </c>
      <c r="Y3575">
        <v>0.89300000000000002</v>
      </c>
      <c r="Z3575">
        <v>0.70099999999999996</v>
      </c>
      <c r="AA3575" s="19">
        <v>45734.038324143519</v>
      </c>
      <c r="AB3575" t="s">
        <v>2043</v>
      </c>
    </row>
    <row r="3576" spans="1:28" x14ac:dyDescent="0.35">
      <c r="A3576" t="s">
        <v>2005</v>
      </c>
      <c r="B3576" t="s">
        <v>314</v>
      </c>
      <c r="C3576">
        <v>93</v>
      </c>
      <c r="D3576" s="9">
        <v>44472.777731481481</v>
      </c>
      <c r="E3576" s="9">
        <v>44566.301377314812</v>
      </c>
      <c r="F3576" t="s">
        <v>874</v>
      </c>
      <c r="G3576" t="s">
        <v>874</v>
      </c>
      <c r="H3576">
        <v>2</v>
      </c>
      <c r="I3576">
        <v>7</v>
      </c>
      <c r="J3576">
        <v>2</v>
      </c>
      <c r="K3576" t="s">
        <v>875</v>
      </c>
      <c r="L3576">
        <v>2</v>
      </c>
      <c r="M3576">
        <v>4</v>
      </c>
      <c r="N3576">
        <v>7.6999999999999999E-2</v>
      </c>
      <c r="O3576">
        <v>6.4000000000000001E-2</v>
      </c>
      <c r="P3576" t="s">
        <v>877</v>
      </c>
      <c r="Q3576">
        <v>1.2999999999999999E-2</v>
      </c>
      <c r="R3576" t="s">
        <v>877</v>
      </c>
      <c r="S3576" t="s">
        <v>877</v>
      </c>
      <c r="T3576" t="s">
        <v>877</v>
      </c>
      <c r="U3576" t="s">
        <v>877</v>
      </c>
      <c r="V3576" t="s">
        <v>58</v>
      </c>
      <c r="W3576">
        <v>1</v>
      </c>
      <c r="X3576">
        <v>0.871</v>
      </c>
      <c r="Y3576" t="s">
        <v>877</v>
      </c>
      <c r="Z3576">
        <v>1</v>
      </c>
      <c r="AA3576" s="19">
        <v>45734.038324259258</v>
      </c>
      <c r="AB3576" t="s">
        <v>2043</v>
      </c>
    </row>
    <row r="3577" spans="1:28" x14ac:dyDescent="0.35">
      <c r="A3577" t="s">
        <v>2006</v>
      </c>
      <c r="B3577" t="s">
        <v>313</v>
      </c>
      <c r="C3577">
        <v>7460</v>
      </c>
      <c r="D3577" s="9">
        <v>37090.684189814812</v>
      </c>
      <c r="E3577" s="9">
        <v>44551.024560185186</v>
      </c>
      <c r="F3577">
        <v>2914</v>
      </c>
      <c r="G3577">
        <v>2914</v>
      </c>
      <c r="H3577">
        <v>178</v>
      </c>
      <c r="I3577">
        <v>2736</v>
      </c>
      <c r="J3577">
        <v>528</v>
      </c>
      <c r="K3577">
        <v>2386</v>
      </c>
      <c r="L3577">
        <v>1311</v>
      </c>
      <c r="M3577">
        <v>1075</v>
      </c>
      <c r="N3577">
        <v>5.6000000000000001E-2</v>
      </c>
      <c r="O3577">
        <v>0.71599999999999997</v>
      </c>
      <c r="P3577">
        <v>9.0999999999999998E-2</v>
      </c>
      <c r="Q3577">
        <v>0.29299999999999998</v>
      </c>
      <c r="R3577">
        <v>0.43</v>
      </c>
      <c r="S3577">
        <v>7.2999999999999995E-2</v>
      </c>
      <c r="T3577">
        <v>0.88200000000000001</v>
      </c>
      <c r="U3577">
        <v>3668.942</v>
      </c>
      <c r="V3577" t="s">
        <v>58</v>
      </c>
      <c r="W3577">
        <v>0.59199999999999997</v>
      </c>
      <c r="X3577">
        <v>0.67800000000000005</v>
      </c>
      <c r="Y3577">
        <v>0.48</v>
      </c>
      <c r="Z3577">
        <v>0.27600000000000002</v>
      </c>
      <c r="AA3577" s="19">
        <v>45734.038420393517</v>
      </c>
      <c r="AB3577" t="s">
        <v>2043</v>
      </c>
    </row>
    <row r="3578" spans="1:28" x14ac:dyDescent="0.35">
      <c r="A3578" t="s">
        <v>2006</v>
      </c>
      <c r="B3578" t="s">
        <v>314</v>
      </c>
      <c r="C3578">
        <v>17</v>
      </c>
      <c r="D3578" s="9">
        <v>44533.694930555554</v>
      </c>
      <c r="E3578" s="9">
        <v>44551.024560185186</v>
      </c>
      <c r="F3578" t="s">
        <v>874</v>
      </c>
      <c r="G3578" t="s">
        <v>874</v>
      </c>
      <c r="H3578">
        <v>1</v>
      </c>
      <c r="I3578">
        <v>1</v>
      </c>
      <c r="J3578">
        <v>1</v>
      </c>
      <c r="K3578" t="s">
        <v>875</v>
      </c>
      <c r="L3578">
        <v>1</v>
      </c>
      <c r="M3578">
        <v>-1</v>
      </c>
      <c r="N3578" t="s">
        <v>877</v>
      </c>
      <c r="O3578" t="s">
        <v>877</v>
      </c>
      <c r="P3578" t="s">
        <v>877</v>
      </c>
      <c r="Q3578" t="s">
        <v>877</v>
      </c>
      <c r="R3578" t="s">
        <v>877</v>
      </c>
      <c r="S3578" t="s">
        <v>877</v>
      </c>
      <c r="T3578" t="s">
        <v>877</v>
      </c>
      <c r="U3578" t="s">
        <v>877</v>
      </c>
      <c r="V3578" t="s">
        <v>58</v>
      </c>
      <c r="W3578" t="s">
        <v>877</v>
      </c>
      <c r="X3578" t="s">
        <v>877</v>
      </c>
      <c r="Y3578" t="s">
        <v>877</v>
      </c>
      <c r="Z3578" t="s">
        <v>877</v>
      </c>
      <c r="AA3578" s="19">
        <v>45734.038420486111</v>
      </c>
      <c r="AB3578" t="s">
        <v>2043</v>
      </c>
    </row>
    <row r="3579" spans="1:28" x14ac:dyDescent="0.35">
      <c r="A3579" t="s">
        <v>2007</v>
      </c>
      <c r="B3579" t="s">
        <v>313</v>
      </c>
      <c r="C3579">
        <v>5737</v>
      </c>
      <c r="D3579" s="9">
        <v>38813.463923611111</v>
      </c>
      <c r="E3579" s="9">
        <v>44551.083368055559</v>
      </c>
      <c r="F3579">
        <v>506</v>
      </c>
      <c r="G3579">
        <v>506</v>
      </c>
      <c r="H3579">
        <v>125</v>
      </c>
      <c r="I3579">
        <v>381</v>
      </c>
      <c r="J3579">
        <v>74</v>
      </c>
      <c r="K3579">
        <v>432</v>
      </c>
      <c r="L3579">
        <v>414</v>
      </c>
      <c r="M3579">
        <v>18</v>
      </c>
      <c r="N3579">
        <v>2.8000000000000001E-2</v>
      </c>
      <c r="O3579">
        <v>0.08</v>
      </c>
      <c r="P3579">
        <v>1.7000000000000001E-2</v>
      </c>
      <c r="Q3579">
        <v>9.4E-2</v>
      </c>
      <c r="R3579">
        <v>1.0329999999999999</v>
      </c>
      <c r="S3579">
        <v>0.25900000000000001</v>
      </c>
      <c r="T3579">
        <v>0.84299999999999997</v>
      </c>
      <c r="U3579">
        <v>191.489</v>
      </c>
      <c r="V3579" t="s">
        <v>64</v>
      </c>
      <c r="W3579">
        <v>0.77400000000000002</v>
      </c>
      <c r="X3579">
        <v>0.79600000000000004</v>
      </c>
      <c r="Y3579">
        <v>0.95499999999999996</v>
      </c>
      <c r="Z3579">
        <v>0.81499999999999995</v>
      </c>
      <c r="AA3579" s="19">
        <v>45734.038515694447</v>
      </c>
      <c r="AB3579" t="s">
        <v>2043</v>
      </c>
    </row>
    <row r="3580" spans="1:28" x14ac:dyDescent="0.35">
      <c r="A3580" t="s">
        <v>2007</v>
      </c>
      <c r="B3580" t="s">
        <v>314</v>
      </c>
      <c r="C3580">
        <v>38</v>
      </c>
      <c r="D3580" s="9">
        <v>44512.086099537039</v>
      </c>
      <c r="E3580" s="9">
        <v>44551.083368055559</v>
      </c>
      <c r="F3580" t="s">
        <v>874</v>
      </c>
      <c r="G3580" t="s">
        <v>874</v>
      </c>
      <c r="H3580">
        <v>1</v>
      </c>
      <c r="I3580">
        <v>3</v>
      </c>
      <c r="J3580">
        <v>1</v>
      </c>
      <c r="K3580" t="s">
        <v>875</v>
      </c>
      <c r="L3580">
        <v>4</v>
      </c>
      <c r="M3580">
        <v>-1</v>
      </c>
      <c r="N3580" t="s">
        <v>877</v>
      </c>
      <c r="O3580">
        <v>3.7999999999999999E-2</v>
      </c>
      <c r="P3580" t="s">
        <v>877</v>
      </c>
      <c r="Q3580">
        <v>7.2999999999999995E-2</v>
      </c>
      <c r="R3580" t="s">
        <v>877</v>
      </c>
      <c r="S3580" t="s">
        <v>877</v>
      </c>
      <c r="T3580" t="s">
        <v>877</v>
      </c>
      <c r="U3580" t="s">
        <v>877</v>
      </c>
      <c r="V3580" t="s">
        <v>64</v>
      </c>
      <c r="W3580" t="s">
        <v>877</v>
      </c>
      <c r="X3580">
        <v>0.75</v>
      </c>
      <c r="Y3580" t="s">
        <v>877</v>
      </c>
      <c r="Z3580">
        <v>0.70299999999999996</v>
      </c>
      <c r="AA3580" s="19">
        <v>45734.038515787041</v>
      </c>
      <c r="AB3580" t="s">
        <v>2043</v>
      </c>
    </row>
    <row r="3581" spans="1:28" x14ac:dyDescent="0.35">
      <c r="A3581" t="s">
        <v>2008</v>
      </c>
      <c r="B3581" t="s">
        <v>313</v>
      </c>
      <c r="C3581">
        <v>3660</v>
      </c>
      <c r="D3581" s="9">
        <v>40735.350532407407</v>
      </c>
      <c r="E3581" s="9">
        <v>44395.462222222224</v>
      </c>
      <c r="F3581">
        <v>243</v>
      </c>
      <c r="G3581">
        <v>243</v>
      </c>
      <c r="H3581">
        <v>65</v>
      </c>
      <c r="I3581">
        <v>178</v>
      </c>
      <c r="J3581">
        <v>5</v>
      </c>
      <c r="K3581">
        <v>238</v>
      </c>
      <c r="L3581">
        <v>47</v>
      </c>
      <c r="M3581">
        <v>191</v>
      </c>
      <c r="N3581">
        <v>8.9999999999999993E-3</v>
      </c>
      <c r="O3581">
        <v>2.5000000000000001E-2</v>
      </c>
      <c r="P3581">
        <v>8.0000000000000002E-3</v>
      </c>
      <c r="Q3581">
        <v>8.9999999999999993E-3</v>
      </c>
      <c r="R3581">
        <v>0.34599999999999997</v>
      </c>
      <c r="S3581">
        <v>0.26500000000000001</v>
      </c>
      <c r="T3581">
        <v>0.76500000000000001</v>
      </c>
      <c r="U3581">
        <v>21222.222000000002</v>
      </c>
      <c r="V3581" t="s">
        <v>58</v>
      </c>
      <c r="W3581">
        <v>0.72499999999999998</v>
      </c>
      <c r="X3581">
        <v>0.218</v>
      </c>
      <c r="Y3581">
        <v>0.81699999999999995</v>
      </c>
      <c r="Z3581">
        <v>0.11700000000000001</v>
      </c>
      <c r="AA3581" s="19">
        <v>45734.038603831017</v>
      </c>
      <c r="AB3581" t="s">
        <v>2043</v>
      </c>
    </row>
    <row r="3582" spans="1:28" x14ac:dyDescent="0.35">
      <c r="A3582" t="s">
        <v>2008</v>
      </c>
      <c r="B3582" t="s">
        <v>314</v>
      </c>
      <c r="C3582">
        <v>66</v>
      </c>
      <c r="D3582" s="9">
        <v>44328.823645833334</v>
      </c>
      <c r="E3582" s="9">
        <v>44395.462222222224</v>
      </c>
      <c r="F3582" t="s">
        <v>874</v>
      </c>
      <c r="G3582" t="s">
        <v>874</v>
      </c>
      <c r="H3582">
        <v>22</v>
      </c>
      <c r="I3582">
        <v>13</v>
      </c>
      <c r="J3582">
        <v>1</v>
      </c>
      <c r="K3582" t="s">
        <v>875</v>
      </c>
      <c r="L3582">
        <v>1</v>
      </c>
      <c r="M3582">
        <v>34</v>
      </c>
      <c r="N3582">
        <v>0.496</v>
      </c>
      <c r="O3582">
        <v>0.14799999999999999</v>
      </c>
      <c r="P3582" t="s">
        <v>877</v>
      </c>
      <c r="Q3582" t="s">
        <v>877</v>
      </c>
      <c r="R3582" t="s">
        <v>877</v>
      </c>
      <c r="S3582" t="s">
        <v>877</v>
      </c>
      <c r="T3582" t="s">
        <v>877</v>
      </c>
      <c r="U3582" t="s">
        <v>877</v>
      </c>
      <c r="V3582" t="s">
        <v>58</v>
      </c>
      <c r="W3582">
        <v>0.14099999999999999</v>
      </c>
      <c r="X3582">
        <v>0.32600000000000001</v>
      </c>
      <c r="Y3582" t="s">
        <v>877</v>
      </c>
      <c r="Z3582" t="s">
        <v>877</v>
      </c>
      <c r="AA3582" s="19">
        <v>45734.03860388889</v>
      </c>
      <c r="AB3582" t="s">
        <v>2043</v>
      </c>
    </row>
    <row r="3583" spans="1:28" x14ac:dyDescent="0.35">
      <c r="A3583" t="s">
        <v>2009</v>
      </c>
      <c r="B3583" t="s">
        <v>313</v>
      </c>
      <c r="C3583">
        <v>4653</v>
      </c>
      <c r="D3583" s="9">
        <v>39912.923009259262</v>
      </c>
      <c r="E3583" s="9">
        <v>44566.567013888889</v>
      </c>
      <c r="F3583">
        <v>3218</v>
      </c>
      <c r="G3583">
        <v>3218</v>
      </c>
      <c r="H3583">
        <v>1723</v>
      </c>
      <c r="I3583">
        <v>1495</v>
      </c>
      <c r="J3583">
        <v>324</v>
      </c>
      <c r="K3583">
        <v>2894</v>
      </c>
      <c r="L3583">
        <v>2036</v>
      </c>
      <c r="M3583">
        <v>858</v>
      </c>
      <c r="N3583">
        <v>0.313</v>
      </c>
      <c r="O3583">
        <v>0.30399999999999999</v>
      </c>
      <c r="P3583">
        <v>6.3E-2</v>
      </c>
      <c r="Q3583">
        <v>0.371</v>
      </c>
      <c r="R3583">
        <v>0.67</v>
      </c>
      <c r="S3583">
        <v>0.50700000000000001</v>
      </c>
      <c r="T3583">
        <v>0.89800000000000002</v>
      </c>
      <c r="U3583">
        <v>2312.6680000000001</v>
      </c>
      <c r="V3583" t="s">
        <v>58</v>
      </c>
      <c r="W3583">
        <v>0.97199999999999998</v>
      </c>
      <c r="X3583">
        <v>0.99399999999999999</v>
      </c>
      <c r="Y3583">
        <v>0.98399999999999999</v>
      </c>
      <c r="Z3583">
        <v>0.96899999999999997</v>
      </c>
      <c r="AA3583" s="19">
        <v>45734.038703148151</v>
      </c>
      <c r="AB3583" t="s">
        <v>2043</v>
      </c>
    </row>
    <row r="3584" spans="1:28" x14ac:dyDescent="0.35">
      <c r="A3584" t="s">
        <v>2009</v>
      </c>
      <c r="B3584" t="s">
        <v>314</v>
      </c>
      <c r="C3584">
        <v>100</v>
      </c>
      <c r="D3584" s="9">
        <v>44466.565613425926</v>
      </c>
      <c r="E3584" s="9">
        <v>44566.567013888889</v>
      </c>
      <c r="F3584" t="s">
        <v>874</v>
      </c>
      <c r="G3584" t="s">
        <v>874</v>
      </c>
      <c r="H3584">
        <v>36</v>
      </c>
      <c r="I3584">
        <v>28</v>
      </c>
      <c r="J3584">
        <v>10</v>
      </c>
      <c r="K3584" t="s">
        <v>875</v>
      </c>
      <c r="L3584">
        <v>54</v>
      </c>
      <c r="M3584">
        <v>1</v>
      </c>
      <c r="N3584">
        <v>0.32100000000000001</v>
      </c>
      <c r="O3584">
        <v>0.27100000000000002</v>
      </c>
      <c r="P3584">
        <v>0.106</v>
      </c>
      <c r="Q3584">
        <v>0.42399999999999999</v>
      </c>
      <c r="R3584">
        <v>0.872</v>
      </c>
      <c r="S3584">
        <v>0.54200000000000004</v>
      </c>
      <c r="T3584">
        <v>0.82099999999999995</v>
      </c>
      <c r="U3584">
        <v>2023.585</v>
      </c>
      <c r="V3584" t="s">
        <v>58</v>
      </c>
      <c r="W3584">
        <v>0.97699999999999998</v>
      </c>
      <c r="X3584">
        <v>0.97099999999999997</v>
      </c>
      <c r="Y3584">
        <v>0.79300000000000004</v>
      </c>
      <c r="Z3584">
        <v>0.91700000000000004</v>
      </c>
      <c r="AA3584" s="19">
        <v>45734.03871734954</v>
      </c>
      <c r="AB3584" t="s">
        <v>2043</v>
      </c>
    </row>
    <row r="3585" spans="1:28" x14ac:dyDescent="0.35">
      <c r="A3585" t="s">
        <v>2010</v>
      </c>
      <c r="B3585" t="s">
        <v>313</v>
      </c>
      <c r="C3585">
        <v>2256</v>
      </c>
      <c r="D3585" s="9">
        <v>41569.080069444448</v>
      </c>
      <c r="E3585" s="9">
        <v>43825.853530092594</v>
      </c>
      <c r="F3585">
        <v>1899</v>
      </c>
      <c r="G3585">
        <v>1899</v>
      </c>
      <c r="H3585">
        <v>1271</v>
      </c>
      <c r="I3585">
        <v>628</v>
      </c>
      <c r="J3585">
        <v>338</v>
      </c>
      <c r="K3585">
        <v>1561</v>
      </c>
      <c r="L3585">
        <v>1188</v>
      </c>
      <c r="M3585">
        <v>373</v>
      </c>
      <c r="N3585">
        <v>0.99099999999999999</v>
      </c>
      <c r="O3585">
        <v>0.44800000000000001</v>
      </c>
      <c r="P3585">
        <v>0.28499999999999998</v>
      </c>
      <c r="Q3585">
        <v>0.90100000000000002</v>
      </c>
      <c r="R3585">
        <v>0.78100000000000003</v>
      </c>
      <c r="S3585">
        <v>0.68899999999999995</v>
      </c>
      <c r="T3585">
        <v>0.80200000000000005</v>
      </c>
      <c r="U3585">
        <v>413.98399999999998</v>
      </c>
      <c r="V3585" t="s">
        <v>58</v>
      </c>
      <c r="W3585">
        <v>0.88500000000000001</v>
      </c>
      <c r="X3585">
        <v>0.88</v>
      </c>
      <c r="Y3585">
        <v>0.86</v>
      </c>
      <c r="Z3585">
        <v>0.92100000000000004</v>
      </c>
      <c r="AA3585" s="19">
        <v>45734.038810034719</v>
      </c>
      <c r="AB3585" t="s">
        <v>2043</v>
      </c>
    </row>
    <row r="3586" spans="1:28" x14ac:dyDescent="0.35">
      <c r="A3586" t="s">
        <v>2010</v>
      </c>
      <c r="B3586" t="s">
        <v>314</v>
      </c>
      <c r="C3586">
        <v>0</v>
      </c>
      <c r="D3586" s="9">
        <v>43825.853530092594</v>
      </c>
      <c r="E3586" s="9">
        <v>43825.853530092594</v>
      </c>
      <c r="F3586" t="s">
        <v>874</v>
      </c>
      <c r="G3586" t="s">
        <v>874</v>
      </c>
      <c r="H3586">
        <v>1</v>
      </c>
      <c r="I3586">
        <v>1</v>
      </c>
      <c r="J3586">
        <v>1</v>
      </c>
      <c r="K3586" t="s">
        <v>875</v>
      </c>
      <c r="L3586">
        <v>1</v>
      </c>
      <c r="M3586">
        <v>0</v>
      </c>
      <c r="N3586" t="s">
        <v>877</v>
      </c>
      <c r="O3586" t="s">
        <v>877</v>
      </c>
      <c r="P3586" t="s">
        <v>877</v>
      </c>
      <c r="Q3586" t="s">
        <v>877</v>
      </c>
      <c r="R3586" t="s">
        <v>877</v>
      </c>
      <c r="S3586" t="s">
        <v>877</v>
      </c>
      <c r="T3586" t="s">
        <v>877</v>
      </c>
      <c r="U3586" t="s">
        <v>877</v>
      </c>
      <c r="V3586" t="s">
        <v>58</v>
      </c>
      <c r="W3586" t="s">
        <v>877</v>
      </c>
      <c r="X3586" t="s">
        <v>877</v>
      </c>
      <c r="Y3586" t="s">
        <v>877</v>
      </c>
      <c r="Z3586" t="s">
        <v>877</v>
      </c>
      <c r="AA3586" s="19">
        <v>45734.038810104168</v>
      </c>
      <c r="AB3586" t="s">
        <v>2043</v>
      </c>
    </row>
    <row r="3587" spans="1:28" x14ac:dyDescent="0.35">
      <c r="A3587" t="s">
        <v>2011</v>
      </c>
      <c r="B3587" t="s">
        <v>313</v>
      </c>
      <c r="C3587">
        <v>4639</v>
      </c>
      <c r="D3587" s="9">
        <v>39918.81391203704</v>
      </c>
      <c r="E3587" s="9">
        <v>44557.8983912037</v>
      </c>
      <c r="F3587">
        <v>103</v>
      </c>
      <c r="G3587">
        <v>103</v>
      </c>
      <c r="H3587">
        <v>82</v>
      </c>
      <c r="I3587">
        <v>21</v>
      </c>
      <c r="J3587">
        <v>9</v>
      </c>
      <c r="K3587">
        <v>94</v>
      </c>
      <c r="L3587">
        <v>91</v>
      </c>
      <c r="M3587">
        <v>3</v>
      </c>
      <c r="N3587">
        <v>1.4999999999999999E-2</v>
      </c>
      <c r="O3587">
        <v>7.0000000000000001E-3</v>
      </c>
      <c r="P3587">
        <v>2E-3</v>
      </c>
      <c r="Q3587">
        <v>1.7000000000000001E-2</v>
      </c>
      <c r="R3587">
        <v>0.85</v>
      </c>
      <c r="S3587">
        <v>0.68200000000000005</v>
      </c>
      <c r="T3587">
        <v>0.90900000000000003</v>
      </c>
      <c r="U3587">
        <v>176.471</v>
      </c>
      <c r="V3587" t="s">
        <v>58</v>
      </c>
      <c r="W3587">
        <v>0.97099999999999997</v>
      </c>
      <c r="X3587">
        <v>0.75800000000000001</v>
      </c>
      <c r="Y3587">
        <v>0.91</v>
      </c>
      <c r="Z3587">
        <v>0.96299999999999997</v>
      </c>
      <c r="AA3587" s="19">
        <v>45734.038901377317</v>
      </c>
      <c r="AB3587" t="s">
        <v>2043</v>
      </c>
    </row>
    <row r="3588" spans="1:28" x14ac:dyDescent="0.35">
      <c r="A3588" t="s">
        <v>2011</v>
      </c>
      <c r="B3588" t="s">
        <v>314</v>
      </c>
      <c r="C3588">
        <v>23</v>
      </c>
      <c r="D3588" s="9">
        <v>44534.654432870368</v>
      </c>
      <c r="E3588" s="9">
        <v>44557.8983912037</v>
      </c>
      <c r="F3588" t="s">
        <v>874</v>
      </c>
      <c r="G3588" t="s">
        <v>874</v>
      </c>
      <c r="H3588">
        <v>2</v>
      </c>
      <c r="I3588">
        <v>1</v>
      </c>
      <c r="J3588">
        <v>1</v>
      </c>
      <c r="K3588" t="s">
        <v>875</v>
      </c>
      <c r="L3588">
        <v>1</v>
      </c>
      <c r="M3588">
        <v>0</v>
      </c>
      <c r="N3588">
        <v>4.2000000000000003E-2</v>
      </c>
      <c r="O3588" t="s">
        <v>877</v>
      </c>
      <c r="P3588" t="s">
        <v>877</v>
      </c>
      <c r="Q3588" t="s">
        <v>877</v>
      </c>
      <c r="R3588" t="s">
        <v>877</v>
      </c>
      <c r="S3588" t="s">
        <v>877</v>
      </c>
      <c r="T3588" t="s">
        <v>877</v>
      </c>
      <c r="U3588" t="s">
        <v>877</v>
      </c>
      <c r="V3588" t="s">
        <v>58</v>
      </c>
      <c r="W3588">
        <v>1</v>
      </c>
      <c r="X3588" t="s">
        <v>877</v>
      </c>
      <c r="Y3588" t="s">
        <v>877</v>
      </c>
      <c r="Z3588" t="s">
        <v>877</v>
      </c>
      <c r="AA3588" s="19">
        <v>45734.038901435182</v>
      </c>
      <c r="AB3588" t="s">
        <v>2043</v>
      </c>
    </row>
    <row r="3589" spans="1:28" x14ac:dyDescent="0.35">
      <c r="A3589" t="s">
        <v>2012</v>
      </c>
      <c r="B3589" t="s">
        <v>313</v>
      </c>
      <c r="C3589">
        <v>2420</v>
      </c>
      <c r="D3589" s="9">
        <v>42146.035613425927</v>
      </c>
      <c r="E3589" s="9">
        <v>44566.939837962964</v>
      </c>
      <c r="F3589">
        <v>4124</v>
      </c>
      <c r="G3589">
        <v>4124</v>
      </c>
      <c r="H3589">
        <v>1406</v>
      </c>
      <c r="I3589">
        <v>2718</v>
      </c>
      <c r="J3589">
        <v>590</v>
      </c>
      <c r="K3589">
        <v>3534</v>
      </c>
      <c r="L3589">
        <v>2791</v>
      </c>
      <c r="M3589">
        <v>743</v>
      </c>
      <c r="N3589">
        <v>0.61299999999999999</v>
      </c>
      <c r="O3589">
        <v>1.1739999999999999</v>
      </c>
      <c r="P3589">
        <v>0.24</v>
      </c>
      <c r="Q3589">
        <v>1.2809999999999999</v>
      </c>
      <c r="R3589">
        <v>0.82799999999999996</v>
      </c>
      <c r="S3589">
        <v>0.34300000000000003</v>
      </c>
      <c r="T3589">
        <v>0.86599999999999999</v>
      </c>
      <c r="U3589">
        <v>580.01599999999996</v>
      </c>
      <c r="V3589" t="s">
        <v>58</v>
      </c>
      <c r="W3589">
        <v>0.99399999999999999</v>
      </c>
      <c r="X3589">
        <v>0.97</v>
      </c>
      <c r="Y3589">
        <v>0.95199999999999996</v>
      </c>
      <c r="Z3589">
        <v>0.99299999999999999</v>
      </c>
      <c r="AA3589" s="19">
        <v>45734.039002233796</v>
      </c>
      <c r="AB3589" t="s">
        <v>2043</v>
      </c>
    </row>
    <row r="3590" spans="1:28" x14ac:dyDescent="0.35">
      <c r="A3590" t="s">
        <v>2012</v>
      </c>
      <c r="B3590" t="s">
        <v>314</v>
      </c>
      <c r="C3590">
        <v>99</v>
      </c>
      <c r="D3590" s="9">
        <v>44467.210879629631</v>
      </c>
      <c r="E3590" s="9">
        <v>44566.939837962964</v>
      </c>
      <c r="F3590" t="s">
        <v>874</v>
      </c>
      <c r="G3590" t="s">
        <v>874</v>
      </c>
      <c r="H3590">
        <v>33</v>
      </c>
      <c r="I3590">
        <v>51</v>
      </c>
      <c r="J3590">
        <v>2</v>
      </c>
      <c r="K3590" t="s">
        <v>875</v>
      </c>
      <c r="L3590">
        <v>51</v>
      </c>
      <c r="M3590">
        <v>32</v>
      </c>
      <c r="N3590">
        <v>0.34200000000000003</v>
      </c>
      <c r="O3590">
        <v>0.54800000000000004</v>
      </c>
      <c r="P3590">
        <v>3.4000000000000002E-2</v>
      </c>
      <c r="Q3590">
        <v>0.63700000000000001</v>
      </c>
      <c r="R3590">
        <v>0.74399999999999999</v>
      </c>
      <c r="S3590">
        <v>0.38400000000000001</v>
      </c>
      <c r="T3590">
        <v>0.96199999999999997</v>
      </c>
      <c r="U3590">
        <v>1166.405</v>
      </c>
      <c r="V3590" t="s">
        <v>58</v>
      </c>
      <c r="W3590">
        <v>0.97</v>
      </c>
      <c r="X3590">
        <v>0.98299999999999998</v>
      </c>
      <c r="Y3590">
        <v>1</v>
      </c>
      <c r="Z3590">
        <v>0.92600000000000005</v>
      </c>
      <c r="AA3590" s="19">
        <v>45734.039016157411</v>
      </c>
      <c r="AB3590" t="s">
        <v>2043</v>
      </c>
    </row>
    <row r="3591" spans="1:28" x14ac:dyDescent="0.35">
      <c r="A3591" t="s">
        <v>2013</v>
      </c>
      <c r="B3591" t="s">
        <v>313</v>
      </c>
      <c r="C3591">
        <v>2757</v>
      </c>
      <c r="D3591" s="9">
        <v>39428.104027777779</v>
      </c>
      <c r="E3591" s="9">
        <v>42185.879918981482</v>
      </c>
      <c r="F3591">
        <v>45</v>
      </c>
      <c r="G3591">
        <v>45</v>
      </c>
      <c r="H3591">
        <v>13</v>
      </c>
      <c r="I3591">
        <v>32</v>
      </c>
      <c r="J3591">
        <v>1</v>
      </c>
      <c r="K3591">
        <v>44</v>
      </c>
      <c r="L3591">
        <v>27</v>
      </c>
      <c r="M3591">
        <v>17</v>
      </c>
      <c r="N3591">
        <v>4.0000000000000001E-3</v>
      </c>
      <c r="O3591">
        <v>2.1999999999999999E-2</v>
      </c>
      <c r="P3591">
        <v>0</v>
      </c>
      <c r="Q3591">
        <v>2.4E-2</v>
      </c>
      <c r="R3591">
        <v>0.92300000000000004</v>
      </c>
      <c r="S3591">
        <v>0.154</v>
      </c>
      <c r="T3591">
        <v>1</v>
      </c>
      <c r="U3591">
        <v>708.33299999999997</v>
      </c>
      <c r="V3591" t="s">
        <v>58</v>
      </c>
      <c r="W3591">
        <v>0.55400000000000005</v>
      </c>
      <c r="X3591">
        <v>0.85399999999999998</v>
      </c>
      <c r="Y3591">
        <v>0</v>
      </c>
      <c r="Z3591">
        <v>0.82599999999999996</v>
      </c>
      <c r="AA3591" s="19">
        <v>45734.039099363428</v>
      </c>
      <c r="AB3591" t="s">
        <v>2043</v>
      </c>
    </row>
    <row r="3592" spans="1:28" x14ac:dyDescent="0.35">
      <c r="A3592" t="s">
        <v>2013</v>
      </c>
      <c r="B3592" t="s">
        <v>314</v>
      </c>
      <c r="C3592">
        <v>0</v>
      </c>
      <c r="D3592" s="9">
        <v>42185.879918981482</v>
      </c>
      <c r="E3592" s="9">
        <v>42185.879918981482</v>
      </c>
      <c r="F3592" t="s">
        <v>874</v>
      </c>
      <c r="G3592" t="s">
        <v>874</v>
      </c>
      <c r="H3592">
        <v>1</v>
      </c>
      <c r="I3592">
        <v>1</v>
      </c>
      <c r="J3592">
        <v>1</v>
      </c>
      <c r="K3592" t="s">
        <v>875</v>
      </c>
      <c r="L3592">
        <v>1</v>
      </c>
      <c r="M3592">
        <v>0</v>
      </c>
      <c r="N3592" t="s">
        <v>877</v>
      </c>
      <c r="O3592" t="s">
        <v>877</v>
      </c>
      <c r="P3592" t="s">
        <v>877</v>
      </c>
      <c r="Q3592" t="s">
        <v>877</v>
      </c>
      <c r="R3592" t="s">
        <v>877</v>
      </c>
      <c r="S3592" t="s">
        <v>877</v>
      </c>
      <c r="T3592" t="s">
        <v>877</v>
      </c>
      <c r="U3592" t="s">
        <v>877</v>
      </c>
      <c r="V3592" t="s">
        <v>58</v>
      </c>
      <c r="W3592" t="s">
        <v>877</v>
      </c>
      <c r="X3592" t="s">
        <v>877</v>
      </c>
      <c r="Y3592" t="s">
        <v>877</v>
      </c>
      <c r="Z3592" t="s">
        <v>877</v>
      </c>
      <c r="AA3592" s="19">
        <v>45734.039099421294</v>
      </c>
      <c r="AB3592" t="s">
        <v>2043</v>
      </c>
    </row>
    <row r="3593" spans="1:28" x14ac:dyDescent="0.35">
      <c r="A3593" t="s">
        <v>2014</v>
      </c>
      <c r="B3593" t="s">
        <v>313</v>
      </c>
      <c r="C3593">
        <v>4099</v>
      </c>
      <c r="D3593" s="9">
        <v>40467.775810185187</v>
      </c>
      <c r="E3593" s="9">
        <v>44566.944988425923</v>
      </c>
      <c r="F3593">
        <v>2982</v>
      </c>
      <c r="G3593">
        <v>2982</v>
      </c>
      <c r="H3593">
        <v>682</v>
      </c>
      <c r="I3593">
        <v>2300</v>
      </c>
      <c r="J3593">
        <v>361</v>
      </c>
      <c r="K3593">
        <v>2621</v>
      </c>
      <c r="L3593">
        <v>1759</v>
      </c>
      <c r="M3593">
        <v>862</v>
      </c>
      <c r="N3593">
        <v>0.22600000000000001</v>
      </c>
      <c r="O3593">
        <v>0.67700000000000005</v>
      </c>
      <c r="P3593">
        <v>0.19</v>
      </c>
      <c r="Q3593">
        <v>0.70499999999999996</v>
      </c>
      <c r="R3593">
        <v>0.98899999999999999</v>
      </c>
      <c r="S3593">
        <v>0.25</v>
      </c>
      <c r="T3593">
        <v>0.79</v>
      </c>
      <c r="U3593">
        <v>1222.6949999999999</v>
      </c>
      <c r="V3593" t="s">
        <v>58</v>
      </c>
      <c r="W3593">
        <v>0.95699999999999996</v>
      </c>
      <c r="X3593">
        <v>0.97399999999999998</v>
      </c>
      <c r="Y3593">
        <v>0.65600000000000003</v>
      </c>
      <c r="Z3593">
        <v>0.85099999999999998</v>
      </c>
      <c r="AA3593" s="19">
        <v>45734.039197847225</v>
      </c>
      <c r="AB3593" t="s">
        <v>2043</v>
      </c>
    </row>
    <row r="3594" spans="1:28" x14ac:dyDescent="0.35">
      <c r="A3594" t="s">
        <v>2014</v>
      </c>
      <c r="B3594" t="s">
        <v>314</v>
      </c>
      <c r="C3594">
        <v>96</v>
      </c>
      <c r="D3594" s="9">
        <v>44470.713240740741</v>
      </c>
      <c r="E3594" s="9">
        <v>44566.944988425923</v>
      </c>
      <c r="F3594" t="s">
        <v>874</v>
      </c>
      <c r="G3594" t="s">
        <v>874</v>
      </c>
      <c r="H3594">
        <v>7</v>
      </c>
      <c r="I3594">
        <v>25</v>
      </c>
      <c r="J3594">
        <v>1</v>
      </c>
      <c r="K3594" t="s">
        <v>875</v>
      </c>
      <c r="L3594">
        <v>28</v>
      </c>
      <c r="M3594">
        <v>5</v>
      </c>
      <c r="N3594">
        <v>8.5000000000000006E-2</v>
      </c>
      <c r="O3594">
        <v>0.31</v>
      </c>
      <c r="P3594" t="s">
        <v>877</v>
      </c>
      <c r="Q3594">
        <v>0.25800000000000001</v>
      </c>
      <c r="R3594" t="s">
        <v>877</v>
      </c>
      <c r="S3594" t="s">
        <v>877</v>
      </c>
      <c r="T3594" t="s">
        <v>877</v>
      </c>
      <c r="U3594" t="s">
        <v>877</v>
      </c>
      <c r="V3594" t="s">
        <v>58</v>
      </c>
      <c r="W3594">
        <v>0.83</v>
      </c>
      <c r="X3594">
        <v>0.94899999999999995</v>
      </c>
      <c r="Y3594" t="s">
        <v>877</v>
      </c>
      <c r="Z3594">
        <v>0.97499999999999998</v>
      </c>
      <c r="AA3594" s="19">
        <v>45734.039197928243</v>
      </c>
      <c r="AB3594" t="s">
        <v>2043</v>
      </c>
    </row>
    <row r="3595" spans="1:28" x14ac:dyDescent="0.35">
      <c r="A3595" t="s">
        <v>2015</v>
      </c>
      <c r="B3595" t="s">
        <v>313</v>
      </c>
      <c r="C3595">
        <v>2629</v>
      </c>
      <c r="D3595" s="9">
        <v>41935.599259259259</v>
      </c>
      <c r="E3595" s="9">
        <v>44565.104039351849</v>
      </c>
      <c r="F3595">
        <v>3498</v>
      </c>
      <c r="G3595">
        <v>3498</v>
      </c>
      <c r="H3595">
        <v>1305</v>
      </c>
      <c r="I3595">
        <v>2193</v>
      </c>
      <c r="J3595">
        <v>461</v>
      </c>
      <c r="K3595">
        <v>3037</v>
      </c>
      <c r="L3595">
        <v>2677</v>
      </c>
      <c r="M3595">
        <v>360</v>
      </c>
      <c r="N3595">
        <v>0.51500000000000001</v>
      </c>
      <c r="O3595">
        <v>0.92800000000000005</v>
      </c>
      <c r="P3595">
        <v>0.189</v>
      </c>
      <c r="Q3595">
        <v>1.117</v>
      </c>
      <c r="R3595">
        <v>0.89100000000000001</v>
      </c>
      <c r="S3595">
        <v>0.35699999999999998</v>
      </c>
      <c r="T3595">
        <v>0.86899999999999999</v>
      </c>
      <c r="U3595">
        <v>322.29199999999997</v>
      </c>
      <c r="V3595" t="s">
        <v>58</v>
      </c>
      <c r="W3595">
        <v>0.99399999999999999</v>
      </c>
      <c r="X3595">
        <v>0.98799999999999999</v>
      </c>
      <c r="Y3595">
        <v>0.99</v>
      </c>
      <c r="Z3595">
        <v>0.99099999999999999</v>
      </c>
      <c r="AA3595" s="19">
        <v>45734.039298587966</v>
      </c>
      <c r="AB3595" t="s">
        <v>2043</v>
      </c>
    </row>
    <row r="3596" spans="1:28" x14ac:dyDescent="0.35">
      <c r="A3596" t="s">
        <v>2015</v>
      </c>
      <c r="B3596" t="s">
        <v>314</v>
      </c>
      <c r="C3596">
        <v>98</v>
      </c>
      <c r="D3596" s="9">
        <v>44466.649629629632</v>
      </c>
      <c r="E3596" s="9">
        <v>44565.104039351849</v>
      </c>
      <c r="F3596" t="s">
        <v>874</v>
      </c>
      <c r="G3596" t="s">
        <v>874</v>
      </c>
      <c r="H3596">
        <v>43</v>
      </c>
      <c r="I3596">
        <v>74</v>
      </c>
      <c r="J3596">
        <v>37</v>
      </c>
      <c r="K3596" t="s">
        <v>875</v>
      </c>
      <c r="L3596">
        <v>111</v>
      </c>
      <c r="M3596">
        <v>-32</v>
      </c>
      <c r="N3596">
        <v>0.498</v>
      </c>
      <c r="O3596">
        <v>0.74</v>
      </c>
      <c r="P3596">
        <v>0.40600000000000003</v>
      </c>
      <c r="Q3596">
        <v>1.0640000000000001</v>
      </c>
      <c r="R3596">
        <v>1.2789999999999999</v>
      </c>
      <c r="S3596">
        <v>0.40200000000000002</v>
      </c>
      <c r="T3596">
        <v>0.67200000000000004</v>
      </c>
      <c r="U3596">
        <v>338.346</v>
      </c>
      <c r="V3596" t="s">
        <v>64</v>
      </c>
      <c r="W3596">
        <v>0.98</v>
      </c>
      <c r="X3596">
        <v>0.99099999999999999</v>
      </c>
      <c r="Y3596">
        <v>0.57999999999999996</v>
      </c>
      <c r="Z3596">
        <v>0.91400000000000003</v>
      </c>
      <c r="AA3596" s="19">
        <v>45734.039312314817</v>
      </c>
      <c r="AB3596" t="s">
        <v>2043</v>
      </c>
    </row>
    <row r="3597" spans="1:28" x14ac:dyDescent="0.35">
      <c r="A3597" t="s">
        <v>2016</v>
      </c>
      <c r="B3597" t="s">
        <v>313</v>
      </c>
      <c r="C3597">
        <v>2150</v>
      </c>
      <c r="D3597" s="9">
        <v>42416.946689814817</v>
      </c>
      <c r="E3597" s="9">
        <v>44566.963750000003</v>
      </c>
      <c r="F3597">
        <v>14342</v>
      </c>
      <c r="G3597">
        <v>14342</v>
      </c>
      <c r="H3597">
        <v>9166</v>
      </c>
      <c r="I3597">
        <v>5176</v>
      </c>
      <c r="J3597">
        <v>1885</v>
      </c>
      <c r="K3597">
        <v>12457</v>
      </c>
      <c r="L3597">
        <v>10398</v>
      </c>
      <c r="M3597">
        <v>2059</v>
      </c>
      <c r="N3597">
        <v>5.0339999999999998</v>
      </c>
      <c r="O3597">
        <v>2.8450000000000002</v>
      </c>
      <c r="P3597">
        <v>1.2110000000000001</v>
      </c>
      <c r="Q3597">
        <v>5.7729999999999997</v>
      </c>
      <c r="R3597">
        <v>0.86599999999999999</v>
      </c>
      <c r="S3597">
        <v>0.63900000000000001</v>
      </c>
      <c r="T3597">
        <v>0.84599999999999997</v>
      </c>
      <c r="U3597">
        <v>356.66</v>
      </c>
      <c r="V3597" t="s">
        <v>58</v>
      </c>
      <c r="W3597">
        <v>0.97299999999999998</v>
      </c>
      <c r="X3597">
        <v>0.97099999999999997</v>
      </c>
      <c r="Y3597">
        <v>0.90300000000000002</v>
      </c>
      <c r="Z3597">
        <v>0.97599999999999998</v>
      </c>
      <c r="AA3597" s="19">
        <v>45734.039436342595</v>
      </c>
      <c r="AB3597" t="s">
        <v>2043</v>
      </c>
    </row>
    <row r="3598" spans="1:28" x14ac:dyDescent="0.35">
      <c r="A3598" t="s">
        <v>2016</v>
      </c>
      <c r="B3598" t="s">
        <v>314</v>
      </c>
      <c r="C3598">
        <v>99</v>
      </c>
      <c r="D3598" s="9">
        <v>44467.021782407406</v>
      </c>
      <c r="E3598" s="9">
        <v>44566.963750000003</v>
      </c>
      <c r="F3598" t="s">
        <v>874</v>
      </c>
      <c r="G3598" t="s">
        <v>874</v>
      </c>
      <c r="H3598">
        <v>613</v>
      </c>
      <c r="I3598">
        <v>356</v>
      </c>
      <c r="J3598">
        <v>115</v>
      </c>
      <c r="K3598" t="s">
        <v>875</v>
      </c>
      <c r="L3598">
        <v>674</v>
      </c>
      <c r="M3598">
        <v>179</v>
      </c>
      <c r="N3598">
        <v>6.2779999999999996</v>
      </c>
      <c r="O3598">
        <v>3.9630000000000001</v>
      </c>
      <c r="P3598">
        <v>1.252</v>
      </c>
      <c r="Q3598">
        <v>6.7350000000000003</v>
      </c>
      <c r="R3598">
        <v>0.749</v>
      </c>
      <c r="S3598">
        <v>0.61299999999999999</v>
      </c>
      <c r="T3598">
        <v>0.878</v>
      </c>
      <c r="U3598">
        <v>305.71600000000001</v>
      </c>
      <c r="V3598" t="s">
        <v>58</v>
      </c>
      <c r="W3598">
        <v>0.996</v>
      </c>
      <c r="X3598">
        <v>0.99099999999999999</v>
      </c>
      <c r="Y3598">
        <v>0.98599999999999999</v>
      </c>
      <c r="Z3598">
        <v>0.99299999999999999</v>
      </c>
      <c r="AA3598" s="19">
        <v>45734.039452337965</v>
      </c>
      <c r="AB3598" t="s">
        <v>2043</v>
      </c>
    </row>
    <row r="3599" spans="1:28" x14ac:dyDescent="0.35">
      <c r="A3599" t="s">
        <v>2017</v>
      </c>
      <c r="B3599" t="s">
        <v>313</v>
      </c>
      <c r="C3599">
        <v>4477</v>
      </c>
      <c r="D3599" s="9">
        <v>40085.8981712963</v>
      </c>
      <c r="E3599" s="9">
        <v>44563.282337962963</v>
      </c>
      <c r="F3599">
        <v>2039</v>
      </c>
      <c r="G3599">
        <v>2039</v>
      </c>
      <c r="H3599">
        <v>822</v>
      </c>
      <c r="I3599">
        <v>1217</v>
      </c>
      <c r="J3599">
        <v>161</v>
      </c>
      <c r="K3599">
        <v>1878</v>
      </c>
      <c r="L3599">
        <v>1581</v>
      </c>
      <c r="M3599">
        <v>297</v>
      </c>
      <c r="N3599">
        <v>0.186</v>
      </c>
      <c r="O3599">
        <v>0.29799999999999999</v>
      </c>
      <c r="P3599">
        <v>4.1000000000000002E-2</v>
      </c>
      <c r="Q3599">
        <v>0.36599999999999999</v>
      </c>
      <c r="R3599">
        <v>0.82599999999999996</v>
      </c>
      <c r="S3599">
        <v>0.38400000000000001</v>
      </c>
      <c r="T3599">
        <v>0.91500000000000004</v>
      </c>
      <c r="U3599">
        <v>811.47500000000002</v>
      </c>
      <c r="V3599" t="s">
        <v>58</v>
      </c>
      <c r="W3599">
        <v>0.95399999999999996</v>
      </c>
      <c r="X3599">
        <v>0.95799999999999996</v>
      </c>
      <c r="Y3599">
        <v>0.98</v>
      </c>
      <c r="Z3599">
        <v>0.96099999999999997</v>
      </c>
      <c r="AA3599" s="19">
        <v>45734.039548958332</v>
      </c>
      <c r="AB3599" t="s">
        <v>2043</v>
      </c>
    </row>
    <row r="3600" spans="1:28" x14ac:dyDescent="0.35">
      <c r="A3600" t="s">
        <v>2017</v>
      </c>
      <c r="B3600" t="s">
        <v>314</v>
      </c>
      <c r="C3600">
        <v>74</v>
      </c>
      <c r="D3600" s="9">
        <v>44488.801365740743</v>
      </c>
      <c r="E3600" s="9">
        <v>44563.282337962963</v>
      </c>
      <c r="F3600" t="s">
        <v>874</v>
      </c>
      <c r="G3600" t="s">
        <v>874</v>
      </c>
      <c r="H3600">
        <v>2</v>
      </c>
      <c r="I3600">
        <v>1</v>
      </c>
      <c r="J3600">
        <v>1</v>
      </c>
      <c r="K3600" t="s">
        <v>875</v>
      </c>
      <c r="L3600">
        <v>2</v>
      </c>
      <c r="M3600">
        <v>0</v>
      </c>
      <c r="N3600">
        <v>1.4E-2</v>
      </c>
      <c r="O3600" t="s">
        <v>877</v>
      </c>
      <c r="P3600" t="s">
        <v>877</v>
      </c>
      <c r="Q3600" t="s">
        <v>877</v>
      </c>
      <c r="R3600" t="s">
        <v>877</v>
      </c>
      <c r="S3600" t="s">
        <v>877</v>
      </c>
      <c r="T3600" t="s">
        <v>877</v>
      </c>
      <c r="U3600" t="s">
        <v>877</v>
      </c>
      <c r="V3600" t="s">
        <v>58</v>
      </c>
      <c r="W3600">
        <v>1</v>
      </c>
      <c r="X3600" t="s">
        <v>877</v>
      </c>
      <c r="Y3600" t="s">
        <v>877</v>
      </c>
      <c r="Z3600" t="s">
        <v>877</v>
      </c>
      <c r="AA3600" s="19">
        <v>45734.039549027781</v>
      </c>
      <c r="AB3600" t="s">
        <v>2043</v>
      </c>
    </row>
    <row r="3601" spans="1:28" x14ac:dyDescent="0.35">
      <c r="A3601" t="s">
        <v>2018</v>
      </c>
      <c r="B3601" t="s">
        <v>313</v>
      </c>
      <c r="C3601">
        <v>578</v>
      </c>
      <c r="D3601" s="9">
        <v>42657.556122685186</v>
      </c>
      <c r="E3601" s="9">
        <v>43236.22320601852</v>
      </c>
      <c r="F3601">
        <v>411</v>
      </c>
      <c r="G3601">
        <v>411</v>
      </c>
      <c r="H3601">
        <v>308</v>
      </c>
      <c r="I3601">
        <v>103</v>
      </c>
      <c r="J3601">
        <v>27</v>
      </c>
      <c r="K3601">
        <v>384</v>
      </c>
      <c r="L3601">
        <v>211</v>
      </c>
      <c r="M3601">
        <v>173</v>
      </c>
      <c r="N3601">
        <v>0.78900000000000003</v>
      </c>
      <c r="O3601">
        <v>0.28799999999999998</v>
      </c>
      <c r="P3601">
        <v>0.13800000000000001</v>
      </c>
      <c r="Q3601">
        <v>0.52400000000000002</v>
      </c>
      <c r="R3601">
        <v>0.55800000000000005</v>
      </c>
      <c r="S3601">
        <v>0.73299999999999998</v>
      </c>
      <c r="T3601">
        <v>0.872</v>
      </c>
      <c r="U3601">
        <v>330.15300000000002</v>
      </c>
      <c r="V3601" t="s">
        <v>58</v>
      </c>
      <c r="W3601">
        <v>0.95599999999999996</v>
      </c>
      <c r="X3601">
        <v>0.90600000000000003</v>
      </c>
      <c r="Y3601">
        <v>0.64100000000000001</v>
      </c>
      <c r="Z3601">
        <v>0.94399999999999995</v>
      </c>
      <c r="AA3601" s="19">
        <v>45734.039639953706</v>
      </c>
      <c r="AB3601" t="s">
        <v>2043</v>
      </c>
    </row>
    <row r="3602" spans="1:28" x14ac:dyDescent="0.35">
      <c r="A3602" t="s">
        <v>2018</v>
      </c>
      <c r="B3602" t="s">
        <v>314</v>
      </c>
      <c r="C3602">
        <v>91</v>
      </c>
      <c r="D3602" s="9">
        <v>43144.818206018521</v>
      </c>
      <c r="E3602" s="9">
        <v>43236.22320601852</v>
      </c>
      <c r="F3602" t="s">
        <v>874</v>
      </c>
      <c r="G3602" t="s">
        <v>874</v>
      </c>
      <c r="H3602">
        <v>2</v>
      </c>
      <c r="I3602">
        <v>1</v>
      </c>
      <c r="J3602">
        <v>1</v>
      </c>
      <c r="K3602" t="s">
        <v>875</v>
      </c>
      <c r="L3602">
        <v>2</v>
      </c>
      <c r="M3602">
        <v>2</v>
      </c>
      <c r="N3602">
        <v>3.1E-2</v>
      </c>
      <c r="O3602" t="s">
        <v>877</v>
      </c>
      <c r="P3602" t="s">
        <v>877</v>
      </c>
      <c r="Q3602">
        <v>7.6999999999999999E-2</v>
      </c>
      <c r="R3602" t="s">
        <v>877</v>
      </c>
      <c r="S3602" t="s">
        <v>877</v>
      </c>
      <c r="T3602" t="s">
        <v>877</v>
      </c>
      <c r="U3602" t="s">
        <v>877</v>
      </c>
      <c r="V3602" t="s">
        <v>58</v>
      </c>
      <c r="W3602">
        <v>1</v>
      </c>
      <c r="X3602" t="s">
        <v>877</v>
      </c>
      <c r="Y3602" t="s">
        <v>877</v>
      </c>
      <c r="Z3602">
        <v>1</v>
      </c>
      <c r="AA3602" s="19">
        <v>45734.039640011571</v>
      </c>
      <c r="AB3602" t="s">
        <v>2043</v>
      </c>
    </row>
    <row r="3603" spans="1:28" x14ac:dyDescent="0.35">
      <c r="A3603" t="s">
        <v>2019</v>
      </c>
      <c r="B3603" t="s">
        <v>313</v>
      </c>
      <c r="C3603">
        <v>5997</v>
      </c>
      <c r="D3603" s="9">
        <v>38566.346770833334</v>
      </c>
      <c r="E3603" s="9">
        <v>44563.461516203701</v>
      </c>
      <c r="F3603">
        <v>579</v>
      </c>
      <c r="G3603">
        <v>579</v>
      </c>
      <c r="H3603">
        <v>245</v>
      </c>
      <c r="I3603">
        <v>334</v>
      </c>
      <c r="J3603">
        <v>221</v>
      </c>
      <c r="K3603">
        <v>358</v>
      </c>
      <c r="L3603">
        <v>298</v>
      </c>
      <c r="M3603">
        <v>60</v>
      </c>
      <c r="N3603">
        <v>4.1000000000000002E-2</v>
      </c>
      <c r="O3603">
        <v>5.8999999999999997E-2</v>
      </c>
      <c r="P3603">
        <v>4.2000000000000003E-2</v>
      </c>
      <c r="Q3603">
        <v>4.9000000000000002E-2</v>
      </c>
      <c r="R3603">
        <v>0.84499999999999997</v>
      </c>
      <c r="S3603">
        <v>0.41</v>
      </c>
      <c r="T3603">
        <v>0.57999999999999996</v>
      </c>
      <c r="U3603">
        <v>1224.49</v>
      </c>
      <c r="V3603" t="s">
        <v>58</v>
      </c>
      <c r="W3603">
        <v>0.95799999999999996</v>
      </c>
      <c r="X3603">
        <v>0.92300000000000004</v>
      </c>
      <c r="Y3603">
        <v>0.94299999999999995</v>
      </c>
      <c r="Z3603">
        <v>0.92800000000000005</v>
      </c>
      <c r="AA3603" s="19">
        <v>45734.03973329861</v>
      </c>
      <c r="AB3603" t="s">
        <v>2043</v>
      </c>
    </row>
    <row r="3604" spans="1:28" x14ac:dyDescent="0.35">
      <c r="A3604" t="s">
        <v>2019</v>
      </c>
      <c r="B3604" t="s">
        <v>314</v>
      </c>
      <c r="C3604">
        <v>53</v>
      </c>
      <c r="D3604" s="9">
        <v>44509.617106481484</v>
      </c>
      <c r="E3604" s="9">
        <v>44563.461516203701</v>
      </c>
      <c r="F3604" t="s">
        <v>874</v>
      </c>
      <c r="G3604" t="s">
        <v>874</v>
      </c>
      <c r="H3604">
        <v>2</v>
      </c>
      <c r="I3604">
        <v>3</v>
      </c>
      <c r="J3604">
        <v>3</v>
      </c>
      <c r="K3604" t="s">
        <v>875</v>
      </c>
      <c r="L3604">
        <v>9</v>
      </c>
      <c r="M3604">
        <v>-8</v>
      </c>
      <c r="N3604">
        <v>4.8000000000000001E-2</v>
      </c>
      <c r="O3604">
        <v>0.151</v>
      </c>
      <c r="P3604">
        <v>7.3999999999999996E-2</v>
      </c>
      <c r="Q3604">
        <v>0.20200000000000001</v>
      </c>
      <c r="R3604">
        <v>1.6160000000000001</v>
      </c>
      <c r="S3604">
        <v>0.24099999999999999</v>
      </c>
      <c r="T3604">
        <v>0.628</v>
      </c>
      <c r="U3604">
        <v>297.02999999999997</v>
      </c>
      <c r="V3604" t="s">
        <v>64</v>
      </c>
      <c r="W3604">
        <v>1</v>
      </c>
      <c r="X3604">
        <v>0.98299999999999998</v>
      </c>
      <c r="Y3604">
        <v>0.81799999999999995</v>
      </c>
      <c r="Z3604">
        <v>0.85699999999999998</v>
      </c>
      <c r="AA3604" s="19">
        <v>45734.039747106479</v>
      </c>
      <c r="AB3604" t="s">
        <v>2043</v>
      </c>
    </row>
    <row r="3605" spans="1:28" x14ac:dyDescent="0.35">
      <c r="A3605" t="s">
        <v>2020</v>
      </c>
      <c r="B3605" t="s">
        <v>313</v>
      </c>
      <c r="C3605">
        <v>776</v>
      </c>
      <c r="D3605" s="9">
        <v>38302.953009259261</v>
      </c>
      <c r="E3605" s="9">
        <v>39079.308888888889</v>
      </c>
      <c r="F3605">
        <v>51</v>
      </c>
      <c r="G3605">
        <v>51</v>
      </c>
      <c r="H3605">
        <v>38</v>
      </c>
      <c r="I3605">
        <v>13</v>
      </c>
      <c r="J3605">
        <v>0</v>
      </c>
      <c r="K3605">
        <v>51</v>
      </c>
      <c r="L3605">
        <v>24</v>
      </c>
      <c r="M3605">
        <v>27</v>
      </c>
      <c r="N3605">
        <v>7.0999999999999994E-2</v>
      </c>
      <c r="O3605">
        <v>1.7999999999999999E-2</v>
      </c>
      <c r="P3605">
        <v>0</v>
      </c>
      <c r="Q3605">
        <v>0.121</v>
      </c>
      <c r="R3605">
        <v>1.36</v>
      </c>
      <c r="S3605">
        <v>0.79800000000000004</v>
      </c>
      <c r="T3605">
        <v>1</v>
      </c>
      <c r="U3605">
        <v>223.14</v>
      </c>
      <c r="V3605" t="s">
        <v>64</v>
      </c>
      <c r="W3605">
        <v>0.48499999999999999</v>
      </c>
      <c r="X3605">
        <v>0.69399999999999995</v>
      </c>
      <c r="Y3605">
        <v>0</v>
      </c>
      <c r="Z3605">
        <v>0.748</v>
      </c>
      <c r="AA3605" s="19">
        <v>45734.039829050926</v>
      </c>
      <c r="AB3605" t="s">
        <v>2043</v>
      </c>
    </row>
    <row r="3606" spans="1:28" x14ac:dyDescent="0.35">
      <c r="A3606" t="s">
        <v>2020</v>
      </c>
      <c r="B3606" t="s">
        <v>314</v>
      </c>
      <c r="C3606">
        <v>85</v>
      </c>
      <c r="D3606" s="9">
        <v>38993.309340277781</v>
      </c>
      <c r="E3606" s="9">
        <v>39079.308888888889</v>
      </c>
      <c r="F3606" t="s">
        <v>874</v>
      </c>
      <c r="G3606" t="s">
        <v>874</v>
      </c>
      <c r="H3606">
        <v>1</v>
      </c>
      <c r="I3606">
        <v>1</v>
      </c>
      <c r="J3606">
        <v>1</v>
      </c>
      <c r="K3606" t="s">
        <v>875</v>
      </c>
      <c r="L3606">
        <v>1</v>
      </c>
      <c r="M3606">
        <v>1</v>
      </c>
      <c r="N3606" t="s">
        <v>877</v>
      </c>
      <c r="O3606" t="s">
        <v>877</v>
      </c>
      <c r="P3606">
        <v>0</v>
      </c>
      <c r="Q3606" t="s">
        <v>877</v>
      </c>
      <c r="R3606" t="s">
        <v>877</v>
      </c>
      <c r="S3606" t="s">
        <v>877</v>
      </c>
      <c r="T3606" t="s">
        <v>877</v>
      </c>
      <c r="U3606" t="s">
        <v>877</v>
      </c>
      <c r="V3606" t="s">
        <v>64</v>
      </c>
      <c r="W3606" t="s">
        <v>877</v>
      </c>
      <c r="X3606" t="s">
        <v>877</v>
      </c>
      <c r="Y3606">
        <v>0</v>
      </c>
      <c r="Z3606" t="s">
        <v>877</v>
      </c>
      <c r="AA3606" s="19">
        <v>45734.039829120367</v>
      </c>
      <c r="AB3606" t="s">
        <v>2043</v>
      </c>
    </row>
    <row r="3607" spans="1:28" x14ac:dyDescent="0.35">
      <c r="A3607" t="s">
        <v>2021</v>
      </c>
      <c r="B3607" t="s">
        <v>313</v>
      </c>
      <c r="C3607">
        <v>4011</v>
      </c>
      <c r="D3607" s="9">
        <v>40527.600671296299</v>
      </c>
      <c r="E3607" s="9">
        <v>44538.609502314815</v>
      </c>
      <c r="F3607">
        <v>401</v>
      </c>
      <c r="G3607">
        <v>401</v>
      </c>
      <c r="H3607">
        <v>160</v>
      </c>
      <c r="I3607">
        <v>241</v>
      </c>
      <c r="J3607">
        <v>40</v>
      </c>
      <c r="K3607">
        <v>361</v>
      </c>
      <c r="L3607">
        <v>289</v>
      </c>
      <c r="M3607">
        <v>72</v>
      </c>
      <c r="N3607">
        <v>8.5999999999999993E-2</v>
      </c>
      <c r="O3607">
        <v>0.11799999999999999</v>
      </c>
      <c r="P3607">
        <v>1.6E-2</v>
      </c>
      <c r="Q3607">
        <v>0.224</v>
      </c>
      <c r="R3607">
        <v>1.1910000000000001</v>
      </c>
      <c r="S3607">
        <v>0.42199999999999999</v>
      </c>
      <c r="T3607">
        <v>0.92200000000000004</v>
      </c>
      <c r="U3607">
        <v>321.42899999999997</v>
      </c>
      <c r="V3607" t="s">
        <v>64</v>
      </c>
      <c r="W3607">
        <v>0.61399999999999999</v>
      </c>
      <c r="X3607">
        <v>0.76900000000000002</v>
      </c>
      <c r="Y3607">
        <v>0.79900000000000004</v>
      </c>
      <c r="Z3607">
        <v>0.75700000000000001</v>
      </c>
      <c r="AA3607" s="19">
        <v>45734.039916527778</v>
      </c>
      <c r="AB3607" t="s">
        <v>2043</v>
      </c>
    </row>
    <row r="3608" spans="1:28" x14ac:dyDescent="0.35">
      <c r="A3608" t="s">
        <v>2021</v>
      </c>
      <c r="B3608" t="s">
        <v>314</v>
      </c>
      <c r="C3608">
        <v>0</v>
      </c>
      <c r="D3608" s="9">
        <v>44538.609502314815</v>
      </c>
      <c r="E3608" s="9">
        <v>44538.609502314815</v>
      </c>
      <c r="F3608" t="s">
        <v>874</v>
      </c>
      <c r="G3608" t="s">
        <v>874</v>
      </c>
      <c r="H3608">
        <v>1</v>
      </c>
      <c r="I3608">
        <v>1</v>
      </c>
      <c r="J3608">
        <v>1</v>
      </c>
      <c r="K3608" t="s">
        <v>875</v>
      </c>
      <c r="L3608">
        <v>1</v>
      </c>
      <c r="M3608">
        <v>0</v>
      </c>
      <c r="N3608" t="s">
        <v>877</v>
      </c>
      <c r="O3608" t="s">
        <v>877</v>
      </c>
      <c r="P3608" t="s">
        <v>877</v>
      </c>
      <c r="Q3608" t="s">
        <v>877</v>
      </c>
      <c r="R3608" t="s">
        <v>877</v>
      </c>
      <c r="S3608" t="s">
        <v>877</v>
      </c>
      <c r="T3608" t="s">
        <v>877</v>
      </c>
      <c r="U3608" t="s">
        <v>877</v>
      </c>
      <c r="V3608" t="s">
        <v>64</v>
      </c>
      <c r="W3608" t="s">
        <v>877</v>
      </c>
      <c r="X3608" t="s">
        <v>877</v>
      </c>
      <c r="Y3608" t="s">
        <v>877</v>
      </c>
      <c r="Z3608" t="s">
        <v>877</v>
      </c>
      <c r="AA3608" s="19">
        <v>45734.039916585651</v>
      </c>
      <c r="AB3608" t="s">
        <v>2043</v>
      </c>
    </row>
    <row r="3609" spans="1:28" x14ac:dyDescent="0.35">
      <c r="A3609" t="s">
        <v>2022</v>
      </c>
      <c r="B3609" t="s">
        <v>313</v>
      </c>
      <c r="C3609">
        <v>569</v>
      </c>
      <c r="D3609" s="9">
        <v>43908.388402777775</v>
      </c>
      <c r="E3609" s="9">
        <v>44477.55369212963</v>
      </c>
      <c r="F3609">
        <v>36</v>
      </c>
      <c r="G3609">
        <v>36</v>
      </c>
      <c r="H3609">
        <v>28</v>
      </c>
      <c r="I3609">
        <v>8</v>
      </c>
      <c r="J3609">
        <v>5</v>
      </c>
      <c r="K3609">
        <v>31</v>
      </c>
      <c r="L3609">
        <v>5</v>
      </c>
      <c r="M3609">
        <v>26</v>
      </c>
      <c r="N3609">
        <v>4.8000000000000001E-2</v>
      </c>
      <c r="O3609">
        <v>2.1999999999999999E-2</v>
      </c>
      <c r="P3609">
        <v>1.2999999999999999E-2</v>
      </c>
      <c r="Q3609">
        <v>7.0000000000000001E-3</v>
      </c>
      <c r="R3609">
        <v>0.123</v>
      </c>
      <c r="S3609">
        <v>0.68600000000000005</v>
      </c>
      <c r="T3609">
        <v>0.81399999999999995</v>
      </c>
      <c r="U3609">
        <v>3714.2860000000001</v>
      </c>
      <c r="V3609" t="s">
        <v>58</v>
      </c>
      <c r="W3609">
        <v>0.88900000000000001</v>
      </c>
      <c r="X3609">
        <v>0.87</v>
      </c>
      <c r="Y3609">
        <v>0.81699999999999995</v>
      </c>
      <c r="Z3609">
        <v>0.88400000000000001</v>
      </c>
      <c r="AA3609" s="19">
        <v>45734.04000666667</v>
      </c>
      <c r="AB3609" t="s">
        <v>2043</v>
      </c>
    </row>
    <row r="3610" spans="1:28" x14ac:dyDescent="0.35">
      <c r="A3610" t="s">
        <v>2022</v>
      </c>
      <c r="B3610" t="s">
        <v>314</v>
      </c>
      <c r="C3610">
        <v>75</v>
      </c>
      <c r="D3610" s="9">
        <v>44402.116689814815</v>
      </c>
      <c r="E3610" s="9">
        <v>44477.55369212963</v>
      </c>
      <c r="F3610" t="s">
        <v>874</v>
      </c>
      <c r="G3610" t="s">
        <v>874</v>
      </c>
      <c r="H3610">
        <v>2</v>
      </c>
      <c r="I3610">
        <v>1</v>
      </c>
      <c r="J3610">
        <v>3</v>
      </c>
      <c r="K3610" t="s">
        <v>875</v>
      </c>
      <c r="L3610">
        <v>1</v>
      </c>
      <c r="M3610">
        <v>-2</v>
      </c>
      <c r="N3610">
        <v>4.4999999999999998E-2</v>
      </c>
      <c r="O3610" t="s">
        <v>877</v>
      </c>
      <c r="P3610">
        <v>0.05</v>
      </c>
      <c r="Q3610" t="s">
        <v>877</v>
      </c>
      <c r="R3610" t="s">
        <v>877</v>
      </c>
      <c r="S3610" t="s">
        <v>877</v>
      </c>
      <c r="T3610" t="s">
        <v>877</v>
      </c>
      <c r="U3610" t="s">
        <v>877</v>
      </c>
      <c r="V3610" t="s">
        <v>58</v>
      </c>
      <c r="W3610">
        <v>1</v>
      </c>
      <c r="X3610" t="s">
        <v>877</v>
      </c>
      <c r="Y3610">
        <v>0.75</v>
      </c>
      <c r="Z3610" t="s">
        <v>877</v>
      </c>
      <c r="AA3610" s="19">
        <v>45734.040006736112</v>
      </c>
      <c r="AB3610" t="s">
        <v>2043</v>
      </c>
    </row>
    <row r="3611" spans="1:28" x14ac:dyDescent="0.35">
      <c r="A3611" t="s">
        <v>2023</v>
      </c>
      <c r="B3611" t="s">
        <v>313</v>
      </c>
      <c r="C3611">
        <v>1893</v>
      </c>
      <c r="D3611" s="9">
        <v>41652.8515162037</v>
      </c>
      <c r="E3611" s="9">
        <v>43546.784421296295</v>
      </c>
      <c r="F3611">
        <v>1940</v>
      </c>
      <c r="G3611">
        <v>1940</v>
      </c>
      <c r="H3611">
        <v>1415</v>
      </c>
      <c r="I3611">
        <v>525</v>
      </c>
      <c r="J3611">
        <v>152</v>
      </c>
      <c r="K3611">
        <v>1788</v>
      </c>
      <c r="L3611">
        <v>1463</v>
      </c>
      <c r="M3611">
        <v>332</v>
      </c>
      <c r="N3611">
        <v>0.89700000000000002</v>
      </c>
      <c r="O3611">
        <v>0.378</v>
      </c>
      <c r="P3611">
        <v>0.124</v>
      </c>
      <c r="Q3611">
        <v>0.92900000000000005</v>
      </c>
      <c r="R3611">
        <v>0.80700000000000005</v>
      </c>
      <c r="S3611">
        <v>0.70399999999999996</v>
      </c>
      <c r="T3611">
        <v>0.90300000000000002</v>
      </c>
      <c r="U3611">
        <v>357.37400000000002</v>
      </c>
      <c r="V3611" t="s">
        <v>58</v>
      </c>
      <c r="W3611">
        <v>0.79500000000000004</v>
      </c>
      <c r="X3611">
        <v>0.99</v>
      </c>
      <c r="Y3611">
        <v>0.93700000000000006</v>
      </c>
      <c r="Z3611">
        <v>0.84</v>
      </c>
      <c r="AA3611" s="19">
        <v>45734.040098344907</v>
      </c>
      <c r="AB3611" t="s">
        <v>2043</v>
      </c>
    </row>
    <row r="3612" spans="1:28" x14ac:dyDescent="0.35">
      <c r="A3612" t="s">
        <v>2023</v>
      </c>
      <c r="B3612" t="s">
        <v>314</v>
      </c>
      <c r="C3612">
        <v>0</v>
      </c>
      <c r="D3612" s="9">
        <v>43546.784421296295</v>
      </c>
      <c r="E3612" s="9">
        <v>43546.784421296295</v>
      </c>
      <c r="F3612" t="s">
        <v>874</v>
      </c>
      <c r="G3612" t="s">
        <v>874</v>
      </c>
      <c r="H3612">
        <v>1</v>
      </c>
      <c r="I3612">
        <v>1</v>
      </c>
      <c r="J3612">
        <v>1</v>
      </c>
      <c r="K3612" t="s">
        <v>875</v>
      </c>
      <c r="L3612">
        <v>1</v>
      </c>
      <c r="M3612">
        <v>0</v>
      </c>
      <c r="N3612" t="s">
        <v>877</v>
      </c>
      <c r="O3612" t="s">
        <v>877</v>
      </c>
      <c r="P3612" t="s">
        <v>877</v>
      </c>
      <c r="Q3612" t="s">
        <v>877</v>
      </c>
      <c r="R3612" t="s">
        <v>877</v>
      </c>
      <c r="S3612" t="s">
        <v>877</v>
      </c>
      <c r="T3612" t="s">
        <v>877</v>
      </c>
      <c r="U3612" t="s">
        <v>877</v>
      </c>
      <c r="V3612" t="s">
        <v>58</v>
      </c>
      <c r="W3612" t="s">
        <v>877</v>
      </c>
      <c r="X3612" t="s">
        <v>877</v>
      </c>
      <c r="Y3612" t="s">
        <v>877</v>
      </c>
      <c r="Z3612" t="s">
        <v>877</v>
      </c>
      <c r="AA3612" s="19">
        <v>45734.04009840278</v>
      </c>
      <c r="AB3612" t="s">
        <v>2043</v>
      </c>
    </row>
    <row r="3613" spans="1:28" x14ac:dyDescent="0.35">
      <c r="A3613" t="s">
        <v>2024</v>
      </c>
      <c r="B3613" t="s">
        <v>313</v>
      </c>
      <c r="C3613">
        <v>1703</v>
      </c>
      <c r="D3613" s="9">
        <v>42191.877696759257</v>
      </c>
      <c r="E3613" s="9">
        <v>43894.904942129629</v>
      </c>
      <c r="F3613">
        <v>695</v>
      </c>
      <c r="G3613">
        <v>695</v>
      </c>
      <c r="H3613">
        <v>412</v>
      </c>
      <c r="I3613">
        <v>283</v>
      </c>
      <c r="J3613">
        <v>58</v>
      </c>
      <c r="K3613">
        <v>637</v>
      </c>
      <c r="L3613">
        <v>410</v>
      </c>
      <c r="M3613">
        <v>227</v>
      </c>
      <c r="N3613">
        <v>0.42599999999999999</v>
      </c>
      <c r="O3613">
        <v>0.29399999999999998</v>
      </c>
      <c r="P3613">
        <v>6.7000000000000004E-2</v>
      </c>
      <c r="Q3613">
        <v>0.46100000000000002</v>
      </c>
      <c r="R3613">
        <v>0.70599999999999996</v>
      </c>
      <c r="S3613">
        <v>0.59199999999999997</v>
      </c>
      <c r="T3613">
        <v>0.90700000000000003</v>
      </c>
      <c r="U3613">
        <v>492.40800000000002</v>
      </c>
      <c r="V3613" t="s">
        <v>58</v>
      </c>
      <c r="W3613">
        <v>0.92600000000000005</v>
      </c>
      <c r="X3613">
        <v>0.93799999999999994</v>
      </c>
      <c r="Y3613">
        <v>0.77800000000000002</v>
      </c>
      <c r="Z3613">
        <v>0.91800000000000004</v>
      </c>
      <c r="AA3613" s="19">
        <v>45734.040187523147</v>
      </c>
      <c r="AB3613" t="s">
        <v>2043</v>
      </c>
    </row>
    <row r="3614" spans="1:28" x14ac:dyDescent="0.35">
      <c r="A3614" t="s">
        <v>2024</v>
      </c>
      <c r="B3614" t="s">
        <v>314</v>
      </c>
      <c r="C3614">
        <v>0</v>
      </c>
      <c r="D3614" s="9">
        <v>43894.904942129629</v>
      </c>
      <c r="E3614" s="9">
        <v>43894.904942129629</v>
      </c>
      <c r="F3614" t="s">
        <v>874</v>
      </c>
      <c r="G3614" t="s">
        <v>874</v>
      </c>
      <c r="H3614">
        <v>1</v>
      </c>
      <c r="I3614">
        <v>1</v>
      </c>
      <c r="J3614">
        <v>1</v>
      </c>
      <c r="K3614" t="s">
        <v>875</v>
      </c>
      <c r="L3614">
        <v>1</v>
      </c>
      <c r="M3614">
        <v>0</v>
      </c>
      <c r="N3614" t="s">
        <v>877</v>
      </c>
      <c r="O3614" t="s">
        <v>877</v>
      </c>
      <c r="P3614" t="s">
        <v>877</v>
      </c>
      <c r="Q3614" t="s">
        <v>877</v>
      </c>
      <c r="R3614" t="s">
        <v>877</v>
      </c>
      <c r="S3614" t="s">
        <v>877</v>
      </c>
      <c r="T3614" t="s">
        <v>877</v>
      </c>
      <c r="U3614" t="s">
        <v>877</v>
      </c>
      <c r="V3614" t="s">
        <v>58</v>
      </c>
      <c r="W3614" t="s">
        <v>877</v>
      </c>
      <c r="X3614" t="s">
        <v>877</v>
      </c>
      <c r="Y3614" t="s">
        <v>877</v>
      </c>
      <c r="Z3614" t="s">
        <v>877</v>
      </c>
      <c r="AA3614" s="19">
        <v>45734.04018758102</v>
      </c>
      <c r="AB3614" t="s">
        <v>2043</v>
      </c>
    </row>
    <row r="3615" spans="1:28" x14ac:dyDescent="0.35">
      <c r="A3615" t="s">
        <v>2025</v>
      </c>
      <c r="B3615" t="s">
        <v>313</v>
      </c>
      <c r="C3615">
        <v>4397</v>
      </c>
      <c r="D3615" s="9">
        <v>39863.685057870367</v>
      </c>
      <c r="E3615" s="9">
        <v>44261.402662037035</v>
      </c>
      <c r="F3615">
        <v>80</v>
      </c>
      <c r="G3615">
        <v>80</v>
      </c>
      <c r="H3615">
        <v>55</v>
      </c>
      <c r="I3615">
        <v>25</v>
      </c>
      <c r="J3615">
        <v>5</v>
      </c>
      <c r="K3615">
        <v>75</v>
      </c>
      <c r="L3615">
        <v>67</v>
      </c>
      <c r="M3615">
        <v>8</v>
      </c>
      <c r="N3615">
        <v>1.2E-2</v>
      </c>
      <c r="O3615">
        <v>5.0000000000000001E-3</v>
      </c>
      <c r="P3615">
        <v>2E-3</v>
      </c>
      <c r="Q3615">
        <v>1.7999999999999999E-2</v>
      </c>
      <c r="R3615">
        <v>1.2</v>
      </c>
      <c r="S3615">
        <v>0.70599999999999996</v>
      </c>
      <c r="T3615">
        <v>0.88200000000000001</v>
      </c>
      <c r="U3615">
        <v>444.44400000000002</v>
      </c>
      <c r="V3615" t="s">
        <v>64</v>
      </c>
      <c r="W3615">
        <v>0.82399999999999995</v>
      </c>
      <c r="X3615">
        <v>0.76</v>
      </c>
      <c r="Y3615">
        <v>0.84599999999999997</v>
      </c>
      <c r="Z3615">
        <v>0.85299999999999998</v>
      </c>
      <c r="AA3615" s="19">
        <v>45734.040273587962</v>
      </c>
      <c r="AB3615" t="s">
        <v>2043</v>
      </c>
    </row>
    <row r="3616" spans="1:28" x14ac:dyDescent="0.35">
      <c r="A3616" t="s">
        <v>2025</v>
      </c>
      <c r="B3616" t="s">
        <v>314</v>
      </c>
      <c r="C3616">
        <v>0</v>
      </c>
      <c r="D3616" s="9">
        <v>44260.929872685185</v>
      </c>
      <c r="E3616" s="9">
        <v>44261.402662037035</v>
      </c>
      <c r="F3616" t="s">
        <v>874</v>
      </c>
      <c r="G3616" t="s">
        <v>874</v>
      </c>
      <c r="H3616">
        <v>2</v>
      </c>
      <c r="I3616">
        <v>2</v>
      </c>
      <c r="J3616">
        <v>1</v>
      </c>
      <c r="K3616" t="s">
        <v>875</v>
      </c>
      <c r="L3616">
        <v>1</v>
      </c>
      <c r="M3616">
        <v>3</v>
      </c>
      <c r="N3616" t="s">
        <v>877</v>
      </c>
      <c r="O3616">
        <v>1</v>
      </c>
      <c r="P3616" t="s">
        <v>877</v>
      </c>
      <c r="Q3616" t="s">
        <v>877</v>
      </c>
      <c r="R3616" t="s">
        <v>877</v>
      </c>
      <c r="S3616" t="s">
        <v>877</v>
      </c>
      <c r="T3616" t="s">
        <v>877</v>
      </c>
      <c r="U3616" t="s">
        <v>877</v>
      </c>
      <c r="V3616" t="s">
        <v>64</v>
      </c>
      <c r="W3616" t="s">
        <v>877</v>
      </c>
      <c r="X3616">
        <v>1</v>
      </c>
      <c r="Y3616" t="s">
        <v>877</v>
      </c>
      <c r="Z3616" t="s">
        <v>877</v>
      </c>
      <c r="AA3616" s="19">
        <v>45734.040273680555</v>
      </c>
      <c r="AB3616" t="s">
        <v>2043</v>
      </c>
    </row>
    <row r="3617" spans="1:28" x14ac:dyDescent="0.35">
      <c r="A3617" t="s">
        <v>2026</v>
      </c>
      <c r="B3617" t="s">
        <v>313</v>
      </c>
      <c r="C3617">
        <v>3738</v>
      </c>
      <c r="D3617" s="9">
        <v>40828.784791666665</v>
      </c>
      <c r="E3617" s="9">
        <v>44566.829328703701</v>
      </c>
      <c r="F3617">
        <v>482</v>
      </c>
      <c r="G3617">
        <v>482</v>
      </c>
      <c r="H3617">
        <v>289</v>
      </c>
      <c r="I3617">
        <v>193</v>
      </c>
      <c r="J3617">
        <v>78</v>
      </c>
      <c r="K3617">
        <v>404</v>
      </c>
      <c r="L3617">
        <v>365</v>
      </c>
      <c r="M3617">
        <v>39</v>
      </c>
      <c r="N3617">
        <v>5.8999999999999997E-2</v>
      </c>
      <c r="O3617">
        <v>5.3999999999999999E-2</v>
      </c>
      <c r="P3617">
        <v>0.02</v>
      </c>
      <c r="Q3617">
        <v>8.5999999999999993E-2</v>
      </c>
      <c r="R3617">
        <v>0.92500000000000004</v>
      </c>
      <c r="S3617">
        <v>0.52200000000000002</v>
      </c>
      <c r="T3617">
        <v>0.82299999999999995</v>
      </c>
      <c r="U3617">
        <v>453.488</v>
      </c>
      <c r="V3617" t="s">
        <v>58</v>
      </c>
      <c r="W3617">
        <v>0.96099999999999997</v>
      </c>
      <c r="X3617">
        <v>0.97099999999999997</v>
      </c>
      <c r="Y3617">
        <v>0.95699999999999996</v>
      </c>
      <c r="Z3617">
        <v>0.96799999999999997</v>
      </c>
      <c r="AA3617" s="19">
        <v>45734.040367210648</v>
      </c>
      <c r="AB3617" t="s">
        <v>2043</v>
      </c>
    </row>
    <row r="3618" spans="1:28" x14ac:dyDescent="0.35">
      <c r="A3618" t="s">
        <v>2026</v>
      </c>
      <c r="B3618" t="s">
        <v>314</v>
      </c>
      <c r="C3618">
        <v>97</v>
      </c>
      <c r="D3618" s="9">
        <v>44469.039490740739</v>
      </c>
      <c r="E3618" s="9">
        <v>44566.829328703701</v>
      </c>
      <c r="F3618" t="s">
        <v>874</v>
      </c>
      <c r="G3618" t="s">
        <v>874</v>
      </c>
      <c r="H3618">
        <v>44</v>
      </c>
      <c r="I3618">
        <v>1</v>
      </c>
      <c r="J3618">
        <v>1</v>
      </c>
      <c r="K3618" t="s">
        <v>875</v>
      </c>
      <c r="L3618">
        <v>43</v>
      </c>
      <c r="M3618">
        <v>0</v>
      </c>
      <c r="N3618">
        <v>0.34200000000000003</v>
      </c>
      <c r="O3618" t="s">
        <v>877</v>
      </c>
      <c r="P3618" t="s">
        <v>877</v>
      </c>
      <c r="Q3618">
        <v>0.32600000000000001</v>
      </c>
      <c r="R3618" t="s">
        <v>877</v>
      </c>
      <c r="S3618" t="s">
        <v>877</v>
      </c>
      <c r="T3618" t="s">
        <v>877</v>
      </c>
      <c r="U3618" t="s">
        <v>877</v>
      </c>
      <c r="V3618" t="s">
        <v>58</v>
      </c>
      <c r="W3618">
        <v>0.93799999999999994</v>
      </c>
      <c r="X3618" t="s">
        <v>877</v>
      </c>
      <c r="Y3618" t="s">
        <v>877</v>
      </c>
      <c r="Z3618">
        <v>0.92100000000000004</v>
      </c>
      <c r="AA3618" s="19">
        <v>45734.040367303242</v>
      </c>
      <c r="AB3618" t="s">
        <v>2043</v>
      </c>
    </row>
    <row r="3619" spans="1:28" x14ac:dyDescent="0.35">
      <c r="A3619" t="s">
        <v>2027</v>
      </c>
      <c r="B3619" t="s">
        <v>313</v>
      </c>
      <c r="C3619">
        <v>7058</v>
      </c>
      <c r="D3619" s="9">
        <v>37498.930706018517</v>
      </c>
      <c r="E3619" s="9">
        <v>44557.378449074073</v>
      </c>
      <c r="F3619">
        <v>69</v>
      </c>
      <c r="G3619">
        <v>69</v>
      </c>
      <c r="H3619">
        <v>22</v>
      </c>
      <c r="I3619">
        <v>47</v>
      </c>
      <c r="J3619">
        <v>0</v>
      </c>
      <c r="K3619">
        <v>69</v>
      </c>
      <c r="L3619">
        <v>2</v>
      </c>
      <c r="M3619">
        <v>67</v>
      </c>
      <c r="N3619">
        <v>2E-3</v>
      </c>
      <c r="O3619">
        <v>8.9999999999999993E-3</v>
      </c>
      <c r="P3619">
        <v>0</v>
      </c>
      <c r="Q3619">
        <v>1E-3</v>
      </c>
      <c r="R3619">
        <v>9.0999999999999998E-2</v>
      </c>
      <c r="S3619">
        <v>0.182</v>
      </c>
      <c r="T3619">
        <v>1</v>
      </c>
      <c r="U3619">
        <v>67000</v>
      </c>
      <c r="V3619" t="s">
        <v>58</v>
      </c>
      <c r="W3619">
        <v>0.56499999999999995</v>
      </c>
      <c r="X3619">
        <v>0.251</v>
      </c>
      <c r="Y3619">
        <v>0</v>
      </c>
      <c r="Z3619">
        <v>1</v>
      </c>
      <c r="AA3619" s="19">
        <v>45734.040450636574</v>
      </c>
      <c r="AB3619" t="s">
        <v>2043</v>
      </c>
    </row>
    <row r="3620" spans="1:28" x14ac:dyDescent="0.35">
      <c r="A3620" t="s">
        <v>2027</v>
      </c>
      <c r="B3620" t="s">
        <v>314</v>
      </c>
      <c r="C3620">
        <v>81</v>
      </c>
      <c r="D3620" s="9">
        <v>44476.08153935185</v>
      </c>
      <c r="E3620" s="9">
        <v>44557.378449074073</v>
      </c>
      <c r="F3620" t="s">
        <v>874</v>
      </c>
      <c r="G3620" t="s">
        <v>874</v>
      </c>
      <c r="H3620">
        <v>9</v>
      </c>
      <c r="I3620">
        <v>7</v>
      </c>
      <c r="J3620">
        <v>1</v>
      </c>
      <c r="K3620" t="s">
        <v>875</v>
      </c>
      <c r="L3620">
        <v>1</v>
      </c>
      <c r="M3620">
        <v>15</v>
      </c>
      <c r="N3620">
        <v>7.2999999999999995E-2</v>
      </c>
      <c r="O3620">
        <v>0.09</v>
      </c>
      <c r="P3620">
        <v>0</v>
      </c>
      <c r="Q3620" t="s">
        <v>877</v>
      </c>
      <c r="R3620" t="s">
        <v>877</v>
      </c>
      <c r="S3620" t="s">
        <v>877</v>
      </c>
      <c r="T3620" t="s">
        <v>877</v>
      </c>
      <c r="U3620" t="s">
        <v>877</v>
      </c>
      <c r="V3620" t="s">
        <v>58</v>
      </c>
      <c r="W3620">
        <v>0.72399999999999998</v>
      </c>
      <c r="X3620">
        <v>0.85199999999999998</v>
      </c>
      <c r="Y3620">
        <v>0</v>
      </c>
      <c r="Z3620" t="s">
        <v>877</v>
      </c>
      <c r="AA3620" s="19">
        <v>45734.040450706016</v>
      </c>
      <c r="AB3620" t="s">
        <v>2043</v>
      </c>
    </row>
    <row r="3621" spans="1:28" x14ac:dyDescent="0.35">
      <c r="A3621" t="s">
        <v>2028</v>
      </c>
      <c r="B3621" t="s">
        <v>313</v>
      </c>
      <c r="C3621">
        <v>5898</v>
      </c>
      <c r="D3621" s="9">
        <v>38651.827638888892</v>
      </c>
      <c r="E3621" s="9">
        <v>44550.558472222219</v>
      </c>
      <c r="F3621">
        <v>615</v>
      </c>
      <c r="G3621">
        <v>615</v>
      </c>
      <c r="H3621">
        <v>225</v>
      </c>
      <c r="I3621">
        <v>390</v>
      </c>
      <c r="J3621">
        <v>97</v>
      </c>
      <c r="K3621">
        <v>518</v>
      </c>
      <c r="L3621">
        <v>465</v>
      </c>
      <c r="M3621">
        <v>53</v>
      </c>
      <c r="N3621">
        <v>4.2000000000000003E-2</v>
      </c>
      <c r="O3621">
        <v>7.3999999999999996E-2</v>
      </c>
      <c r="P3621">
        <v>2.8000000000000001E-2</v>
      </c>
      <c r="Q3621">
        <v>9.6000000000000002E-2</v>
      </c>
      <c r="R3621">
        <v>1.091</v>
      </c>
      <c r="S3621">
        <v>0.36199999999999999</v>
      </c>
      <c r="T3621">
        <v>0.75900000000000001</v>
      </c>
      <c r="U3621">
        <v>552.08299999999997</v>
      </c>
      <c r="V3621" t="s">
        <v>64</v>
      </c>
      <c r="W3621">
        <v>0.88600000000000001</v>
      </c>
      <c r="X3621">
        <v>0.92500000000000004</v>
      </c>
      <c r="Y3621">
        <v>0.94599999999999995</v>
      </c>
      <c r="Z3621">
        <v>0.88500000000000001</v>
      </c>
      <c r="AA3621" s="19">
        <v>45734.040543553238</v>
      </c>
      <c r="AB3621" t="s">
        <v>2043</v>
      </c>
    </row>
    <row r="3622" spans="1:28" x14ac:dyDescent="0.35">
      <c r="A3622" t="s">
        <v>2028</v>
      </c>
      <c r="B3622" t="s">
        <v>314</v>
      </c>
      <c r="C3622">
        <v>97</v>
      </c>
      <c r="D3622" s="9">
        <v>44453.528148148151</v>
      </c>
      <c r="E3622" s="9">
        <v>44550.558472222219</v>
      </c>
      <c r="F3622" t="s">
        <v>874</v>
      </c>
      <c r="G3622" t="s">
        <v>874</v>
      </c>
      <c r="H3622">
        <v>1</v>
      </c>
      <c r="I3622">
        <v>4</v>
      </c>
      <c r="J3622">
        <v>1</v>
      </c>
      <c r="K3622" t="s">
        <v>875</v>
      </c>
      <c r="L3622">
        <v>1</v>
      </c>
      <c r="M3622">
        <v>5</v>
      </c>
      <c r="N3622" t="s">
        <v>877</v>
      </c>
      <c r="O3622">
        <v>3.4000000000000002E-2</v>
      </c>
      <c r="P3622" t="s">
        <v>877</v>
      </c>
      <c r="Q3622" t="s">
        <v>877</v>
      </c>
      <c r="R3622" t="s">
        <v>877</v>
      </c>
      <c r="S3622" t="s">
        <v>877</v>
      </c>
      <c r="T3622" t="s">
        <v>877</v>
      </c>
      <c r="U3622" t="s">
        <v>877</v>
      </c>
      <c r="V3622" t="s">
        <v>64</v>
      </c>
      <c r="W3622" t="s">
        <v>877</v>
      </c>
      <c r="X3622">
        <v>0.96299999999999997</v>
      </c>
      <c r="Y3622" t="s">
        <v>877</v>
      </c>
      <c r="Z3622" t="s">
        <v>877</v>
      </c>
      <c r="AA3622" s="19">
        <v>45734.040543622687</v>
      </c>
      <c r="AB3622" t="s">
        <v>2043</v>
      </c>
    </row>
    <row r="3623" spans="1:28" x14ac:dyDescent="0.35">
      <c r="A3623" t="s">
        <v>2029</v>
      </c>
      <c r="B3623" t="s">
        <v>313</v>
      </c>
      <c r="C3623">
        <v>5634</v>
      </c>
      <c r="D3623" s="9">
        <v>38897.818472222221</v>
      </c>
      <c r="E3623" s="9">
        <v>44532.551724537036</v>
      </c>
      <c r="F3623">
        <v>640</v>
      </c>
      <c r="G3623">
        <v>640</v>
      </c>
      <c r="H3623">
        <v>180</v>
      </c>
      <c r="I3623">
        <v>460</v>
      </c>
      <c r="J3623">
        <v>128</v>
      </c>
      <c r="K3623">
        <v>512</v>
      </c>
      <c r="L3623">
        <v>478</v>
      </c>
      <c r="M3623">
        <v>34</v>
      </c>
      <c r="N3623">
        <v>3.6999999999999998E-2</v>
      </c>
      <c r="O3623">
        <v>0.104</v>
      </c>
      <c r="P3623">
        <v>3.3000000000000002E-2</v>
      </c>
      <c r="Q3623">
        <v>0.126</v>
      </c>
      <c r="R3623">
        <v>1.167</v>
      </c>
      <c r="S3623">
        <v>0.26200000000000001</v>
      </c>
      <c r="T3623">
        <v>0.76600000000000001</v>
      </c>
      <c r="U3623">
        <v>269.84100000000001</v>
      </c>
      <c r="V3623" t="s">
        <v>64</v>
      </c>
      <c r="W3623">
        <v>0.879</v>
      </c>
      <c r="X3623">
        <v>0.95</v>
      </c>
      <c r="Y3623">
        <v>0.96699999999999997</v>
      </c>
      <c r="Z3623">
        <v>0.96</v>
      </c>
      <c r="AA3623" s="19">
        <v>45734.040630902775</v>
      </c>
      <c r="AB3623" t="s">
        <v>2043</v>
      </c>
    </row>
    <row r="3624" spans="1:28" x14ac:dyDescent="0.35">
      <c r="A3624" t="s">
        <v>2029</v>
      </c>
      <c r="B3624" t="s">
        <v>314</v>
      </c>
      <c r="C3624">
        <v>83</v>
      </c>
      <c r="D3624" s="9">
        <v>44448.644270833334</v>
      </c>
      <c r="E3624" s="9">
        <v>44532.551724537036</v>
      </c>
      <c r="F3624" t="s">
        <v>874</v>
      </c>
      <c r="G3624" t="s">
        <v>874</v>
      </c>
      <c r="H3624">
        <v>1</v>
      </c>
      <c r="I3624">
        <v>2</v>
      </c>
      <c r="J3624">
        <v>1</v>
      </c>
      <c r="K3624" t="s">
        <v>875</v>
      </c>
      <c r="L3624">
        <v>1</v>
      </c>
      <c r="M3624">
        <v>2</v>
      </c>
      <c r="N3624" t="s">
        <v>877</v>
      </c>
      <c r="O3624">
        <v>1.9E-2</v>
      </c>
      <c r="P3624" t="s">
        <v>877</v>
      </c>
      <c r="Q3624" t="s">
        <v>877</v>
      </c>
      <c r="R3624" t="s">
        <v>877</v>
      </c>
      <c r="S3624" t="s">
        <v>877</v>
      </c>
      <c r="T3624" t="s">
        <v>877</v>
      </c>
      <c r="U3624" t="s">
        <v>877</v>
      </c>
      <c r="V3624" t="s">
        <v>64</v>
      </c>
      <c r="W3624" t="s">
        <v>877</v>
      </c>
      <c r="X3624">
        <v>1</v>
      </c>
      <c r="Y3624" t="s">
        <v>877</v>
      </c>
      <c r="Z3624" t="s">
        <v>877</v>
      </c>
      <c r="AA3624" s="19">
        <v>45734.040630960648</v>
      </c>
      <c r="AB3624" t="s">
        <v>2043</v>
      </c>
    </row>
    <row r="3625" spans="1:28" x14ac:dyDescent="0.35">
      <c r="A3625" t="s">
        <v>2030</v>
      </c>
      <c r="B3625" t="s">
        <v>313</v>
      </c>
      <c r="C3625">
        <v>6468</v>
      </c>
      <c r="D3625" s="9">
        <v>38097.593090277776</v>
      </c>
      <c r="E3625" s="9">
        <v>44565.890416666669</v>
      </c>
      <c r="F3625">
        <v>7461</v>
      </c>
      <c r="G3625">
        <v>7461</v>
      </c>
      <c r="H3625">
        <v>2391</v>
      </c>
      <c r="I3625">
        <v>5070</v>
      </c>
      <c r="J3625">
        <v>1728</v>
      </c>
      <c r="K3625">
        <v>5733</v>
      </c>
      <c r="L3625">
        <v>4957</v>
      </c>
      <c r="M3625">
        <v>776</v>
      </c>
      <c r="N3625">
        <v>0.39100000000000001</v>
      </c>
      <c r="O3625">
        <v>0.95299999999999996</v>
      </c>
      <c r="P3625">
        <v>0.36799999999999999</v>
      </c>
      <c r="Q3625">
        <v>0.90300000000000002</v>
      </c>
      <c r="R3625">
        <v>0.92500000000000004</v>
      </c>
      <c r="S3625">
        <v>0.29099999999999998</v>
      </c>
      <c r="T3625">
        <v>0.72599999999999998</v>
      </c>
      <c r="U3625">
        <v>859.35799999999995</v>
      </c>
      <c r="V3625" t="s">
        <v>58</v>
      </c>
      <c r="W3625">
        <v>0.98799999999999999</v>
      </c>
      <c r="X3625">
        <v>0.98699999999999999</v>
      </c>
      <c r="Y3625">
        <v>0.95</v>
      </c>
      <c r="Z3625">
        <v>0.98</v>
      </c>
      <c r="AA3625" s="19">
        <v>45734.040741817131</v>
      </c>
      <c r="AB3625" t="s">
        <v>2043</v>
      </c>
    </row>
    <row r="3626" spans="1:28" x14ac:dyDescent="0.35">
      <c r="A3626" t="s">
        <v>2030</v>
      </c>
      <c r="B3626" t="s">
        <v>314</v>
      </c>
      <c r="C3626">
        <v>99</v>
      </c>
      <c r="D3626" s="9">
        <v>44466.699664351851</v>
      </c>
      <c r="E3626" s="9">
        <v>44565.890416666669</v>
      </c>
      <c r="F3626" t="s">
        <v>874</v>
      </c>
      <c r="G3626" t="s">
        <v>874</v>
      </c>
      <c r="H3626">
        <v>20</v>
      </c>
      <c r="I3626">
        <v>17</v>
      </c>
      <c r="J3626">
        <v>8</v>
      </c>
      <c r="K3626" t="s">
        <v>875</v>
      </c>
      <c r="L3626">
        <v>22</v>
      </c>
      <c r="M3626">
        <v>6</v>
      </c>
      <c r="N3626">
        <v>0.20899999999999999</v>
      </c>
      <c r="O3626">
        <v>0.16300000000000001</v>
      </c>
      <c r="P3626">
        <v>6.6000000000000003E-2</v>
      </c>
      <c r="Q3626">
        <v>0.16900000000000001</v>
      </c>
      <c r="R3626">
        <v>0.55200000000000005</v>
      </c>
      <c r="S3626">
        <v>0.56200000000000006</v>
      </c>
      <c r="T3626">
        <v>0.82299999999999995</v>
      </c>
      <c r="U3626">
        <v>4591.7160000000003</v>
      </c>
      <c r="V3626" t="s">
        <v>58</v>
      </c>
      <c r="W3626">
        <v>0.97299999999999998</v>
      </c>
      <c r="X3626">
        <v>0.85</v>
      </c>
      <c r="Y3626">
        <v>0.89500000000000002</v>
      </c>
      <c r="Z3626">
        <v>0.88900000000000001</v>
      </c>
      <c r="AA3626" s="19">
        <v>45734.040755844908</v>
      </c>
      <c r="AB3626" t="s">
        <v>2043</v>
      </c>
    </row>
    <row r="3627" spans="1:28" x14ac:dyDescent="0.35">
      <c r="A3627" t="s">
        <v>2031</v>
      </c>
      <c r="B3627" t="s">
        <v>313</v>
      </c>
      <c r="C3627">
        <v>3755</v>
      </c>
      <c r="D3627" s="9">
        <v>40808.674664351849</v>
      </c>
      <c r="E3627" s="9">
        <v>44564.393946759257</v>
      </c>
      <c r="F3627">
        <v>24593</v>
      </c>
      <c r="G3627">
        <v>24593</v>
      </c>
      <c r="H3627">
        <v>6616</v>
      </c>
      <c r="I3627">
        <v>17977</v>
      </c>
      <c r="J3627">
        <v>1195</v>
      </c>
      <c r="K3627">
        <v>23398</v>
      </c>
      <c r="L3627">
        <v>21406</v>
      </c>
      <c r="M3627">
        <v>1992</v>
      </c>
      <c r="N3627">
        <v>2.948</v>
      </c>
      <c r="O3627">
        <v>8.2910000000000004</v>
      </c>
      <c r="P3627">
        <v>0.45</v>
      </c>
      <c r="Q3627">
        <v>10.097</v>
      </c>
      <c r="R3627">
        <v>0.93600000000000005</v>
      </c>
      <c r="S3627">
        <v>0.26200000000000001</v>
      </c>
      <c r="T3627">
        <v>0.96</v>
      </c>
      <c r="U3627">
        <v>197.286</v>
      </c>
      <c r="V3627" t="s">
        <v>58</v>
      </c>
      <c r="W3627">
        <v>0.93100000000000005</v>
      </c>
      <c r="X3627">
        <v>0.96299999999999997</v>
      </c>
      <c r="Y3627">
        <v>0.95799999999999996</v>
      </c>
      <c r="Z3627">
        <v>0.96899999999999997</v>
      </c>
      <c r="AA3627" s="19">
        <v>45734.040902523149</v>
      </c>
      <c r="AB3627" t="s">
        <v>2043</v>
      </c>
    </row>
    <row r="3628" spans="1:28" x14ac:dyDescent="0.35">
      <c r="A3628" t="s">
        <v>2031</v>
      </c>
      <c r="B3628" t="s">
        <v>314</v>
      </c>
      <c r="C3628">
        <v>81</v>
      </c>
      <c r="D3628" s="9">
        <v>44482.605995370373</v>
      </c>
      <c r="E3628" s="9">
        <v>44564.393946759257</v>
      </c>
      <c r="F3628" t="s">
        <v>874</v>
      </c>
      <c r="G3628" t="s">
        <v>874</v>
      </c>
      <c r="H3628">
        <v>3</v>
      </c>
      <c r="I3628">
        <v>5</v>
      </c>
      <c r="J3628">
        <v>1</v>
      </c>
      <c r="K3628" t="s">
        <v>875</v>
      </c>
      <c r="L3628">
        <v>1</v>
      </c>
      <c r="M3628">
        <v>6</v>
      </c>
      <c r="N3628">
        <v>2.5999999999999999E-2</v>
      </c>
      <c r="O3628">
        <v>4.7E-2</v>
      </c>
      <c r="P3628" t="s">
        <v>877</v>
      </c>
      <c r="Q3628" t="s">
        <v>877</v>
      </c>
      <c r="R3628" t="s">
        <v>877</v>
      </c>
      <c r="S3628" t="s">
        <v>877</v>
      </c>
      <c r="T3628" t="s">
        <v>877</v>
      </c>
      <c r="U3628" t="s">
        <v>877</v>
      </c>
      <c r="V3628" t="s">
        <v>58</v>
      </c>
      <c r="W3628">
        <v>0.78700000000000003</v>
      </c>
      <c r="X3628">
        <v>0.97799999999999998</v>
      </c>
      <c r="Y3628" t="s">
        <v>877</v>
      </c>
      <c r="Z3628" t="s">
        <v>877</v>
      </c>
      <c r="AA3628" s="19">
        <v>45734.040902696761</v>
      </c>
      <c r="AB3628" t="s">
        <v>2043</v>
      </c>
    </row>
    <row r="3629" spans="1:28" x14ac:dyDescent="0.35">
      <c r="A3629" t="s">
        <v>2032</v>
      </c>
      <c r="B3629" t="s">
        <v>313</v>
      </c>
      <c r="C3629">
        <v>630</v>
      </c>
      <c r="D3629" s="9">
        <v>43017.209074074075</v>
      </c>
      <c r="E3629" s="9">
        <v>43648.09715277778</v>
      </c>
      <c r="F3629">
        <v>64</v>
      </c>
      <c r="G3629">
        <v>64</v>
      </c>
      <c r="H3629">
        <v>53</v>
      </c>
      <c r="I3629">
        <v>11</v>
      </c>
      <c r="J3629">
        <v>6</v>
      </c>
      <c r="K3629">
        <v>58</v>
      </c>
      <c r="L3629">
        <v>31</v>
      </c>
      <c r="M3629">
        <v>27</v>
      </c>
      <c r="N3629">
        <v>9.1999999999999998E-2</v>
      </c>
      <c r="O3629">
        <v>1.7999999999999999E-2</v>
      </c>
      <c r="P3629">
        <v>1.6E-2</v>
      </c>
      <c r="Q3629">
        <v>4.7E-2</v>
      </c>
      <c r="R3629">
        <v>0.5</v>
      </c>
      <c r="S3629">
        <v>0.83599999999999997</v>
      </c>
      <c r="T3629">
        <v>0.85499999999999998</v>
      </c>
      <c r="U3629">
        <v>574.46799999999996</v>
      </c>
      <c r="V3629" t="s">
        <v>58</v>
      </c>
      <c r="W3629">
        <v>0.92700000000000005</v>
      </c>
      <c r="X3629">
        <v>0.91100000000000003</v>
      </c>
      <c r="Y3629">
        <v>0.72099999999999997</v>
      </c>
      <c r="Z3629">
        <v>0.96499999999999997</v>
      </c>
      <c r="AA3629" s="19">
        <v>45734.040993865739</v>
      </c>
      <c r="AB3629" t="s">
        <v>2043</v>
      </c>
    </row>
    <row r="3630" spans="1:28" x14ac:dyDescent="0.35">
      <c r="A3630" t="s">
        <v>2032</v>
      </c>
      <c r="B3630" t="s">
        <v>314</v>
      </c>
      <c r="C3630">
        <v>60</v>
      </c>
      <c r="D3630" s="9">
        <v>43587.969259259262</v>
      </c>
      <c r="E3630" s="9">
        <v>43648.09715277778</v>
      </c>
      <c r="F3630" t="s">
        <v>874</v>
      </c>
      <c r="G3630" t="s">
        <v>874</v>
      </c>
      <c r="H3630">
        <v>3</v>
      </c>
      <c r="I3630">
        <v>1</v>
      </c>
      <c r="J3630">
        <v>2</v>
      </c>
      <c r="K3630" t="s">
        <v>875</v>
      </c>
      <c r="L3630">
        <v>11</v>
      </c>
      <c r="M3630">
        <v>-10</v>
      </c>
      <c r="N3630">
        <v>3.6999999999999998E-2</v>
      </c>
      <c r="O3630" t="s">
        <v>877</v>
      </c>
      <c r="P3630" t="s">
        <v>877</v>
      </c>
      <c r="Q3630">
        <v>0.158</v>
      </c>
      <c r="R3630" t="s">
        <v>877</v>
      </c>
      <c r="S3630" t="s">
        <v>877</v>
      </c>
      <c r="T3630" t="s">
        <v>877</v>
      </c>
      <c r="U3630" t="s">
        <v>877</v>
      </c>
      <c r="V3630" t="s">
        <v>58</v>
      </c>
      <c r="W3630">
        <v>0.99</v>
      </c>
      <c r="X3630" t="s">
        <v>877</v>
      </c>
      <c r="Y3630" t="s">
        <v>877</v>
      </c>
      <c r="Z3630">
        <v>0.85</v>
      </c>
      <c r="AA3630" s="19">
        <v>45734.040993923612</v>
      </c>
      <c r="AB3630" t="s">
        <v>2043</v>
      </c>
    </row>
    <row r="3631" spans="1:28" x14ac:dyDescent="0.35">
      <c r="A3631" t="s">
        <v>2033</v>
      </c>
      <c r="B3631" t="s">
        <v>313</v>
      </c>
      <c r="C3631">
        <v>2029</v>
      </c>
      <c r="D3631" s="9">
        <v>42475.1718287037</v>
      </c>
      <c r="E3631" s="9">
        <v>44504.447939814818</v>
      </c>
      <c r="F3631">
        <v>6623</v>
      </c>
      <c r="G3631">
        <v>6623</v>
      </c>
      <c r="H3631">
        <v>3351</v>
      </c>
      <c r="I3631">
        <v>3272</v>
      </c>
      <c r="J3631">
        <v>875</v>
      </c>
      <c r="K3631">
        <v>5748</v>
      </c>
      <c r="L3631">
        <v>4124</v>
      </c>
      <c r="M3631">
        <v>1624</v>
      </c>
      <c r="N3631">
        <v>2.3109999999999999</v>
      </c>
      <c r="O3631">
        <v>2.2850000000000001</v>
      </c>
      <c r="P3631">
        <v>0.65700000000000003</v>
      </c>
      <c r="Q3631">
        <v>2.8860000000000001</v>
      </c>
      <c r="R3631">
        <v>0.73299999999999998</v>
      </c>
      <c r="S3631">
        <v>0.503</v>
      </c>
      <c r="T3631">
        <v>0.85699999999999998</v>
      </c>
      <c r="U3631">
        <v>562.71699999999998</v>
      </c>
      <c r="V3631" t="s">
        <v>58</v>
      </c>
      <c r="W3631">
        <v>0.92500000000000004</v>
      </c>
      <c r="X3631">
        <v>0.99199999999999999</v>
      </c>
      <c r="Y3631">
        <v>0.83799999999999997</v>
      </c>
      <c r="Z3631">
        <v>0.94799999999999995</v>
      </c>
      <c r="AA3631" s="19">
        <v>45734.041095960645</v>
      </c>
      <c r="AB3631" t="s">
        <v>2043</v>
      </c>
    </row>
    <row r="3632" spans="1:28" x14ac:dyDescent="0.35">
      <c r="A3632" t="s">
        <v>2033</v>
      </c>
      <c r="B3632" t="s">
        <v>314</v>
      </c>
      <c r="C3632">
        <v>0</v>
      </c>
      <c r="D3632" s="9">
        <v>44504.447939814818</v>
      </c>
      <c r="E3632" s="9">
        <v>44504.447939814818</v>
      </c>
      <c r="F3632" t="s">
        <v>874</v>
      </c>
      <c r="G3632" t="s">
        <v>874</v>
      </c>
      <c r="H3632">
        <v>1</v>
      </c>
      <c r="I3632">
        <v>1</v>
      </c>
      <c r="J3632">
        <v>1</v>
      </c>
      <c r="K3632" t="s">
        <v>875</v>
      </c>
      <c r="L3632">
        <v>1</v>
      </c>
      <c r="M3632">
        <v>0</v>
      </c>
      <c r="N3632" t="s">
        <v>877</v>
      </c>
      <c r="O3632" t="s">
        <v>877</v>
      </c>
      <c r="P3632" t="s">
        <v>877</v>
      </c>
      <c r="Q3632" t="s">
        <v>877</v>
      </c>
      <c r="R3632" t="s">
        <v>877</v>
      </c>
      <c r="S3632" t="s">
        <v>877</v>
      </c>
      <c r="T3632" t="s">
        <v>877</v>
      </c>
      <c r="U3632" t="s">
        <v>877</v>
      </c>
      <c r="V3632" t="s">
        <v>58</v>
      </c>
      <c r="W3632" t="s">
        <v>877</v>
      </c>
      <c r="X3632" t="s">
        <v>877</v>
      </c>
      <c r="Y3632" t="s">
        <v>877</v>
      </c>
      <c r="Z3632" t="s">
        <v>877</v>
      </c>
      <c r="AA3632" s="19">
        <v>45734.041096064815</v>
      </c>
      <c r="AB3632" t="s">
        <v>2043</v>
      </c>
    </row>
    <row r="3633" spans="1:28" x14ac:dyDescent="0.35">
      <c r="A3633" t="s">
        <v>2034</v>
      </c>
      <c r="B3633" t="s">
        <v>313</v>
      </c>
      <c r="C3633">
        <v>3884</v>
      </c>
      <c r="D3633" s="9">
        <v>40676.084050925929</v>
      </c>
      <c r="E3633" s="9">
        <v>44560.419490740744</v>
      </c>
      <c r="F3633">
        <v>2781</v>
      </c>
      <c r="G3633">
        <v>2781</v>
      </c>
      <c r="H3633">
        <v>1121</v>
      </c>
      <c r="I3633">
        <v>1660</v>
      </c>
      <c r="J3633">
        <v>297</v>
      </c>
      <c r="K3633">
        <v>2484</v>
      </c>
      <c r="L3633">
        <v>1953</v>
      </c>
      <c r="M3633">
        <v>531</v>
      </c>
      <c r="N3633">
        <v>0.30199999999999999</v>
      </c>
      <c r="O3633">
        <v>0.49</v>
      </c>
      <c r="P3633">
        <v>0.114</v>
      </c>
      <c r="Q3633">
        <v>0.58399999999999996</v>
      </c>
      <c r="R3633">
        <v>0.86099999999999999</v>
      </c>
      <c r="S3633">
        <v>0.38100000000000001</v>
      </c>
      <c r="T3633">
        <v>0.85599999999999998</v>
      </c>
      <c r="U3633">
        <v>909.24699999999996</v>
      </c>
      <c r="V3633" t="s">
        <v>58</v>
      </c>
      <c r="W3633">
        <v>0.95299999999999996</v>
      </c>
      <c r="X3633">
        <v>0.98099999999999998</v>
      </c>
      <c r="Y3633">
        <v>0.875</v>
      </c>
      <c r="Z3633">
        <v>0.97699999999999998</v>
      </c>
      <c r="AA3633" s="19">
        <v>45734.041196099533</v>
      </c>
      <c r="AB3633" t="s">
        <v>2043</v>
      </c>
    </row>
    <row r="3634" spans="1:28" x14ac:dyDescent="0.35">
      <c r="A3634" t="s">
        <v>2034</v>
      </c>
      <c r="B3634" t="s">
        <v>314</v>
      </c>
      <c r="C3634">
        <v>99</v>
      </c>
      <c r="D3634" s="9">
        <v>44461.335069444445</v>
      </c>
      <c r="E3634" s="9">
        <v>44560.419490740744</v>
      </c>
      <c r="F3634" t="s">
        <v>874</v>
      </c>
      <c r="G3634" t="s">
        <v>874</v>
      </c>
      <c r="H3634">
        <v>17</v>
      </c>
      <c r="I3634">
        <v>23</v>
      </c>
      <c r="J3634">
        <v>1</v>
      </c>
      <c r="K3634" t="s">
        <v>875</v>
      </c>
      <c r="L3634">
        <v>18</v>
      </c>
      <c r="M3634">
        <v>21</v>
      </c>
      <c r="N3634">
        <v>0.155</v>
      </c>
      <c r="O3634">
        <v>0.28699999999999998</v>
      </c>
      <c r="P3634" t="s">
        <v>877</v>
      </c>
      <c r="Q3634">
        <v>0.221</v>
      </c>
      <c r="R3634" t="s">
        <v>877</v>
      </c>
      <c r="S3634" t="s">
        <v>877</v>
      </c>
      <c r="T3634" t="s">
        <v>877</v>
      </c>
      <c r="U3634" t="s">
        <v>877</v>
      </c>
      <c r="V3634" t="s">
        <v>58</v>
      </c>
      <c r="W3634">
        <v>0.96799999999999997</v>
      </c>
      <c r="X3634">
        <v>0.89200000000000002</v>
      </c>
      <c r="Y3634" t="s">
        <v>877</v>
      </c>
      <c r="Z3634">
        <v>0.95399999999999996</v>
      </c>
      <c r="AA3634" s="19">
        <v>45734.041196168982</v>
      </c>
      <c r="AB3634" t="s">
        <v>2043</v>
      </c>
    </row>
    <row r="3635" spans="1:28" x14ac:dyDescent="0.35">
      <c r="A3635" t="s">
        <v>2035</v>
      </c>
      <c r="B3635" t="s">
        <v>313</v>
      </c>
      <c r="C3635">
        <v>328</v>
      </c>
      <c r="D3635" s="9">
        <v>38474.942974537036</v>
      </c>
      <c r="E3635" s="9">
        <v>38803.93068287037</v>
      </c>
      <c r="F3635">
        <v>44</v>
      </c>
      <c r="G3635">
        <v>44</v>
      </c>
      <c r="H3635">
        <v>36</v>
      </c>
      <c r="I3635">
        <v>8</v>
      </c>
      <c r="J3635">
        <v>3</v>
      </c>
      <c r="K3635">
        <v>41</v>
      </c>
      <c r="L3635">
        <v>11</v>
      </c>
      <c r="M3635">
        <v>30</v>
      </c>
      <c r="N3635">
        <v>0.1</v>
      </c>
      <c r="O3635">
        <v>1.7999999999999999E-2</v>
      </c>
      <c r="P3635">
        <v>5.6000000000000001E-2</v>
      </c>
      <c r="Q3635">
        <v>2.5000000000000001E-2</v>
      </c>
      <c r="R3635">
        <v>0.40300000000000002</v>
      </c>
      <c r="S3635">
        <v>0.84699999999999998</v>
      </c>
      <c r="T3635">
        <v>0.52500000000000002</v>
      </c>
      <c r="U3635">
        <v>1200</v>
      </c>
      <c r="V3635" t="s">
        <v>58</v>
      </c>
      <c r="W3635">
        <v>0.89500000000000002</v>
      </c>
      <c r="X3635">
        <v>0.84599999999999997</v>
      </c>
      <c r="Y3635">
        <v>0.75</v>
      </c>
      <c r="Z3635">
        <v>0.872</v>
      </c>
      <c r="AA3635" s="19">
        <v>45734.041286273146</v>
      </c>
      <c r="AB3635" t="s">
        <v>2043</v>
      </c>
    </row>
    <row r="3636" spans="1:28" x14ac:dyDescent="0.35">
      <c r="A3636" t="s">
        <v>2035</v>
      </c>
      <c r="B3636" t="s">
        <v>314</v>
      </c>
      <c r="C3636">
        <v>83</v>
      </c>
      <c r="D3636" s="9">
        <v>38720.102812500001</v>
      </c>
      <c r="E3636" s="9">
        <v>38803.93068287037</v>
      </c>
      <c r="F3636" t="s">
        <v>874</v>
      </c>
      <c r="G3636" t="s">
        <v>874</v>
      </c>
      <c r="H3636">
        <v>6</v>
      </c>
      <c r="I3636">
        <v>1</v>
      </c>
      <c r="J3636">
        <v>1</v>
      </c>
      <c r="K3636" t="s">
        <v>875</v>
      </c>
      <c r="L3636">
        <v>2</v>
      </c>
      <c r="M3636">
        <v>4</v>
      </c>
      <c r="N3636">
        <v>3.6999999999999998E-2</v>
      </c>
      <c r="O3636" t="s">
        <v>877</v>
      </c>
      <c r="P3636" t="s">
        <v>877</v>
      </c>
      <c r="Q3636">
        <v>6.7000000000000004E-2</v>
      </c>
      <c r="R3636" t="s">
        <v>877</v>
      </c>
      <c r="S3636" t="s">
        <v>877</v>
      </c>
      <c r="T3636" t="s">
        <v>877</v>
      </c>
      <c r="U3636" t="s">
        <v>877</v>
      </c>
      <c r="V3636" t="s">
        <v>58</v>
      </c>
      <c r="W3636">
        <v>0.44900000000000001</v>
      </c>
      <c r="X3636" t="s">
        <v>877</v>
      </c>
      <c r="Y3636" t="s">
        <v>877</v>
      </c>
      <c r="Z3636">
        <v>1</v>
      </c>
      <c r="AA3636" s="19">
        <v>45734.041286331019</v>
      </c>
      <c r="AB3636" t="s">
        <v>2043</v>
      </c>
    </row>
    <row r="3637" spans="1:28" x14ac:dyDescent="0.35">
      <c r="A3637" t="s">
        <v>2036</v>
      </c>
      <c r="B3637" t="s">
        <v>313</v>
      </c>
      <c r="C3637">
        <v>485</v>
      </c>
      <c r="D3637" s="9">
        <v>44033.7965625</v>
      </c>
      <c r="E3637" s="9">
        <v>44519.334016203706</v>
      </c>
      <c r="F3637">
        <v>50</v>
      </c>
      <c r="G3637">
        <v>50</v>
      </c>
      <c r="H3637">
        <v>32</v>
      </c>
      <c r="I3637">
        <v>18</v>
      </c>
      <c r="J3637">
        <v>10</v>
      </c>
      <c r="K3637">
        <v>40</v>
      </c>
      <c r="L3637">
        <v>12</v>
      </c>
      <c r="M3637">
        <v>28</v>
      </c>
      <c r="N3637">
        <v>9.5000000000000001E-2</v>
      </c>
      <c r="O3637">
        <v>4.3999999999999997E-2</v>
      </c>
      <c r="P3637">
        <v>0</v>
      </c>
      <c r="Q3637">
        <v>4.2000000000000003E-2</v>
      </c>
      <c r="R3637">
        <v>0.30199999999999999</v>
      </c>
      <c r="S3637">
        <v>0.68300000000000005</v>
      </c>
      <c r="T3637">
        <v>1</v>
      </c>
      <c r="U3637">
        <v>666.66700000000003</v>
      </c>
      <c r="V3637" t="s">
        <v>58</v>
      </c>
      <c r="W3637">
        <v>0.81499999999999995</v>
      </c>
      <c r="X3637">
        <v>0.82799999999999996</v>
      </c>
      <c r="Y3637">
        <v>0</v>
      </c>
      <c r="Z3637">
        <v>0.82099999999999995</v>
      </c>
      <c r="AA3637" s="19">
        <v>45734.041374652777</v>
      </c>
      <c r="AB3637" t="s">
        <v>2043</v>
      </c>
    </row>
    <row r="3638" spans="1:28" x14ac:dyDescent="0.35">
      <c r="A3638" t="s">
        <v>2036</v>
      </c>
      <c r="B3638" t="s">
        <v>314</v>
      </c>
      <c r="C3638">
        <v>71</v>
      </c>
      <c r="D3638" s="9">
        <v>44448.32613425926</v>
      </c>
      <c r="E3638" s="9">
        <v>44519.334016203706</v>
      </c>
      <c r="F3638" t="s">
        <v>874</v>
      </c>
      <c r="G3638" t="s">
        <v>874</v>
      </c>
      <c r="H3638">
        <v>3</v>
      </c>
      <c r="I3638">
        <v>2</v>
      </c>
      <c r="J3638">
        <v>10</v>
      </c>
      <c r="K3638" t="s">
        <v>875</v>
      </c>
      <c r="L3638">
        <v>2</v>
      </c>
      <c r="M3638">
        <v>-8</v>
      </c>
      <c r="N3638">
        <v>0.13600000000000001</v>
      </c>
      <c r="O3638">
        <v>3.6999999999999998E-2</v>
      </c>
      <c r="P3638">
        <v>5</v>
      </c>
      <c r="Q3638">
        <v>2.5999999999999999E-2</v>
      </c>
      <c r="R3638">
        <v>-5.0000000000000001E-3</v>
      </c>
      <c r="S3638">
        <v>0.78600000000000003</v>
      </c>
      <c r="T3638">
        <v>-27.902000000000001</v>
      </c>
      <c r="U3638">
        <v>1076.923</v>
      </c>
      <c r="V3638" t="s">
        <v>58</v>
      </c>
      <c r="W3638">
        <v>0.75</v>
      </c>
      <c r="X3638">
        <v>1</v>
      </c>
      <c r="Y3638">
        <v>0.27300000000000002</v>
      </c>
      <c r="Z3638">
        <v>1</v>
      </c>
      <c r="AA3638" s="19">
        <v>45734.04138855324</v>
      </c>
      <c r="AB3638" t="s">
        <v>2043</v>
      </c>
    </row>
    <row r="3639" spans="1:28" x14ac:dyDescent="0.35">
      <c r="A3639" t="s">
        <v>2037</v>
      </c>
      <c r="B3639" t="s">
        <v>313</v>
      </c>
      <c r="C3639">
        <v>364</v>
      </c>
      <c r="D3639" s="9">
        <v>44201.323935185188</v>
      </c>
      <c r="E3639" s="9">
        <v>44566.03875</v>
      </c>
      <c r="F3639">
        <v>72</v>
      </c>
      <c r="G3639">
        <v>72</v>
      </c>
      <c r="H3639">
        <v>66</v>
      </c>
      <c r="I3639">
        <v>6</v>
      </c>
      <c r="J3639">
        <v>0</v>
      </c>
      <c r="K3639">
        <v>72</v>
      </c>
      <c r="L3639">
        <v>34</v>
      </c>
      <c r="M3639">
        <v>38</v>
      </c>
      <c r="N3639">
        <v>0.316</v>
      </c>
      <c r="O3639">
        <v>3.2000000000000001E-2</v>
      </c>
      <c r="P3639">
        <v>0</v>
      </c>
      <c r="Q3639">
        <v>0.16200000000000001</v>
      </c>
      <c r="R3639">
        <v>0.46600000000000003</v>
      </c>
      <c r="S3639">
        <v>0.90800000000000003</v>
      </c>
      <c r="T3639">
        <v>1</v>
      </c>
      <c r="U3639">
        <v>234.56800000000001</v>
      </c>
      <c r="V3639" t="s">
        <v>58</v>
      </c>
      <c r="W3639">
        <v>0.71499999999999997</v>
      </c>
      <c r="X3639">
        <v>0.92400000000000004</v>
      </c>
      <c r="Y3639">
        <v>0</v>
      </c>
      <c r="Z3639">
        <v>0.92500000000000004</v>
      </c>
      <c r="AA3639" s="19">
        <v>45734.0414766088</v>
      </c>
      <c r="AB3639" t="s">
        <v>2043</v>
      </c>
    </row>
    <row r="3640" spans="1:28" x14ac:dyDescent="0.35">
      <c r="A3640" t="s">
        <v>2037</v>
      </c>
      <c r="B3640" t="s">
        <v>314</v>
      </c>
      <c r="C3640">
        <v>98</v>
      </c>
      <c r="D3640" s="9">
        <v>44467.966145833336</v>
      </c>
      <c r="E3640" s="9">
        <v>44566.03875</v>
      </c>
      <c r="F3640" t="s">
        <v>874</v>
      </c>
      <c r="G3640" t="s">
        <v>874</v>
      </c>
      <c r="H3640">
        <v>36</v>
      </c>
      <c r="I3640">
        <v>2</v>
      </c>
      <c r="J3640">
        <v>1</v>
      </c>
      <c r="K3640" t="s">
        <v>875</v>
      </c>
      <c r="L3640">
        <v>21</v>
      </c>
      <c r="M3640">
        <v>18</v>
      </c>
      <c r="N3640">
        <v>0.43</v>
      </c>
      <c r="O3640">
        <v>0.111</v>
      </c>
      <c r="P3640">
        <v>0</v>
      </c>
      <c r="Q3640">
        <v>0.13400000000000001</v>
      </c>
      <c r="R3640">
        <v>0.248</v>
      </c>
      <c r="S3640">
        <v>0.79500000000000004</v>
      </c>
      <c r="T3640">
        <v>1</v>
      </c>
      <c r="U3640">
        <v>283.58199999999999</v>
      </c>
      <c r="V3640" t="s">
        <v>58</v>
      </c>
      <c r="W3640">
        <v>0.60699999999999998</v>
      </c>
      <c r="X3640">
        <v>1</v>
      </c>
      <c r="Y3640">
        <v>0</v>
      </c>
      <c r="Z3640">
        <v>0.79300000000000004</v>
      </c>
      <c r="AA3640" s="19">
        <v>45734.041488159724</v>
      </c>
      <c r="AB3640" t="s">
        <v>2043</v>
      </c>
    </row>
    <row r="3641" spans="1:28" x14ac:dyDescent="0.35">
      <c r="A3641" t="s">
        <v>2038</v>
      </c>
      <c r="B3641" t="s">
        <v>313</v>
      </c>
      <c r="C3641">
        <v>914</v>
      </c>
      <c r="D3641" s="9">
        <v>38219.31449074074</v>
      </c>
      <c r="E3641" s="9">
        <v>39133.94253472222</v>
      </c>
      <c r="F3641">
        <v>37</v>
      </c>
      <c r="G3641">
        <v>37</v>
      </c>
      <c r="H3641">
        <v>17</v>
      </c>
      <c r="I3641">
        <v>20</v>
      </c>
      <c r="J3641">
        <v>3</v>
      </c>
      <c r="K3641">
        <v>34</v>
      </c>
      <c r="L3641">
        <v>2</v>
      </c>
      <c r="M3641">
        <v>32</v>
      </c>
      <c r="N3641">
        <v>2.1999999999999999E-2</v>
      </c>
      <c r="O3641">
        <v>4.2000000000000003E-2</v>
      </c>
      <c r="P3641">
        <v>5.0000000000000001E-3</v>
      </c>
      <c r="Q3641">
        <v>3.0000000000000001E-3</v>
      </c>
      <c r="R3641">
        <v>5.0999999999999997E-2</v>
      </c>
      <c r="S3641">
        <v>0.34399999999999997</v>
      </c>
      <c r="T3641">
        <v>0.92200000000000004</v>
      </c>
      <c r="U3641">
        <v>10666.666999999999</v>
      </c>
      <c r="V3641" t="s">
        <v>58</v>
      </c>
      <c r="W3641">
        <v>0.871</v>
      </c>
      <c r="X3641">
        <v>0.69</v>
      </c>
      <c r="Y3641">
        <v>0.75</v>
      </c>
      <c r="Z3641">
        <v>1</v>
      </c>
      <c r="AA3641" s="19">
        <v>45734.041578796299</v>
      </c>
      <c r="AB3641" t="s">
        <v>2043</v>
      </c>
    </row>
    <row r="3642" spans="1:28" x14ac:dyDescent="0.35">
      <c r="A3642" t="s">
        <v>2038</v>
      </c>
      <c r="B3642" t="s">
        <v>314</v>
      </c>
      <c r="C3642">
        <v>0</v>
      </c>
      <c r="D3642" s="9">
        <v>39133.930763888886</v>
      </c>
      <c r="E3642" s="9">
        <v>39133.94253472222</v>
      </c>
      <c r="F3642" t="s">
        <v>874</v>
      </c>
      <c r="G3642" t="s">
        <v>874</v>
      </c>
      <c r="H3642">
        <v>1</v>
      </c>
      <c r="I3642">
        <v>1</v>
      </c>
      <c r="J3642">
        <v>1</v>
      </c>
      <c r="K3642" t="s">
        <v>875</v>
      </c>
      <c r="L3642">
        <v>1</v>
      </c>
      <c r="M3642">
        <v>-1</v>
      </c>
      <c r="N3642" t="s">
        <v>877</v>
      </c>
      <c r="O3642" t="s">
        <v>877</v>
      </c>
      <c r="P3642" t="s">
        <v>877</v>
      </c>
      <c r="Q3642" t="s">
        <v>877</v>
      </c>
      <c r="R3642" t="s">
        <v>877</v>
      </c>
      <c r="S3642" t="s">
        <v>877</v>
      </c>
      <c r="T3642" t="s">
        <v>877</v>
      </c>
      <c r="U3642" t="s">
        <v>877</v>
      </c>
      <c r="V3642" t="s">
        <v>58</v>
      </c>
      <c r="W3642" t="s">
        <v>877</v>
      </c>
      <c r="X3642" t="s">
        <v>877</v>
      </c>
      <c r="Y3642" t="s">
        <v>877</v>
      </c>
      <c r="Z3642" t="s">
        <v>877</v>
      </c>
      <c r="AA3642" s="19">
        <v>45734.041578842596</v>
      </c>
      <c r="AB3642" t="s">
        <v>2043</v>
      </c>
    </row>
    <row r="3643" spans="1:28" x14ac:dyDescent="0.35">
      <c r="A3643" t="s">
        <v>2039</v>
      </c>
      <c r="B3643" t="s">
        <v>313</v>
      </c>
      <c r="C3643">
        <v>3215</v>
      </c>
      <c r="D3643" s="9">
        <v>39930.313240740739</v>
      </c>
      <c r="E3643" s="9">
        <v>43145.979629629626</v>
      </c>
      <c r="F3643">
        <v>500</v>
      </c>
      <c r="G3643">
        <v>500</v>
      </c>
      <c r="H3643">
        <v>294</v>
      </c>
      <c r="I3643">
        <v>206</v>
      </c>
      <c r="J3643">
        <v>51</v>
      </c>
      <c r="K3643">
        <v>449</v>
      </c>
      <c r="L3643">
        <v>402</v>
      </c>
      <c r="M3643">
        <v>47</v>
      </c>
      <c r="N3643">
        <v>0.11899999999999999</v>
      </c>
      <c r="O3643">
        <v>8.7999999999999995E-2</v>
      </c>
      <c r="P3643">
        <v>2.5999999999999999E-2</v>
      </c>
      <c r="Q3643">
        <v>0.17699999999999999</v>
      </c>
      <c r="R3643">
        <v>0.97799999999999998</v>
      </c>
      <c r="S3643">
        <v>0.57499999999999996</v>
      </c>
      <c r="T3643">
        <v>0.874</v>
      </c>
      <c r="U3643">
        <v>265.53699999999998</v>
      </c>
      <c r="V3643" t="s">
        <v>58</v>
      </c>
      <c r="W3643">
        <v>0.93300000000000005</v>
      </c>
      <c r="X3643">
        <v>0.94499999999999995</v>
      </c>
      <c r="Y3643">
        <v>0.86299999999999999</v>
      </c>
      <c r="Z3643">
        <v>0.85899999999999999</v>
      </c>
      <c r="AA3643" s="19">
        <v>45734.041666215278</v>
      </c>
      <c r="AB3643" t="s">
        <v>2043</v>
      </c>
    </row>
    <row r="3644" spans="1:28" x14ac:dyDescent="0.35">
      <c r="A3644" t="s">
        <v>2039</v>
      </c>
      <c r="B3644" t="s">
        <v>314</v>
      </c>
      <c r="C3644">
        <v>0</v>
      </c>
      <c r="D3644" s="9">
        <v>43145.979629629626</v>
      </c>
      <c r="E3644" s="9">
        <v>43145.979629629626</v>
      </c>
      <c r="F3644" t="s">
        <v>874</v>
      </c>
      <c r="G3644" t="s">
        <v>874</v>
      </c>
      <c r="H3644">
        <v>1</v>
      </c>
      <c r="I3644">
        <v>1</v>
      </c>
      <c r="J3644">
        <v>1</v>
      </c>
      <c r="K3644" t="s">
        <v>875</v>
      </c>
      <c r="L3644">
        <v>1</v>
      </c>
      <c r="M3644">
        <v>0</v>
      </c>
      <c r="N3644" t="s">
        <v>877</v>
      </c>
      <c r="O3644" t="s">
        <v>877</v>
      </c>
      <c r="P3644" t="s">
        <v>877</v>
      </c>
      <c r="Q3644" t="s">
        <v>877</v>
      </c>
      <c r="R3644" t="s">
        <v>877</v>
      </c>
      <c r="S3644" t="s">
        <v>877</v>
      </c>
      <c r="T3644" t="s">
        <v>877</v>
      </c>
      <c r="U3644" t="s">
        <v>877</v>
      </c>
      <c r="V3644" t="s">
        <v>58</v>
      </c>
      <c r="W3644" t="s">
        <v>877</v>
      </c>
      <c r="X3644" t="s">
        <v>877</v>
      </c>
      <c r="Y3644" t="s">
        <v>877</v>
      </c>
      <c r="Z3644" t="s">
        <v>877</v>
      </c>
      <c r="AA3644" s="19">
        <v>45734.041666273151</v>
      </c>
      <c r="AB3644" t="s">
        <v>2043</v>
      </c>
    </row>
    <row r="3645" spans="1:28" x14ac:dyDescent="0.35">
      <c r="A3645" t="s">
        <v>2040</v>
      </c>
      <c r="B3645" t="s">
        <v>313</v>
      </c>
      <c r="C3645">
        <v>3741</v>
      </c>
      <c r="D3645" s="9">
        <v>40819.581828703704</v>
      </c>
      <c r="E3645" s="9">
        <v>44560.807534722226</v>
      </c>
      <c r="F3645">
        <v>4165</v>
      </c>
      <c r="G3645">
        <v>4165</v>
      </c>
      <c r="H3645">
        <v>1891</v>
      </c>
      <c r="I3645">
        <v>2274</v>
      </c>
      <c r="J3645">
        <v>1138</v>
      </c>
      <c r="K3645">
        <v>3027</v>
      </c>
      <c r="L3645">
        <v>2794</v>
      </c>
      <c r="M3645">
        <v>233</v>
      </c>
      <c r="N3645">
        <v>0.877</v>
      </c>
      <c r="O3645">
        <v>1.171</v>
      </c>
      <c r="P3645">
        <v>0.28000000000000003</v>
      </c>
      <c r="Q3645">
        <v>1.202</v>
      </c>
      <c r="R3645">
        <v>0.68</v>
      </c>
      <c r="S3645">
        <v>0.42799999999999999</v>
      </c>
      <c r="T3645">
        <v>0.86299999999999999</v>
      </c>
      <c r="U3645">
        <v>193.84399999999999</v>
      </c>
      <c r="V3645" t="s">
        <v>58</v>
      </c>
      <c r="W3645">
        <v>0.94899999999999995</v>
      </c>
      <c r="X3645">
        <v>0.93899999999999995</v>
      </c>
      <c r="Y3645">
        <v>0.97</v>
      </c>
      <c r="Z3645">
        <v>0.92100000000000004</v>
      </c>
      <c r="AA3645" s="19">
        <v>45734.041762476852</v>
      </c>
      <c r="AB3645" t="s">
        <v>2043</v>
      </c>
    </row>
    <row r="3646" spans="1:28" x14ac:dyDescent="0.35">
      <c r="A3646" t="s">
        <v>2040</v>
      </c>
      <c r="B3646" t="s">
        <v>314</v>
      </c>
      <c r="C3646">
        <v>50</v>
      </c>
      <c r="D3646" s="9">
        <v>44509.871608796297</v>
      </c>
      <c r="E3646" s="9">
        <v>44560.807534722226</v>
      </c>
      <c r="F3646" t="s">
        <v>874</v>
      </c>
      <c r="G3646" t="s">
        <v>874</v>
      </c>
      <c r="H3646">
        <v>1</v>
      </c>
      <c r="I3646">
        <v>1</v>
      </c>
      <c r="J3646">
        <v>3</v>
      </c>
      <c r="K3646" t="s">
        <v>875</v>
      </c>
      <c r="L3646">
        <v>1</v>
      </c>
      <c r="M3646">
        <v>-2</v>
      </c>
      <c r="N3646" t="s">
        <v>877</v>
      </c>
      <c r="O3646" t="s">
        <v>877</v>
      </c>
      <c r="P3646">
        <v>0.03</v>
      </c>
      <c r="Q3646" t="s">
        <v>877</v>
      </c>
      <c r="R3646" t="s">
        <v>877</v>
      </c>
      <c r="S3646" t="s">
        <v>877</v>
      </c>
      <c r="T3646" t="s">
        <v>877</v>
      </c>
      <c r="U3646" t="s">
        <v>877</v>
      </c>
      <c r="V3646" t="s">
        <v>58</v>
      </c>
      <c r="W3646" t="s">
        <v>877</v>
      </c>
      <c r="X3646" t="s">
        <v>877</v>
      </c>
      <c r="Y3646">
        <v>0.76500000000000001</v>
      </c>
      <c r="Z3646" t="s">
        <v>877</v>
      </c>
      <c r="AA3646" s="19">
        <v>45734.041762569446</v>
      </c>
      <c r="AB3646" t="s">
        <v>2043</v>
      </c>
    </row>
    <row r="3647" spans="1:28" x14ac:dyDescent="0.35">
      <c r="A3647" t="s">
        <v>2041</v>
      </c>
      <c r="B3647" t="s">
        <v>313</v>
      </c>
      <c r="C3647">
        <v>3834</v>
      </c>
      <c r="D3647" s="9">
        <v>38931.668935185182</v>
      </c>
      <c r="E3647" s="9">
        <v>42765.934131944443</v>
      </c>
      <c r="F3647">
        <v>311</v>
      </c>
      <c r="G3647">
        <v>311</v>
      </c>
      <c r="H3647">
        <v>90</v>
      </c>
      <c r="I3647">
        <v>221</v>
      </c>
      <c r="J3647">
        <v>56</v>
      </c>
      <c r="K3647">
        <v>255</v>
      </c>
      <c r="L3647">
        <v>204</v>
      </c>
      <c r="M3647">
        <v>51</v>
      </c>
      <c r="N3647">
        <v>4.2000000000000003E-2</v>
      </c>
      <c r="O3647">
        <v>7.0000000000000007E-2</v>
      </c>
      <c r="P3647">
        <v>1.7999999999999999E-2</v>
      </c>
      <c r="Q3647">
        <v>9.6000000000000002E-2</v>
      </c>
      <c r="R3647">
        <v>1.0209999999999999</v>
      </c>
      <c r="S3647">
        <v>0.375</v>
      </c>
      <c r="T3647">
        <v>0.83899999999999997</v>
      </c>
      <c r="U3647">
        <v>531.25</v>
      </c>
      <c r="V3647" t="s">
        <v>64</v>
      </c>
      <c r="W3647">
        <v>0.73599999999999999</v>
      </c>
      <c r="X3647">
        <v>0.82299999999999995</v>
      </c>
      <c r="Y3647">
        <v>0.88500000000000001</v>
      </c>
      <c r="Z3647">
        <v>0.78500000000000003</v>
      </c>
      <c r="AA3647" s="19">
        <v>45734.041848668981</v>
      </c>
      <c r="AB3647" t="s">
        <v>2043</v>
      </c>
    </row>
    <row r="3648" spans="1:28" x14ac:dyDescent="0.35">
      <c r="A3648" t="s">
        <v>2041</v>
      </c>
      <c r="B3648" t="s">
        <v>314</v>
      </c>
      <c r="C3648">
        <v>0</v>
      </c>
      <c r="D3648" s="9">
        <v>42765.934131944443</v>
      </c>
      <c r="E3648" s="9">
        <v>42765.934131944443</v>
      </c>
      <c r="F3648" t="s">
        <v>874</v>
      </c>
      <c r="G3648" t="s">
        <v>874</v>
      </c>
      <c r="H3648">
        <v>1</v>
      </c>
      <c r="I3648">
        <v>1</v>
      </c>
      <c r="J3648">
        <v>1</v>
      </c>
      <c r="K3648" t="s">
        <v>875</v>
      </c>
      <c r="L3648">
        <v>1</v>
      </c>
      <c r="M3648">
        <v>0</v>
      </c>
      <c r="N3648" t="s">
        <v>877</v>
      </c>
      <c r="O3648" t="s">
        <v>877</v>
      </c>
      <c r="P3648" t="s">
        <v>877</v>
      </c>
      <c r="Q3648" t="s">
        <v>877</v>
      </c>
      <c r="R3648" t="s">
        <v>877</v>
      </c>
      <c r="S3648" t="s">
        <v>877</v>
      </c>
      <c r="T3648" t="s">
        <v>877</v>
      </c>
      <c r="U3648" t="s">
        <v>877</v>
      </c>
      <c r="V3648" t="s">
        <v>64</v>
      </c>
      <c r="W3648" t="s">
        <v>877</v>
      </c>
      <c r="X3648" t="s">
        <v>877</v>
      </c>
      <c r="Y3648" t="s">
        <v>877</v>
      </c>
      <c r="Z3648" t="s">
        <v>877</v>
      </c>
      <c r="AA3648" s="19">
        <v>45734.041848726854</v>
      </c>
      <c r="AB3648" t="s">
        <v>2043</v>
      </c>
    </row>
    <row r="3649" spans="1:28" x14ac:dyDescent="0.35">
      <c r="A3649" t="s">
        <v>2042</v>
      </c>
      <c r="B3649" t="s">
        <v>313</v>
      </c>
      <c r="C3649">
        <v>2079</v>
      </c>
      <c r="D3649" s="9">
        <v>42487.510335648149</v>
      </c>
      <c r="E3649" s="9">
        <v>44566.961388888885</v>
      </c>
      <c r="F3649">
        <v>9106</v>
      </c>
      <c r="G3649">
        <v>9106</v>
      </c>
      <c r="H3649">
        <v>2439</v>
      </c>
      <c r="I3649">
        <v>6667</v>
      </c>
      <c r="J3649">
        <v>28</v>
      </c>
      <c r="K3649">
        <v>9078</v>
      </c>
      <c r="L3649">
        <v>29</v>
      </c>
      <c r="M3649">
        <v>9049</v>
      </c>
      <c r="N3649">
        <v>3.9460000000000002</v>
      </c>
      <c r="O3649">
        <v>4.2290000000000001</v>
      </c>
      <c r="P3649">
        <v>2.8000000000000001E-2</v>
      </c>
      <c r="Q3649">
        <v>2.1999999999999999E-2</v>
      </c>
      <c r="R3649">
        <v>3.0000000000000001E-3</v>
      </c>
      <c r="S3649">
        <v>0.48299999999999998</v>
      </c>
      <c r="T3649">
        <v>0.997</v>
      </c>
      <c r="U3649">
        <v>411318.18199999997</v>
      </c>
      <c r="V3649" t="s">
        <v>58</v>
      </c>
      <c r="W3649">
        <v>0.72199999999999998</v>
      </c>
      <c r="X3649">
        <v>0.40100000000000002</v>
      </c>
      <c r="Y3649">
        <v>0.876</v>
      </c>
      <c r="Z3649">
        <v>0.84</v>
      </c>
      <c r="AA3649" s="19">
        <v>45734.041952025465</v>
      </c>
      <c r="AB3649" t="s">
        <v>2043</v>
      </c>
    </row>
    <row r="3650" spans="1:28" x14ac:dyDescent="0.35">
      <c r="A3650" t="s">
        <v>2042</v>
      </c>
      <c r="B3650" t="s">
        <v>314</v>
      </c>
      <c r="C3650">
        <v>99</v>
      </c>
      <c r="D3650" s="9">
        <v>44467.185532407406</v>
      </c>
      <c r="E3650" s="9">
        <v>44566.961388888885</v>
      </c>
      <c r="F3650" t="s">
        <v>874</v>
      </c>
      <c r="G3650" t="s">
        <v>874</v>
      </c>
      <c r="H3650">
        <v>232</v>
      </c>
      <c r="I3650">
        <v>1360</v>
      </c>
      <c r="J3650">
        <v>1</v>
      </c>
      <c r="K3650" t="s">
        <v>875</v>
      </c>
      <c r="L3650">
        <v>4</v>
      </c>
      <c r="M3650">
        <v>1587</v>
      </c>
      <c r="N3650">
        <v>2.169</v>
      </c>
      <c r="O3650">
        <v>13.398999999999999</v>
      </c>
      <c r="P3650" t="s">
        <v>877</v>
      </c>
      <c r="Q3650">
        <v>2.9000000000000001E-2</v>
      </c>
      <c r="R3650" t="s">
        <v>877</v>
      </c>
      <c r="S3650" t="s">
        <v>877</v>
      </c>
      <c r="T3650" t="s">
        <v>877</v>
      </c>
      <c r="U3650" t="s">
        <v>877</v>
      </c>
      <c r="V3650" t="s">
        <v>58</v>
      </c>
      <c r="W3650">
        <v>0.99199999999999999</v>
      </c>
      <c r="X3650">
        <v>0.98599999999999999</v>
      </c>
      <c r="Y3650" t="s">
        <v>877</v>
      </c>
      <c r="Z3650">
        <v>0.86299999999999999</v>
      </c>
      <c r="AA3650" s="19">
        <v>45734.041952175925</v>
      </c>
      <c r="AB3650" t="s">
        <v>2043</v>
      </c>
    </row>
  </sheetData>
  <phoneticPr fontId="3"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2591A-7470-40A6-89C1-90E0A05D1DFF}">
  <dimension ref="A1:G264"/>
  <sheetViews>
    <sheetView workbookViewId="0">
      <selection activeCell="B2" sqref="B2"/>
    </sheetView>
  </sheetViews>
  <sheetFormatPr defaultRowHeight="14.5" x14ac:dyDescent="0.35"/>
  <sheetData>
    <row r="1" spans="1:7" x14ac:dyDescent="0.35">
      <c r="A1" t="s">
        <v>5</v>
      </c>
      <c r="B1" t="s">
        <v>22</v>
      </c>
      <c r="C1" t="s">
        <v>23</v>
      </c>
      <c r="D1" t="s">
        <v>24</v>
      </c>
      <c r="E1" t="s">
        <v>25</v>
      </c>
      <c r="F1" t="s">
        <v>26</v>
      </c>
      <c r="G1" t="s">
        <v>27</v>
      </c>
    </row>
    <row r="2" spans="1:7" x14ac:dyDescent="0.35">
      <c r="A2">
        <v>0</v>
      </c>
      <c r="B2" s="2">
        <f>Inputs!B$6+(Inputs!B$2+Inputs!B$3-Inputs!B$4)*Timelines!$A2</f>
        <v>1007</v>
      </c>
      <c r="C2" s="2">
        <f>Inputs!B$5*Timelines!$A2</f>
        <v>0</v>
      </c>
      <c r="D2" s="2">
        <f>IF(B2&lt;C2,0,B2-C2)</f>
        <v>1007</v>
      </c>
      <c r="E2" s="2">
        <f>Inputs!C$6+(Inputs!C$2+Inputs!C$3-Inputs!C$4)*Timelines!$A2</f>
        <v>500</v>
      </c>
      <c r="F2">
        <f>Inputs!C$5*Timelines!$A2</f>
        <v>0</v>
      </c>
      <c r="G2" s="2">
        <f t="shared" ref="G2:G65" si="0">IF(E2&lt;F2,0,E2-F2)</f>
        <v>500</v>
      </c>
    </row>
    <row r="3" spans="1:7" x14ac:dyDescent="0.35">
      <c r="A3">
        <v>7</v>
      </c>
      <c r="B3" s="2">
        <f>Inputs!B$6+(Inputs!B$2+Inputs!B$3-Inputs!B$4)*Timelines!$A3</f>
        <v>1051.5619999999999</v>
      </c>
      <c r="C3" s="2">
        <f>Inputs!B$5*Timelines!$A3</f>
        <v>41.188000000000002</v>
      </c>
      <c r="D3" s="2">
        <f t="shared" ref="D3:D66" si="1">IF(B3&lt;C3,0,B3-C3)</f>
        <v>1010.3739999999999</v>
      </c>
      <c r="E3" s="2">
        <f>Inputs!C$6+(Inputs!C$2+Inputs!C$3-Inputs!C$4)*Timelines!$A3</f>
        <v>542</v>
      </c>
      <c r="F3">
        <f>Inputs!C$5*Timelines!$A3</f>
        <v>47.6</v>
      </c>
      <c r="G3" s="2">
        <f t="shared" si="0"/>
        <v>494.4</v>
      </c>
    </row>
    <row r="4" spans="1:7" x14ac:dyDescent="0.35">
      <c r="A4">
        <v>14</v>
      </c>
      <c r="B4" s="2">
        <f>Inputs!B$6+(Inputs!B$2+Inputs!B$3-Inputs!B$4)*Timelines!$A4</f>
        <v>1096.124</v>
      </c>
      <c r="C4" s="2">
        <f>Inputs!B$5*Timelines!$A4</f>
        <v>82.376000000000005</v>
      </c>
      <c r="D4" s="2">
        <f t="shared" si="1"/>
        <v>1013.748</v>
      </c>
      <c r="E4" s="2">
        <f>Inputs!C$6+(Inputs!C$2+Inputs!C$3-Inputs!C$4)*Timelines!$A4</f>
        <v>584</v>
      </c>
      <c r="F4">
        <f>Inputs!C$5*Timelines!$A4</f>
        <v>95.2</v>
      </c>
      <c r="G4" s="2">
        <f t="shared" si="0"/>
        <v>488.8</v>
      </c>
    </row>
    <row r="5" spans="1:7" x14ac:dyDescent="0.35">
      <c r="A5">
        <v>21</v>
      </c>
      <c r="B5" s="2">
        <f>Inputs!B$6+(Inputs!B$2+Inputs!B$3-Inputs!B$4)*Timelines!$A5</f>
        <v>1140.6859999999999</v>
      </c>
      <c r="C5" s="2">
        <f>Inputs!B$5*Timelines!$A5</f>
        <v>123.56400000000001</v>
      </c>
      <c r="D5" s="2">
        <f t="shared" si="1"/>
        <v>1017.122</v>
      </c>
      <c r="E5" s="2">
        <f>Inputs!C$6+(Inputs!C$2+Inputs!C$3-Inputs!C$4)*Timelines!$A5</f>
        <v>626</v>
      </c>
      <c r="F5">
        <f>Inputs!C$5*Timelines!$A5</f>
        <v>142.79999999999998</v>
      </c>
      <c r="G5" s="2">
        <f t="shared" si="0"/>
        <v>483.20000000000005</v>
      </c>
    </row>
    <row r="6" spans="1:7" x14ac:dyDescent="0.35">
      <c r="A6">
        <v>28</v>
      </c>
      <c r="B6" s="2">
        <f>Inputs!B$6+(Inputs!B$2+Inputs!B$3-Inputs!B$4)*Timelines!$A6</f>
        <v>1185.248</v>
      </c>
      <c r="C6" s="2">
        <f>Inputs!B$5*Timelines!$A6</f>
        <v>164.75200000000001</v>
      </c>
      <c r="D6" s="2">
        <f t="shared" si="1"/>
        <v>1020.4960000000001</v>
      </c>
      <c r="E6" s="2">
        <f>Inputs!C$6+(Inputs!C$2+Inputs!C$3-Inputs!C$4)*Timelines!$A6</f>
        <v>668</v>
      </c>
      <c r="F6">
        <f>Inputs!C$5*Timelines!$A6</f>
        <v>190.4</v>
      </c>
      <c r="G6" s="2">
        <f t="shared" si="0"/>
        <v>477.6</v>
      </c>
    </row>
    <row r="7" spans="1:7" x14ac:dyDescent="0.35">
      <c r="A7">
        <v>35</v>
      </c>
      <c r="B7" s="2">
        <f>Inputs!B$6+(Inputs!B$2+Inputs!B$3-Inputs!B$4)*Timelines!$A7</f>
        <v>1229.81</v>
      </c>
      <c r="C7" s="2">
        <f>Inputs!B$5*Timelines!$A7</f>
        <v>205.94</v>
      </c>
      <c r="D7" s="2">
        <f t="shared" si="1"/>
        <v>1023.8699999999999</v>
      </c>
      <c r="E7" s="2">
        <f>Inputs!C$6+(Inputs!C$2+Inputs!C$3-Inputs!C$4)*Timelines!$A7</f>
        <v>710</v>
      </c>
      <c r="F7">
        <f>Inputs!C$5*Timelines!$A7</f>
        <v>238</v>
      </c>
      <c r="G7" s="2">
        <f t="shared" si="0"/>
        <v>472</v>
      </c>
    </row>
    <row r="8" spans="1:7" x14ac:dyDescent="0.35">
      <c r="A8">
        <v>42</v>
      </c>
      <c r="B8" s="2">
        <f>Inputs!B$6+(Inputs!B$2+Inputs!B$3-Inputs!B$4)*Timelines!$A8</f>
        <v>1274.3720000000001</v>
      </c>
      <c r="C8" s="2">
        <f>Inputs!B$5*Timelines!$A8</f>
        <v>247.12800000000001</v>
      </c>
      <c r="D8" s="2">
        <f t="shared" si="1"/>
        <v>1027.2440000000001</v>
      </c>
      <c r="E8" s="2">
        <f>Inputs!C$6+(Inputs!C$2+Inputs!C$3-Inputs!C$4)*Timelines!$A8</f>
        <v>752</v>
      </c>
      <c r="F8">
        <f>Inputs!C$5*Timelines!$A8</f>
        <v>285.59999999999997</v>
      </c>
      <c r="G8" s="2">
        <f t="shared" si="0"/>
        <v>466.40000000000003</v>
      </c>
    </row>
    <row r="9" spans="1:7" x14ac:dyDescent="0.35">
      <c r="A9">
        <v>49</v>
      </c>
      <c r="B9" s="2">
        <f>Inputs!B$6+(Inputs!B$2+Inputs!B$3-Inputs!B$4)*Timelines!$A9</f>
        <v>1318.934</v>
      </c>
      <c r="C9" s="2">
        <f>Inputs!B$5*Timelines!$A9</f>
        <v>288.31600000000003</v>
      </c>
      <c r="D9" s="2">
        <f t="shared" si="1"/>
        <v>1030.6179999999999</v>
      </c>
      <c r="E9" s="2">
        <f>Inputs!C$6+(Inputs!C$2+Inputs!C$3-Inputs!C$4)*Timelines!$A9</f>
        <v>794</v>
      </c>
      <c r="F9">
        <f>Inputs!C$5*Timelines!$A9</f>
        <v>333.2</v>
      </c>
      <c r="G9" s="2">
        <f t="shared" si="0"/>
        <v>460.8</v>
      </c>
    </row>
    <row r="10" spans="1:7" x14ac:dyDescent="0.35">
      <c r="A10">
        <v>56</v>
      </c>
      <c r="B10" s="2">
        <f>Inputs!B$6+(Inputs!B$2+Inputs!B$3-Inputs!B$4)*Timelines!$A10</f>
        <v>1363.4960000000001</v>
      </c>
      <c r="C10" s="2">
        <f>Inputs!B$5*Timelines!$A10</f>
        <v>329.50400000000002</v>
      </c>
      <c r="D10" s="2">
        <f t="shared" si="1"/>
        <v>1033.9920000000002</v>
      </c>
      <c r="E10" s="2">
        <f>Inputs!C$6+(Inputs!C$2+Inputs!C$3-Inputs!C$4)*Timelines!$A10</f>
        <v>836</v>
      </c>
      <c r="F10">
        <f>Inputs!C$5*Timelines!$A10</f>
        <v>380.8</v>
      </c>
      <c r="G10" s="2">
        <f t="shared" si="0"/>
        <v>455.2</v>
      </c>
    </row>
    <row r="11" spans="1:7" x14ac:dyDescent="0.35">
      <c r="A11">
        <v>63</v>
      </c>
      <c r="B11" s="2">
        <f>Inputs!B$6+(Inputs!B$2+Inputs!B$3-Inputs!B$4)*Timelines!$A11</f>
        <v>1408.058</v>
      </c>
      <c r="C11" s="2">
        <f>Inputs!B$5*Timelines!$A11</f>
        <v>370.69200000000001</v>
      </c>
      <c r="D11" s="2">
        <f t="shared" si="1"/>
        <v>1037.366</v>
      </c>
      <c r="E11" s="2">
        <f>Inputs!C$6+(Inputs!C$2+Inputs!C$3-Inputs!C$4)*Timelines!$A11</f>
        <v>878</v>
      </c>
      <c r="F11">
        <f>Inputs!C$5*Timelines!$A11</f>
        <v>428.4</v>
      </c>
      <c r="G11" s="2">
        <f t="shared" si="0"/>
        <v>449.6</v>
      </c>
    </row>
    <row r="12" spans="1:7" x14ac:dyDescent="0.35">
      <c r="A12">
        <v>70</v>
      </c>
      <c r="B12" s="2">
        <f>Inputs!B$6+(Inputs!B$2+Inputs!B$3-Inputs!B$4)*Timelines!$A12</f>
        <v>1452.6200000000001</v>
      </c>
      <c r="C12" s="2">
        <f>Inputs!B$5*Timelines!$A12</f>
        <v>411.88</v>
      </c>
      <c r="D12" s="2">
        <f t="shared" si="1"/>
        <v>1040.7400000000002</v>
      </c>
      <c r="E12" s="2">
        <f>Inputs!C$6+(Inputs!C$2+Inputs!C$3-Inputs!C$4)*Timelines!$A12</f>
        <v>920</v>
      </c>
      <c r="F12">
        <f>Inputs!C$5*Timelines!$A12</f>
        <v>476</v>
      </c>
      <c r="G12" s="2">
        <f t="shared" si="0"/>
        <v>444</v>
      </c>
    </row>
    <row r="13" spans="1:7" x14ac:dyDescent="0.35">
      <c r="A13">
        <v>77</v>
      </c>
      <c r="B13" s="2">
        <f>Inputs!B$6+(Inputs!B$2+Inputs!B$3-Inputs!B$4)*Timelines!$A13</f>
        <v>1497.182</v>
      </c>
      <c r="C13" s="2">
        <f>Inputs!B$5*Timelines!$A13</f>
        <v>453.06800000000004</v>
      </c>
      <c r="D13" s="2">
        <f t="shared" si="1"/>
        <v>1044.114</v>
      </c>
      <c r="E13" s="2">
        <f>Inputs!C$6+(Inputs!C$2+Inputs!C$3-Inputs!C$4)*Timelines!$A13</f>
        <v>962</v>
      </c>
      <c r="F13">
        <f>Inputs!C$5*Timelines!$A13</f>
        <v>523.6</v>
      </c>
      <c r="G13" s="2">
        <f t="shared" si="0"/>
        <v>438.4</v>
      </c>
    </row>
    <row r="14" spans="1:7" x14ac:dyDescent="0.35">
      <c r="A14">
        <v>84</v>
      </c>
      <c r="B14" s="2">
        <f>Inputs!B$6+(Inputs!B$2+Inputs!B$3-Inputs!B$4)*Timelines!$A14</f>
        <v>1541.7440000000001</v>
      </c>
      <c r="C14" s="2">
        <f>Inputs!B$5*Timelines!$A14</f>
        <v>494.25600000000003</v>
      </c>
      <c r="D14" s="2">
        <f t="shared" si="1"/>
        <v>1047.4880000000001</v>
      </c>
      <c r="E14" s="2">
        <f>Inputs!C$6+(Inputs!C$2+Inputs!C$3-Inputs!C$4)*Timelines!$A14</f>
        <v>1004</v>
      </c>
      <c r="F14">
        <f>Inputs!C$5*Timelines!$A14</f>
        <v>571.19999999999993</v>
      </c>
      <c r="G14" s="2">
        <f t="shared" si="0"/>
        <v>432.80000000000007</v>
      </c>
    </row>
    <row r="15" spans="1:7" x14ac:dyDescent="0.35">
      <c r="A15">
        <v>91</v>
      </c>
      <c r="B15" s="2">
        <f>Inputs!B$6+(Inputs!B$2+Inputs!B$3-Inputs!B$4)*Timelines!$A15</f>
        <v>1586.306</v>
      </c>
      <c r="C15" s="2">
        <f>Inputs!B$5*Timelines!$A15</f>
        <v>535.44400000000007</v>
      </c>
      <c r="D15" s="2">
        <f t="shared" si="1"/>
        <v>1050.8620000000001</v>
      </c>
      <c r="E15" s="2">
        <f>Inputs!C$6+(Inputs!C$2+Inputs!C$3-Inputs!C$4)*Timelines!$A15</f>
        <v>1046</v>
      </c>
      <c r="F15">
        <f>Inputs!C$5*Timelines!$A15</f>
        <v>618.79999999999995</v>
      </c>
      <c r="G15" s="2">
        <f t="shared" si="0"/>
        <v>427.20000000000005</v>
      </c>
    </row>
    <row r="16" spans="1:7" x14ac:dyDescent="0.35">
      <c r="A16">
        <v>98</v>
      </c>
      <c r="B16" s="2">
        <f>Inputs!B$6+(Inputs!B$2+Inputs!B$3-Inputs!B$4)*Timelines!$A16</f>
        <v>1630.8679999999999</v>
      </c>
      <c r="C16" s="2">
        <f>Inputs!B$5*Timelines!$A16</f>
        <v>576.63200000000006</v>
      </c>
      <c r="D16" s="2">
        <f t="shared" si="1"/>
        <v>1054.2359999999999</v>
      </c>
      <c r="E16" s="2">
        <f>Inputs!C$6+(Inputs!C$2+Inputs!C$3-Inputs!C$4)*Timelines!$A16</f>
        <v>1088</v>
      </c>
      <c r="F16">
        <f>Inputs!C$5*Timelines!$A16</f>
        <v>666.4</v>
      </c>
      <c r="G16" s="2">
        <f t="shared" si="0"/>
        <v>421.6</v>
      </c>
    </row>
    <row r="17" spans="1:7" x14ac:dyDescent="0.35">
      <c r="A17">
        <v>105</v>
      </c>
      <c r="B17" s="2">
        <f>Inputs!B$6+(Inputs!B$2+Inputs!B$3-Inputs!B$4)*Timelines!$A17</f>
        <v>1675.43</v>
      </c>
      <c r="C17" s="2">
        <f>Inputs!B$5*Timelines!$A17</f>
        <v>617.82000000000005</v>
      </c>
      <c r="D17" s="2">
        <f t="shared" si="1"/>
        <v>1057.6100000000001</v>
      </c>
      <c r="E17" s="2">
        <f>Inputs!C$6+(Inputs!C$2+Inputs!C$3-Inputs!C$4)*Timelines!$A17</f>
        <v>1130</v>
      </c>
      <c r="F17">
        <f>Inputs!C$5*Timelines!$A17</f>
        <v>714</v>
      </c>
      <c r="G17" s="2">
        <f t="shared" si="0"/>
        <v>416</v>
      </c>
    </row>
    <row r="18" spans="1:7" x14ac:dyDescent="0.35">
      <c r="A18">
        <v>112</v>
      </c>
      <c r="B18" s="2">
        <f>Inputs!B$6+(Inputs!B$2+Inputs!B$3-Inputs!B$4)*Timelines!$A18</f>
        <v>1719.9920000000002</v>
      </c>
      <c r="C18" s="2">
        <f>Inputs!B$5*Timelines!$A18</f>
        <v>659.00800000000004</v>
      </c>
      <c r="D18" s="2">
        <f t="shared" si="1"/>
        <v>1060.9840000000002</v>
      </c>
      <c r="E18" s="2">
        <f>Inputs!C$6+(Inputs!C$2+Inputs!C$3-Inputs!C$4)*Timelines!$A18</f>
        <v>1172</v>
      </c>
      <c r="F18">
        <f>Inputs!C$5*Timelines!$A18</f>
        <v>761.6</v>
      </c>
      <c r="G18" s="2">
        <f t="shared" si="0"/>
        <v>410.4</v>
      </c>
    </row>
    <row r="19" spans="1:7" x14ac:dyDescent="0.35">
      <c r="A19">
        <v>119</v>
      </c>
      <c r="B19" s="2">
        <f>Inputs!B$6+(Inputs!B$2+Inputs!B$3-Inputs!B$4)*Timelines!$A19</f>
        <v>1764.5540000000001</v>
      </c>
      <c r="C19" s="2">
        <f>Inputs!B$5*Timelines!$A19</f>
        <v>700.19600000000003</v>
      </c>
      <c r="D19" s="2">
        <f t="shared" si="1"/>
        <v>1064.3580000000002</v>
      </c>
      <c r="E19" s="2">
        <f>Inputs!C$6+(Inputs!C$2+Inputs!C$3-Inputs!C$4)*Timelines!$A19</f>
        <v>1214</v>
      </c>
      <c r="F19">
        <f>Inputs!C$5*Timelines!$A19</f>
        <v>809.19999999999993</v>
      </c>
      <c r="G19" s="2">
        <f t="shared" si="0"/>
        <v>404.80000000000007</v>
      </c>
    </row>
    <row r="20" spans="1:7" x14ac:dyDescent="0.35">
      <c r="A20">
        <v>126</v>
      </c>
      <c r="B20" s="2">
        <f>Inputs!B$6+(Inputs!B$2+Inputs!B$3-Inputs!B$4)*Timelines!$A20</f>
        <v>1809.116</v>
      </c>
      <c r="C20" s="2">
        <f>Inputs!B$5*Timelines!$A20</f>
        <v>741.38400000000001</v>
      </c>
      <c r="D20" s="2">
        <f t="shared" si="1"/>
        <v>1067.732</v>
      </c>
      <c r="E20" s="2">
        <f>Inputs!C$6+(Inputs!C$2+Inputs!C$3-Inputs!C$4)*Timelines!$A20</f>
        <v>1256</v>
      </c>
      <c r="F20">
        <f>Inputs!C$5*Timelines!$A20</f>
        <v>856.8</v>
      </c>
      <c r="G20" s="2">
        <f t="shared" si="0"/>
        <v>399.20000000000005</v>
      </c>
    </row>
    <row r="21" spans="1:7" x14ac:dyDescent="0.35">
      <c r="A21">
        <v>133</v>
      </c>
      <c r="B21" s="2">
        <f>Inputs!B$6+(Inputs!B$2+Inputs!B$3-Inputs!B$4)*Timelines!$A21</f>
        <v>1853.6780000000001</v>
      </c>
      <c r="C21" s="2">
        <f>Inputs!B$5*Timelines!$A21</f>
        <v>782.572</v>
      </c>
      <c r="D21" s="2">
        <f t="shared" si="1"/>
        <v>1071.1060000000002</v>
      </c>
      <c r="E21" s="2">
        <f>Inputs!C$6+(Inputs!C$2+Inputs!C$3-Inputs!C$4)*Timelines!$A21</f>
        <v>1298</v>
      </c>
      <c r="F21">
        <f>Inputs!C$5*Timelines!$A21</f>
        <v>904.4</v>
      </c>
      <c r="G21" s="2">
        <f t="shared" si="0"/>
        <v>393.6</v>
      </c>
    </row>
    <row r="22" spans="1:7" x14ac:dyDescent="0.35">
      <c r="A22">
        <v>140</v>
      </c>
      <c r="B22" s="2">
        <f>Inputs!B$6+(Inputs!B$2+Inputs!B$3-Inputs!B$4)*Timelines!$A22</f>
        <v>1898.2400000000002</v>
      </c>
      <c r="C22" s="2">
        <f>Inputs!B$5*Timelines!$A22</f>
        <v>823.76</v>
      </c>
      <c r="D22" s="2">
        <f t="shared" si="1"/>
        <v>1074.4800000000002</v>
      </c>
      <c r="E22" s="2">
        <f>Inputs!C$6+(Inputs!C$2+Inputs!C$3-Inputs!C$4)*Timelines!$A22</f>
        <v>1340</v>
      </c>
      <c r="F22">
        <f>Inputs!C$5*Timelines!$A22</f>
        <v>952</v>
      </c>
      <c r="G22" s="2">
        <f t="shared" si="0"/>
        <v>388</v>
      </c>
    </row>
    <row r="23" spans="1:7" x14ac:dyDescent="0.35">
      <c r="A23">
        <v>147</v>
      </c>
      <c r="B23" s="2">
        <f>Inputs!B$6+(Inputs!B$2+Inputs!B$3-Inputs!B$4)*Timelines!$A23</f>
        <v>1942.8020000000001</v>
      </c>
      <c r="C23" s="2">
        <f>Inputs!B$5*Timelines!$A23</f>
        <v>864.94800000000009</v>
      </c>
      <c r="D23" s="2">
        <f t="shared" si="1"/>
        <v>1077.854</v>
      </c>
      <c r="E23" s="2">
        <f>Inputs!C$6+(Inputs!C$2+Inputs!C$3-Inputs!C$4)*Timelines!$A23</f>
        <v>1382</v>
      </c>
      <c r="F23">
        <f>Inputs!C$5*Timelines!$A23</f>
        <v>999.6</v>
      </c>
      <c r="G23" s="2">
        <f t="shared" si="0"/>
        <v>382.4</v>
      </c>
    </row>
    <row r="24" spans="1:7" x14ac:dyDescent="0.35">
      <c r="A24">
        <v>154</v>
      </c>
      <c r="B24" s="2">
        <f>Inputs!B$6+(Inputs!B$2+Inputs!B$3-Inputs!B$4)*Timelines!$A24</f>
        <v>1987.364</v>
      </c>
      <c r="C24" s="2">
        <f>Inputs!B$5*Timelines!$A24</f>
        <v>906.13600000000008</v>
      </c>
      <c r="D24" s="2">
        <f t="shared" si="1"/>
        <v>1081.2280000000001</v>
      </c>
      <c r="E24" s="2">
        <f>Inputs!C$6+(Inputs!C$2+Inputs!C$3-Inputs!C$4)*Timelines!$A24</f>
        <v>1424</v>
      </c>
      <c r="F24">
        <f>Inputs!C$5*Timelines!$A24</f>
        <v>1047.2</v>
      </c>
      <c r="G24" s="2">
        <f t="shared" si="0"/>
        <v>376.79999999999995</v>
      </c>
    </row>
    <row r="25" spans="1:7" x14ac:dyDescent="0.35">
      <c r="A25">
        <v>161</v>
      </c>
      <c r="B25" s="2">
        <f>Inputs!B$6+(Inputs!B$2+Inputs!B$3-Inputs!B$4)*Timelines!$A25</f>
        <v>2031.9260000000002</v>
      </c>
      <c r="C25" s="2">
        <f>Inputs!B$5*Timelines!$A25</f>
        <v>947.32400000000007</v>
      </c>
      <c r="D25" s="2">
        <f t="shared" si="1"/>
        <v>1084.6020000000001</v>
      </c>
      <c r="E25" s="2">
        <f>Inputs!C$6+(Inputs!C$2+Inputs!C$3-Inputs!C$4)*Timelines!$A25</f>
        <v>1466</v>
      </c>
      <c r="F25">
        <f>Inputs!C$5*Timelines!$A25</f>
        <v>1094.8</v>
      </c>
      <c r="G25" s="2">
        <f t="shared" si="0"/>
        <v>371.20000000000005</v>
      </c>
    </row>
    <row r="26" spans="1:7" x14ac:dyDescent="0.35">
      <c r="A26">
        <v>168</v>
      </c>
      <c r="B26" s="2">
        <f>Inputs!B$6+(Inputs!B$2+Inputs!B$3-Inputs!B$4)*Timelines!$A26</f>
        <v>2076.4880000000003</v>
      </c>
      <c r="C26" s="2">
        <f>Inputs!B$5*Timelines!$A26</f>
        <v>988.51200000000006</v>
      </c>
      <c r="D26" s="2">
        <f t="shared" si="1"/>
        <v>1087.9760000000001</v>
      </c>
      <c r="E26" s="2">
        <f>Inputs!C$6+(Inputs!C$2+Inputs!C$3-Inputs!C$4)*Timelines!$A26</f>
        <v>1508</v>
      </c>
      <c r="F26">
        <f>Inputs!C$5*Timelines!$A26</f>
        <v>1142.3999999999999</v>
      </c>
      <c r="G26" s="2">
        <f t="shared" si="0"/>
        <v>365.60000000000014</v>
      </c>
    </row>
    <row r="27" spans="1:7" x14ac:dyDescent="0.35">
      <c r="A27">
        <v>175</v>
      </c>
      <c r="B27" s="2">
        <f>Inputs!B$6+(Inputs!B$2+Inputs!B$3-Inputs!B$4)*Timelines!$A27</f>
        <v>2121.0500000000002</v>
      </c>
      <c r="C27" s="2">
        <f>Inputs!B$5*Timelines!$A27</f>
        <v>1029.7</v>
      </c>
      <c r="D27" s="2">
        <f t="shared" si="1"/>
        <v>1091.3500000000001</v>
      </c>
      <c r="E27" s="2">
        <f>Inputs!C$6+(Inputs!C$2+Inputs!C$3-Inputs!C$4)*Timelines!$A27</f>
        <v>1550</v>
      </c>
      <c r="F27">
        <f>Inputs!C$5*Timelines!$A27</f>
        <v>1190</v>
      </c>
      <c r="G27" s="2">
        <f t="shared" si="0"/>
        <v>360</v>
      </c>
    </row>
    <row r="28" spans="1:7" x14ac:dyDescent="0.35">
      <c r="A28">
        <v>182</v>
      </c>
      <c r="B28" s="2">
        <f>Inputs!B$6+(Inputs!B$2+Inputs!B$3-Inputs!B$4)*Timelines!$A28</f>
        <v>2165.6120000000001</v>
      </c>
      <c r="C28" s="2">
        <f>Inputs!B$5*Timelines!$A28</f>
        <v>1070.8880000000001</v>
      </c>
      <c r="D28" s="2">
        <f t="shared" si="1"/>
        <v>1094.7239999999999</v>
      </c>
      <c r="E28" s="2">
        <f>Inputs!C$6+(Inputs!C$2+Inputs!C$3-Inputs!C$4)*Timelines!$A28</f>
        <v>1592</v>
      </c>
      <c r="F28">
        <f>Inputs!C$5*Timelines!$A28</f>
        <v>1237.5999999999999</v>
      </c>
      <c r="G28" s="2">
        <f t="shared" si="0"/>
        <v>354.40000000000009</v>
      </c>
    </row>
    <row r="29" spans="1:7" x14ac:dyDescent="0.35">
      <c r="A29">
        <v>189</v>
      </c>
      <c r="B29" s="2">
        <f>Inputs!B$6+(Inputs!B$2+Inputs!B$3-Inputs!B$4)*Timelines!$A29</f>
        <v>2210.174</v>
      </c>
      <c r="C29" s="2">
        <f>Inputs!B$5*Timelines!$A29</f>
        <v>1112.076</v>
      </c>
      <c r="D29" s="2">
        <f t="shared" si="1"/>
        <v>1098.098</v>
      </c>
      <c r="E29" s="2">
        <f>Inputs!C$6+(Inputs!C$2+Inputs!C$3-Inputs!C$4)*Timelines!$A29</f>
        <v>1634</v>
      </c>
      <c r="F29">
        <f>Inputs!C$5*Timelines!$A29</f>
        <v>1285.2</v>
      </c>
      <c r="G29" s="2">
        <f t="shared" si="0"/>
        <v>348.79999999999995</v>
      </c>
    </row>
    <row r="30" spans="1:7" x14ac:dyDescent="0.35">
      <c r="A30">
        <v>196</v>
      </c>
      <c r="B30" s="2">
        <f>Inputs!B$6+(Inputs!B$2+Inputs!B$3-Inputs!B$4)*Timelines!$A30</f>
        <v>2254.7359999999999</v>
      </c>
      <c r="C30" s="2">
        <f>Inputs!B$5*Timelines!$A30</f>
        <v>1153.2640000000001</v>
      </c>
      <c r="D30" s="2">
        <f t="shared" si="1"/>
        <v>1101.4719999999998</v>
      </c>
      <c r="E30" s="2">
        <f>Inputs!C$6+(Inputs!C$2+Inputs!C$3-Inputs!C$4)*Timelines!$A30</f>
        <v>1676</v>
      </c>
      <c r="F30">
        <f>Inputs!C$5*Timelines!$A30</f>
        <v>1332.8</v>
      </c>
      <c r="G30" s="2">
        <f t="shared" si="0"/>
        <v>343.20000000000005</v>
      </c>
    </row>
    <row r="31" spans="1:7" x14ac:dyDescent="0.35">
      <c r="A31">
        <v>203</v>
      </c>
      <c r="B31" s="2">
        <f>Inputs!B$6+(Inputs!B$2+Inputs!B$3-Inputs!B$4)*Timelines!$A31</f>
        <v>2299.2979999999998</v>
      </c>
      <c r="C31" s="2">
        <f>Inputs!B$5*Timelines!$A31</f>
        <v>1194.452</v>
      </c>
      <c r="D31" s="2">
        <f t="shared" si="1"/>
        <v>1104.8459999999998</v>
      </c>
      <c r="E31" s="2">
        <f>Inputs!C$6+(Inputs!C$2+Inputs!C$3-Inputs!C$4)*Timelines!$A31</f>
        <v>1718</v>
      </c>
      <c r="F31">
        <f>Inputs!C$5*Timelines!$A31</f>
        <v>1380.3999999999999</v>
      </c>
      <c r="G31" s="2">
        <f t="shared" si="0"/>
        <v>337.60000000000014</v>
      </c>
    </row>
    <row r="32" spans="1:7" x14ac:dyDescent="0.35">
      <c r="A32">
        <v>210</v>
      </c>
      <c r="B32" s="2">
        <f>Inputs!B$6+(Inputs!B$2+Inputs!B$3-Inputs!B$4)*Timelines!$A32</f>
        <v>2343.86</v>
      </c>
      <c r="C32" s="2">
        <f>Inputs!B$5*Timelines!$A32</f>
        <v>1235.6400000000001</v>
      </c>
      <c r="D32" s="2">
        <f t="shared" si="1"/>
        <v>1108.22</v>
      </c>
      <c r="E32" s="2">
        <f>Inputs!C$6+(Inputs!C$2+Inputs!C$3-Inputs!C$4)*Timelines!$A32</f>
        <v>1760</v>
      </c>
      <c r="F32">
        <f>Inputs!C$5*Timelines!$A32</f>
        <v>1428</v>
      </c>
      <c r="G32" s="2">
        <f t="shared" si="0"/>
        <v>332</v>
      </c>
    </row>
    <row r="33" spans="1:7" x14ac:dyDescent="0.35">
      <c r="A33">
        <v>217</v>
      </c>
      <c r="B33" s="2">
        <f>Inputs!B$6+(Inputs!B$2+Inputs!B$3-Inputs!B$4)*Timelines!$A33</f>
        <v>2388.422</v>
      </c>
      <c r="C33" s="2">
        <f>Inputs!B$5*Timelines!$A33</f>
        <v>1276.828</v>
      </c>
      <c r="D33" s="2">
        <f t="shared" si="1"/>
        <v>1111.5940000000001</v>
      </c>
      <c r="E33" s="2">
        <f>Inputs!C$6+(Inputs!C$2+Inputs!C$3-Inputs!C$4)*Timelines!$A33</f>
        <v>1802</v>
      </c>
      <c r="F33">
        <f>Inputs!C$5*Timelines!$A33</f>
        <v>1475.6</v>
      </c>
      <c r="G33" s="2">
        <f t="shared" si="0"/>
        <v>326.40000000000009</v>
      </c>
    </row>
    <row r="34" spans="1:7" x14ac:dyDescent="0.35">
      <c r="A34">
        <v>224</v>
      </c>
      <c r="B34" s="2">
        <f>Inputs!B$6+(Inputs!B$2+Inputs!B$3-Inputs!B$4)*Timelines!$A34</f>
        <v>2432.9840000000004</v>
      </c>
      <c r="C34" s="2">
        <f>Inputs!B$5*Timelines!$A34</f>
        <v>1318.0160000000001</v>
      </c>
      <c r="D34" s="2">
        <f t="shared" si="1"/>
        <v>1114.9680000000003</v>
      </c>
      <c r="E34" s="2">
        <f>Inputs!C$6+(Inputs!C$2+Inputs!C$3-Inputs!C$4)*Timelines!$A34</f>
        <v>1844</v>
      </c>
      <c r="F34">
        <f>Inputs!C$5*Timelines!$A34</f>
        <v>1523.2</v>
      </c>
      <c r="G34" s="2">
        <f t="shared" si="0"/>
        <v>320.79999999999995</v>
      </c>
    </row>
    <row r="35" spans="1:7" x14ac:dyDescent="0.35">
      <c r="A35">
        <v>231</v>
      </c>
      <c r="B35" s="2">
        <f>Inputs!B$6+(Inputs!B$2+Inputs!B$3-Inputs!B$4)*Timelines!$A35</f>
        <v>2477.5460000000003</v>
      </c>
      <c r="C35" s="2">
        <f>Inputs!B$5*Timelines!$A35</f>
        <v>1359.2040000000002</v>
      </c>
      <c r="D35" s="2">
        <f t="shared" si="1"/>
        <v>1118.3420000000001</v>
      </c>
      <c r="E35" s="2">
        <f>Inputs!C$6+(Inputs!C$2+Inputs!C$3-Inputs!C$4)*Timelines!$A35</f>
        <v>1886</v>
      </c>
      <c r="F35">
        <f>Inputs!C$5*Timelines!$A35</f>
        <v>1570.8</v>
      </c>
      <c r="G35" s="2">
        <f t="shared" si="0"/>
        <v>315.20000000000005</v>
      </c>
    </row>
    <row r="36" spans="1:7" x14ac:dyDescent="0.35">
      <c r="A36">
        <v>238</v>
      </c>
      <c r="B36" s="2">
        <f>Inputs!B$6+(Inputs!B$2+Inputs!B$3-Inputs!B$4)*Timelines!$A36</f>
        <v>2522.1080000000002</v>
      </c>
      <c r="C36" s="2">
        <f>Inputs!B$5*Timelines!$A36</f>
        <v>1400.3920000000001</v>
      </c>
      <c r="D36" s="2">
        <f t="shared" si="1"/>
        <v>1121.7160000000001</v>
      </c>
      <c r="E36" s="2">
        <f>Inputs!C$6+(Inputs!C$2+Inputs!C$3-Inputs!C$4)*Timelines!$A36</f>
        <v>1928</v>
      </c>
      <c r="F36">
        <f>Inputs!C$5*Timelines!$A36</f>
        <v>1618.3999999999999</v>
      </c>
      <c r="G36" s="2">
        <f t="shared" si="0"/>
        <v>309.60000000000014</v>
      </c>
    </row>
    <row r="37" spans="1:7" x14ac:dyDescent="0.35">
      <c r="A37">
        <v>245</v>
      </c>
      <c r="B37" s="2">
        <f>Inputs!B$6+(Inputs!B$2+Inputs!B$3-Inputs!B$4)*Timelines!$A37</f>
        <v>2566.67</v>
      </c>
      <c r="C37" s="2">
        <f>Inputs!B$5*Timelines!$A37</f>
        <v>1441.5800000000002</v>
      </c>
      <c r="D37" s="2">
        <f t="shared" si="1"/>
        <v>1125.0899999999999</v>
      </c>
      <c r="E37" s="2">
        <f>Inputs!C$6+(Inputs!C$2+Inputs!C$3-Inputs!C$4)*Timelines!$A37</f>
        <v>1970</v>
      </c>
      <c r="F37">
        <f>Inputs!C$5*Timelines!$A37</f>
        <v>1666</v>
      </c>
      <c r="G37" s="2">
        <f t="shared" si="0"/>
        <v>304</v>
      </c>
    </row>
    <row r="38" spans="1:7" x14ac:dyDescent="0.35">
      <c r="A38">
        <v>252</v>
      </c>
      <c r="B38" s="2">
        <f>Inputs!B$6+(Inputs!B$2+Inputs!B$3-Inputs!B$4)*Timelines!$A38</f>
        <v>2611.232</v>
      </c>
      <c r="C38" s="2">
        <f>Inputs!B$5*Timelines!$A38</f>
        <v>1482.768</v>
      </c>
      <c r="D38" s="2">
        <f t="shared" si="1"/>
        <v>1128.4639999999999</v>
      </c>
      <c r="E38" s="2">
        <f>Inputs!C$6+(Inputs!C$2+Inputs!C$3-Inputs!C$4)*Timelines!$A38</f>
        <v>2012</v>
      </c>
      <c r="F38">
        <f>Inputs!C$5*Timelines!$A38</f>
        <v>1713.6</v>
      </c>
      <c r="G38" s="2">
        <f t="shared" si="0"/>
        <v>298.40000000000009</v>
      </c>
    </row>
    <row r="39" spans="1:7" x14ac:dyDescent="0.35">
      <c r="A39">
        <v>259</v>
      </c>
      <c r="B39" s="2">
        <f>Inputs!B$6+(Inputs!B$2+Inputs!B$3-Inputs!B$4)*Timelines!$A39</f>
        <v>2655.7939999999999</v>
      </c>
      <c r="C39" s="2">
        <f>Inputs!B$5*Timelines!$A39</f>
        <v>1523.9560000000001</v>
      </c>
      <c r="D39" s="2">
        <f t="shared" si="1"/>
        <v>1131.8379999999997</v>
      </c>
      <c r="E39" s="2">
        <f>Inputs!C$6+(Inputs!C$2+Inputs!C$3-Inputs!C$4)*Timelines!$A39</f>
        <v>2054</v>
      </c>
      <c r="F39">
        <f>Inputs!C$5*Timelines!$A39</f>
        <v>1761.2</v>
      </c>
      <c r="G39" s="2">
        <f t="shared" si="0"/>
        <v>292.79999999999995</v>
      </c>
    </row>
    <row r="40" spans="1:7" x14ac:dyDescent="0.35">
      <c r="A40">
        <v>266</v>
      </c>
      <c r="B40" s="2">
        <f>Inputs!B$6+(Inputs!B$2+Inputs!B$3-Inputs!B$4)*Timelines!$A40</f>
        <v>2700.3560000000002</v>
      </c>
      <c r="C40" s="2">
        <f>Inputs!B$5*Timelines!$A40</f>
        <v>1565.144</v>
      </c>
      <c r="D40" s="2">
        <f t="shared" si="1"/>
        <v>1135.2120000000002</v>
      </c>
      <c r="E40" s="2">
        <f>Inputs!C$6+(Inputs!C$2+Inputs!C$3-Inputs!C$4)*Timelines!$A40</f>
        <v>2096</v>
      </c>
      <c r="F40">
        <f>Inputs!C$5*Timelines!$A40</f>
        <v>1808.8</v>
      </c>
      <c r="G40" s="2">
        <f t="shared" si="0"/>
        <v>287.20000000000005</v>
      </c>
    </row>
    <row r="41" spans="1:7" x14ac:dyDescent="0.35">
      <c r="A41">
        <v>273</v>
      </c>
      <c r="B41" s="2">
        <f>Inputs!B$6+(Inputs!B$2+Inputs!B$3-Inputs!B$4)*Timelines!$A41</f>
        <v>2744.9180000000001</v>
      </c>
      <c r="C41" s="2">
        <f>Inputs!B$5*Timelines!$A41</f>
        <v>1606.3320000000001</v>
      </c>
      <c r="D41" s="2">
        <f t="shared" si="1"/>
        <v>1138.586</v>
      </c>
      <c r="E41" s="2">
        <f>Inputs!C$6+(Inputs!C$2+Inputs!C$3-Inputs!C$4)*Timelines!$A41</f>
        <v>2138</v>
      </c>
      <c r="F41">
        <f>Inputs!C$5*Timelines!$A41</f>
        <v>1856.3999999999999</v>
      </c>
      <c r="G41" s="2">
        <f t="shared" si="0"/>
        <v>281.60000000000014</v>
      </c>
    </row>
    <row r="42" spans="1:7" x14ac:dyDescent="0.35">
      <c r="A42">
        <v>280</v>
      </c>
      <c r="B42" s="2">
        <f>Inputs!B$6+(Inputs!B$2+Inputs!B$3-Inputs!B$4)*Timelines!$A42</f>
        <v>2789.4800000000005</v>
      </c>
      <c r="C42" s="2">
        <f>Inputs!B$5*Timelines!$A42</f>
        <v>1647.52</v>
      </c>
      <c r="D42" s="2">
        <f t="shared" si="1"/>
        <v>1141.9600000000005</v>
      </c>
      <c r="E42" s="2">
        <f>Inputs!C$6+(Inputs!C$2+Inputs!C$3-Inputs!C$4)*Timelines!$A42</f>
        <v>2180</v>
      </c>
      <c r="F42">
        <f>Inputs!C$5*Timelines!$A42</f>
        <v>1904</v>
      </c>
      <c r="G42" s="2">
        <f t="shared" si="0"/>
        <v>276</v>
      </c>
    </row>
    <row r="43" spans="1:7" x14ac:dyDescent="0.35">
      <c r="A43">
        <v>287</v>
      </c>
      <c r="B43" s="2">
        <f>Inputs!B$6+(Inputs!B$2+Inputs!B$3-Inputs!B$4)*Timelines!$A43</f>
        <v>2834.0420000000004</v>
      </c>
      <c r="C43" s="2">
        <f>Inputs!B$5*Timelines!$A43</f>
        <v>1688.7080000000001</v>
      </c>
      <c r="D43" s="2">
        <f t="shared" si="1"/>
        <v>1145.3340000000003</v>
      </c>
      <c r="E43" s="2">
        <f>Inputs!C$6+(Inputs!C$2+Inputs!C$3-Inputs!C$4)*Timelines!$A43</f>
        <v>2222</v>
      </c>
      <c r="F43">
        <f>Inputs!C$5*Timelines!$A43</f>
        <v>1951.6</v>
      </c>
      <c r="G43" s="2">
        <f t="shared" si="0"/>
        <v>270.40000000000009</v>
      </c>
    </row>
    <row r="44" spans="1:7" x14ac:dyDescent="0.35">
      <c r="A44">
        <v>294</v>
      </c>
      <c r="B44" s="2">
        <f>Inputs!B$6+(Inputs!B$2+Inputs!B$3-Inputs!B$4)*Timelines!$A44</f>
        <v>2878.6040000000003</v>
      </c>
      <c r="C44" s="2">
        <f>Inputs!B$5*Timelines!$A44</f>
        <v>1729.8960000000002</v>
      </c>
      <c r="D44" s="2">
        <f t="shared" si="1"/>
        <v>1148.7080000000001</v>
      </c>
      <c r="E44" s="2">
        <f>Inputs!C$6+(Inputs!C$2+Inputs!C$3-Inputs!C$4)*Timelines!$A44</f>
        <v>2264</v>
      </c>
      <c r="F44">
        <f>Inputs!C$5*Timelines!$A44</f>
        <v>1999.2</v>
      </c>
      <c r="G44" s="2">
        <f t="shared" si="0"/>
        <v>264.79999999999995</v>
      </c>
    </row>
    <row r="45" spans="1:7" x14ac:dyDescent="0.35">
      <c r="A45">
        <v>301</v>
      </c>
      <c r="B45" s="2">
        <f>Inputs!B$6+(Inputs!B$2+Inputs!B$3-Inputs!B$4)*Timelines!$A45</f>
        <v>2923.1660000000002</v>
      </c>
      <c r="C45" s="2">
        <f>Inputs!B$5*Timelines!$A45</f>
        <v>1771.0840000000001</v>
      </c>
      <c r="D45" s="2">
        <f t="shared" si="1"/>
        <v>1152.0820000000001</v>
      </c>
      <c r="E45" s="2">
        <f>Inputs!C$6+(Inputs!C$2+Inputs!C$3-Inputs!C$4)*Timelines!$A45</f>
        <v>2306</v>
      </c>
      <c r="F45">
        <f>Inputs!C$5*Timelines!$A45</f>
        <v>2046.8</v>
      </c>
      <c r="G45" s="2">
        <f t="shared" si="0"/>
        <v>259.20000000000005</v>
      </c>
    </row>
    <row r="46" spans="1:7" x14ac:dyDescent="0.35">
      <c r="A46">
        <v>308</v>
      </c>
      <c r="B46" s="2">
        <f>Inputs!B$6+(Inputs!B$2+Inputs!B$3-Inputs!B$4)*Timelines!$A46</f>
        <v>2967.7280000000001</v>
      </c>
      <c r="C46" s="2">
        <f>Inputs!B$5*Timelines!$A46</f>
        <v>1812.2720000000002</v>
      </c>
      <c r="D46" s="2">
        <f t="shared" si="1"/>
        <v>1155.4559999999999</v>
      </c>
      <c r="E46" s="2">
        <f>Inputs!C$6+(Inputs!C$2+Inputs!C$3-Inputs!C$4)*Timelines!$A46</f>
        <v>2348</v>
      </c>
      <c r="F46">
        <f>Inputs!C$5*Timelines!$A46</f>
        <v>2094.4</v>
      </c>
      <c r="G46" s="2">
        <f t="shared" si="0"/>
        <v>253.59999999999991</v>
      </c>
    </row>
    <row r="47" spans="1:7" x14ac:dyDescent="0.35">
      <c r="A47">
        <v>315</v>
      </c>
      <c r="B47" s="2">
        <f>Inputs!B$6+(Inputs!B$2+Inputs!B$3-Inputs!B$4)*Timelines!$A47</f>
        <v>3012.29</v>
      </c>
      <c r="C47" s="2">
        <f>Inputs!B$5*Timelines!$A47</f>
        <v>1853.46</v>
      </c>
      <c r="D47" s="2">
        <f t="shared" si="1"/>
        <v>1158.83</v>
      </c>
      <c r="E47" s="2">
        <f>Inputs!C$6+(Inputs!C$2+Inputs!C$3-Inputs!C$4)*Timelines!$A47</f>
        <v>2390</v>
      </c>
      <c r="F47">
        <f>Inputs!C$5*Timelines!$A47</f>
        <v>2142</v>
      </c>
      <c r="G47" s="2">
        <f t="shared" si="0"/>
        <v>248</v>
      </c>
    </row>
    <row r="48" spans="1:7" x14ac:dyDescent="0.35">
      <c r="A48">
        <v>322</v>
      </c>
      <c r="B48" s="2">
        <f>Inputs!B$6+(Inputs!B$2+Inputs!B$3-Inputs!B$4)*Timelines!$A48</f>
        <v>3056.8520000000003</v>
      </c>
      <c r="C48" s="2">
        <f>Inputs!B$5*Timelines!$A48</f>
        <v>1894.6480000000001</v>
      </c>
      <c r="D48" s="2">
        <f t="shared" si="1"/>
        <v>1162.2040000000002</v>
      </c>
      <c r="E48" s="2">
        <f>Inputs!C$6+(Inputs!C$2+Inputs!C$3-Inputs!C$4)*Timelines!$A48</f>
        <v>2432</v>
      </c>
      <c r="F48">
        <f>Inputs!C$5*Timelines!$A48</f>
        <v>2189.6</v>
      </c>
      <c r="G48" s="2">
        <f t="shared" si="0"/>
        <v>242.40000000000009</v>
      </c>
    </row>
    <row r="49" spans="1:7" x14ac:dyDescent="0.35">
      <c r="A49">
        <v>329</v>
      </c>
      <c r="B49" s="2">
        <f>Inputs!B$6+(Inputs!B$2+Inputs!B$3-Inputs!B$4)*Timelines!$A49</f>
        <v>3101.4140000000002</v>
      </c>
      <c r="C49" s="2">
        <f>Inputs!B$5*Timelines!$A49</f>
        <v>1935.836</v>
      </c>
      <c r="D49" s="2">
        <f t="shared" si="1"/>
        <v>1165.5780000000002</v>
      </c>
      <c r="E49" s="2">
        <f>Inputs!C$6+(Inputs!C$2+Inputs!C$3-Inputs!C$4)*Timelines!$A49</f>
        <v>2474</v>
      </c>
      <c r="F49">
        <f>Inputs!C$5*Timelines!$A49</f>
        <v>2237.1999999999998</v>
      </c>
      <c r="G49" s="2">
        <f t="shared" si="0"/>
        <v>236.80000000000018</v>
      </c>
    </row>
    <row r="50" spans="1:7" x14ac:dyDescent="0.35">
      <c r="A50">
        <v>336</v>
      </c>
      <c r="B50" s="2">
        <f>Inputs!B$6+(Inputs!B$2+Inputs!B$3-Inputs!B$4)*Timelines!$A50</f>
        <v>3145.9760000000001</v>
      </c>
      <c r="C50" s="2">
        <f>Inputs!B$5*Timelines!$A50</f>
        <v>1977.0240000000001</v>
      </c>
      <c r="D50" s="2">
        <f t="shared" si="1"/>
        <v>1168.952</v>
      </c>
      <c r="E50" s="2">
        <f>Inputs!C$6+(Inputs!C$2+Inputs!C$3-Inputs!C$4)*Timelines!$A50</f>
        <v>2516</v>
      </c>
      <c r="F50">
        <f>Inputs!C$5*Timelines!$A50</f>
        <v>2284.7999999999997</v>
      </c>
      <c r="G50" s="2">
        <f t="shared" si="0"/>
        <v>231.20000000000027</v>
      </c>
    </row>
    <row r="51" spans="1:7" x14ac:dyDescent="0.35">
      <c r="A51">
        <v>343</v>
      </c>
      <c r="B51" s="2">
        <f>Inputs!B$6+(Inputs!B$2+Inputs!B$3-Inputs!B$4)*Timelines!$A51</f>
        <v>3190.538</v>
      </c>
      <c r="C51" s="2">
        <f>Inputs!B$5*Timelines!$A51</f>
        <v>2018.2120000000002</v>
      </c>
      <c r="D51" s="2">
        <f t="shared" si="1"/>
        <v>1172.3259999999998</v>
      </c>
      <c r="E51" s="2">
        <f>Inputs!C$6+(Inputs!C$2+Inputs!C$3-Inputs!C$4)*Timelines!$A51</f>
        <v>2558</v>
      </c>
      <c r="F51">
        <f>Inputs!C$5*Timelines!$A51</f>
        <v>2332.4</v>
      </c>
      <c r="G51" s="2">
        <f t="shared" si="0"/>
        <v>225.59999999999991</v>
      </c>
    </row>
    <row r="52" spans="1:7" x14ac:dyDescent="0.35">
      <c r="A52">
        <v>350</v>
      </c>
      <c r="B52" s="2">
        <f>Inputs!B$6+(Inputs!B$2+Inputs!B$3-Inputs!B$4)*Timelines!$A52</f>
        <v>3235.1000000000004</v>
      </c>
      <c r="C52" s="2">
        <f>Inputs!B$5*Timelines!$A52</f>
        <v>2059.4</v>
      </c>
      <c r="D52" s="2">
        <f t="shared" si="1"/>
        <v>1175.7000000000003</v>
      </c>
      <c r="E52" s="2">
        <f>Inputs!C$6+(Inputs!C$2+Inputs!C$3-Inputs!C$4)*Timelines!$A52</f>
        <v>2600</v>
      </c>
      <c r="F52">
        <f>Inputs!C$5*Timelines!$A52</f>
        <v>2380</v>
      </c>
      <c r="G52" s="2">
        <f t="shared" si="0"/>
        <v>220</v>
      </c>
    </row>
    <row r="53" spans="1:7" x14ac:dyDescent="0.35">
      <c r="A53">
        <v>357</v>
      </c>
      <c r="B53" s="2">
        <f>Inputs!B$6+(Inputs!B$2+Inputs!B$3-Inputs!B$4)*Timelines!$A53</f>
        <v>3279.6620000000003</v>
      </c>
      <c r="C53" s="2">
        <f>Inputs!B$5*Timelines!$A53</f>
        <v>2100.5880000000002</v>
      </c>
      <c r="D53" s="2">
        <f t="shared" si="1"/>
        <v>1179.0740000000001</v>
      </c>
      <c r="E53" s="2">
        <f>Inputs!C$6+(Inputs!C$2+Inputs!C$3-Inputs!C$4)*Timelines!$A53</f>
        <v>2642</v>
      </c>
      <c r="F53">
        <f>Inputs!C$5*Timelines!$A53</f>
        <v>2427.6</v>
      </c>
      <c r="G53" s="2">
        <f t="shared" si="0"/>
        <v>214.40000000000009</v>
      </c>
    </row>
    <row r="54" spans="1:7" x14ac:dyDescent="0.35">
      <c r="A54">
        <v>364</v>
      </c>
      <c r="B54" s="2">
        <f>Inputs!B$6+(Inputs!B$2+Inputs!B$3-Inputs!B$4)*Timelines!$A54</f>
        <v>3324.2240000000002</v>
      </c>
      <c r="C54" s="2">
        <f>Inputs!B$5*Timelines!$A54</f>
        <v>2141.7760000000003</v>
      </c>
      <c r="D54" s="2">
        <f t="shared" si="1"/>
        <v>1182.4479999999999</v>
      </c>
      <c r="E54" s="2">
        <f>Inputs!C$6+(Inputs!C$2+Inputs!C$3-Inputs!C$4)*Timelines!$A54</f>
        <v>2684</v>
      </c>
      <c r="F54">
        <f>Inputs!C$5*Timelines!$A54</f>
        <v>2475.1999999999998</v>
      </c>
      <c r="G54" s="2">
        <f t="shared" si="0"/>
        <v>208.80000000000018</v>
      </c>
    </row>
    <row r="55" spans="1:7" x14ac:dyDescent="0.35">
      <c r="A55">
        <v>371</v>
      </c>
      <c r="B55" s="2">
        <f>Inputs!B$6+(Inputs!B$2+Inputs!B$3-Inputs!B$4)*Timelines!$A55</f>
        <v>3368.7860000000001</v>
      </c>
      <c r="C55" s="2">
        <f>Inputs!B$5*Timelines!$A55</f>
        <v>2182.9639999999999</v>
      </c>
      <c r="D55" s="2">
        <f t="shared" si="1"/>
        <v>1185.8220000000001</v>
      </c>
      <c r="E55" s="2">
        <f>Inputs!C$6+(Inputs!C$2+Inputs!C$3-Inputs!C$4)*Timelines!$A55</f>
        <v>2726</v>
      </c>
      <c r="F55">
        <f>Inputs!C$5*Timelines!$A55</f>
        <v>2522.7999999999997</v>
      </c>
      <c r="G55" s="2">
        <f t="shared" si="0"/>
        <v>203.20000000000027</v>
      </c>
    </row>
    <row r="56" spans="1:7" x14ac:dyDescent="0.35">
      <c r="A56">
        <v>378</v>
      </c>
      <c r="B56" s="2">
        <f>Inputs!B$6+(Inputs!B$2+Inputs!B$3-Inputs!B$4)*Timelines!$A56</f>
        <v>3413.3480000000004</v>
      </c>
      <c r="C56" s="2">
        <f>Inputs!B$5*Timelines!$A56</f>
        <v>2224.152</v>
      </c>
      <c r="D56" s="2">
        <f t="shared" si="1"/>
        <v>1189.1960000000004</v>
      </c>
      <c r="E56" s="2">
        <f>Inputs!C$6+(Inputs!C$2+Inputs!C$3-Inputs!C$4)*Timelines!$A56</f>
        <v>2768</v>
      </c>
      <c r="F56">
        <f>Inputs!C$5*Timelines!$A56</f>
        <v>2570.4</v>
      </c>
      <c r="G56" s="2">
        <f t="shared" si="0"/>
        <v>197.59999999999991</v>
      </c>
    </row>
    <row r="57" spans="1:7" x14ac:dyDescent="0.35">
      <c r="A57">
        <v>385</v>
      </c>
      <c r="B57" s="2">
        <f>Inputs!B$6+(Inputs!B$2+Inputs!B$3-Inputs!B$4)*Timelines!$A57</f>
        <v>3457.9100000000003</v>
      </c>
      <c r="C57" s="2">
        <f>Inputs!B$5*Timelines!$A57</f>
        <v>2265.34</v>
      </c>
      <c r="D57" s="2">
        <f t="shared" si="1"/>
        <v>1192.5700000000002</v>
      </c>
      <c r="E57" s="2">
        <f>Inputs!C$6+(Inputs!C$2+Inputs!C$3-Inputs!C$4)*Timelines!$A57</f>
        <v>2810</v>
      </c>
      <c r="F57">
        <f>Inputs!C$5*Timelines!$A57</f>
        <v>2618</v>
      </c>
      <c r="G57" s="2">
        <f t="shared" si="0"/>
        <v>192</v>
      </c>
    </row>
    <row r="58" spans="1:7" x14ac:dyDescent="0.35">
      <c r="A58">
        <v>392</v>
      </c>
      <c r="B58" s="2">
        <f>Inputs!B$6+(Inputs!B$2+Inputs!B$3-Inputs!B$4)*Timelines!$A58</f>
        <v>3502.4720000000002</v>
      </c>
      <c r="C58" s="2">
        <f>Inputs!B$5*Timelines!$A58</f>
        <v>2306.5280000000002</v>
      </c>
      <c r="D58" s="2">
        <f t="shared" si="1"/>
        <v>1195.944</v>
      </c>
      <c r="E58" s="2">
        <f>Inputs!C$6+(Inputs!C$2+Inputs!C$3-Inputs!C$4)*Timelines!$A58</f>
        <v>2852</v>
      </c>
      <c r="F58">
        <f>Inputs!C$5*Timelines!$A58</f>
        <v>2665.6</v>
      </c>
      <c r="G58" s="2">
        <f t="shared" si="0"/>
        <v>186.40000000000009</v>
      </c>
    </row>
    <row r="59" spans="1:7" x14ac:dyDescent="0.35">
      <c r="A59">
        <v>399</v>
      </c>
      <c r="B59" s="2">
        <f>Inputs!B$6+(Inputs!B$2+Inputs!B$3-Inputs!B$4)*Timelines!$A59</f>
        <v>3547.0340000000001</v>
      </c>
      <c r="C59" s="2">
        <f>Inputs!B$5*Timelines!$A59</f>
        <v>2347.7160000000003</v>
      </c>
      <c r="D59" s="2">
        <f t="shared" si="1"/>
        <v>1199.3179999999998</v>
      </c>
      <c r="E59" s="2">
        <f>Inputs!C$6+(Inputs!C$2+Inputs!C$3-Inputs!C$4)*Timelines!$A59</f>
        <v>2894</v>
      </c>
      <c r="F59">
        <f>Inputs!C$5*Timelines!$A59</f>
        <v>2713.2</v>
      </c>
      <c r="G59" s="2">
        <f t="shared" si="0"/>
        <v>180.80000000000018</v>
      </c>
    </row>
    <row r="60" spans="1:7" x14ac:dyDescent="0.35">
      <c r="A60">
        <v>406</v>
      </c>
      <c r="B60" s="2">
        <f>Inputs!B$6+(Inputs!B$2+Inputs!B$3-Inputs!B$4)*Timelines!$A60</f>
        <v>3591.596</v>
      </c>
      <c r="C60" s="2">
        <f>Inputs!B$5*Timelines!$A60</f>
        <v>2388.904</v>
      </c>
      <c r="D60" s="2">
        <f t="shared" si="1"/>
        <v>1202.692</v>
      </c>
      <c r="E60" s="2">
        <f>Inputs!C$6+(Inputs!C$2+Inputs!C$3-Inputs!C$4)*Timelines!$A60</f>
        <v>2936</v>
      </c>
      <c r="F60">
        <f>Inputs!C$5*Timelines!$A60</f>
        <v>2760.7999999999997</v>
      </c>
      <c r="G60" s="2">
        <f t="shared" si="0"/>
        <v>175.20000000000027</v>
      </c>
    </row>
    <row r="61" spans="1:7" x14ac:dyDescent="0.35">
      <c r="A61">
        <v>413</v>
      </c>
      <c r="B61" s="2">
        <f>Inputs!B$6+(Inputs!B$2+Inputs!B$3-Inputs!B$4)*Timelines!$A61</f>
        <v>3636.1580000000004</v>
      </c>
      <c r="C61" s="2">
        <f>Inputs!B$5*Timelines!$A61</f>
        <v>2430.0920000000001</v>
      </c>
      <c r="D61" s="2">
        <f t="shared" si="1"/>
        <v>1206.0660000000003</v>
      </c>
      <c r="E61" s="2">
        <f>Inputs!C$6+(Inputs!C$2+Inputs!C$3-Inputs!C$4)*Timelines!$A61</f>
        <v>2978</v>
      </c>
      <c r="F61">
        <f>Inputs!C$5*Timelines!$A61</f>
        <v>2808.4</v>
      </c>
      <c r="G61" s="2">
        <f t="shared" si="0"/>
        <v>169.59999999999991</v>
      </c>
    </row>
    <row r="62" spans="1:7" x14ac:dyDescent="0.35">
      <c r="A62">
        <v>420</v>
      </c>
      <c r="B62" s="2">
        <f>Inputs!B$6+(Inputs!B$2+Inputs!B$3-Inputs!B$4)*Timelines!$A62</f>
        <v>3680.7200000000003</v>
      </c>
      <c r="C62" s="2">
        <f>Inputs!B$5*Timelines!$A62</f>
        <v>2471.2800000000002</v>
      </c>
      <c r="D62" s="2">
        <f t="shared" si="1"/>
        <v>1209.44</v>
      </c>
      <c r="E62" s="2">
        <f>Inputs!C$6+(Inputs!C$2+Inputs!C$3-Inputs!C$4)*Timelines!$A62</f>
        <v>3020</v>
      </c>
      <c r="F62">
        <f>Inputs!C$5*Timelines!$A62</f>
        <v>2856</v>
      </c>
      <c r="G62" s="2">
        <f t="shared" si="0"/>
        <v>164</v>
      </c>
    </row>
    <row r="63" spans="1:7" x14ac:dyDescent="0.35">
      <c r="A63">
        <v>427</v>
      </c>
      <c r="B63" s="2">
        <f>Inputs!B$6+(Inputs!B$2+Inputs!B$3-Inputs!B$4)*Timelines!$A63</f>
        <v>3725.2820000000002</v>
      </c>
      <c r="C63" s="2">
        <f>Inputs!B$5*Timelines!$A63</f>
        <v>2512.4680000000003</v>
      </c>
      <c r="D63" s="2">
        <f t="shared" si="1"/>
        <v>1212.8139999999999</v>
      </c>
      <c r="E63" s="2">
        <f>Inputs!C$6+(Inputs!C$2+Inputs!C$3-Inputs!C$4)*Timelines!$A63</f>
        <v>3062</v>
      </c>
      <c r="F63">
        <f>Inputs!C$5*Timelines!$A63</f>
        <v>2903.6</v>
      </c>
      <c r="G63" s="2">
        <f t="shared" si="0"/>
        <v>158.40000000000009</v>
      </c>
    </row>
    <row r="64" spans="1:7" x14ac:dyDescent="0.35">
      <c r="A64">
        <v>434</v>
      </c>
      <c r="B64" s="2">
        <f>Inputs!B$6+(Inputs!B$2+Inputs!B$3-Inputs!B$4)*Timelines!$A64</f>
        <v>3769.8440000000001</v>
      </c>
      <c r="C64" s="2">
        <f>Inputs!B$5*Timelines!$A64</f>
        <v>2553.6559999999999</v>
      </c>
      <c r="D64" s="2">
        <f t="shared" si="1"/>
        <v>1216.1880000000001</v>
      </c>
      <c r="E64" s="2">
        <f>Inputs!C$6+(Inputs!C$2+Inputs!C$3-Inputs!C$4)*Timelines!$A64</f>
        <v>3104</v>
      </c>
      <c r="F64">
        <f>Inputs!C$5*Timelines!$A64</f>
        <v>2951.2</v>
      </c>
      <c r="G64" s="2">
        <f t="shared" si="0"/>
        <v>152.80000000000018</v>
      </c>
    </row>
    <row r="65" spans="1:7" x14ac:dyDescent="0.35">
      <c r="A65">
        <v>441</v>
      </c>
      <c r="B65" s="2">
        <f>Inputs!B$6+(Inputs!B$2+Inputs!B$3-Inputs!B$4)*Timelines!$A65</f>
        <v>3814.4060000000004</v>
      </c>
      <c r="C65" s="2">
        <f>Inputs!B$5*Timelines!$A65</f>
        <v>2594.8440000000001</v>
      </c>
      <c r="D65" s="2">
        <f t="shared" si="1"/>
        <v>1219.5620000000004</v>
      </c>
      <c r="E65" s="2">
        <f>Inputs!C$6+(Inputs!C$2+Inputs!C$3-Inputs!C$4)*Timelines!$A65</f>
        <v>3146</v>
      </c>
      <c r="F65">
        <f>Inputs!C$5*Timelines!$A65</f>
        <v>2998.7999999999997</v>
      </c>
      <c r="G65" s="2">
        <f t="shared" si="0"/>
        <v>147.20000000000027</v>
      </c>
    </row>
    <row r="66" spans="1:7" x14ac:dyDescent="0.35">
      <c r="A66">
        <v>448</v>
      </c>
      <c r="B66" s="2">
        <f>Inputs!B$6+(Inputs!B$2+Inputs!B$3-Inputs!B$4)*Timelines!$A66</f>
        <v>3858.9680000000003</v>
      </c>
      <c r="C66" s="2">
        <f>Inputs!B$5*Timelines!$A66</f>
        <v>2636.0320000000002</v>
      </c>
      <c r="D66" s="2">
        <f t="shared" si="1"/>
        <v>1222.9360000000001</v>
      </c>
      <c r="E66" s="2">
        <f>Inputs!C$6+(Inputs!C$2+Inputs!C$3-Inputs!C$4)*Timelines!$A66</f>
        <v>3188</v>
      </c>
      <c r="F66">
        <f>Inputs!C$5*Timelines!$A66</f>
        <v>3046.4</v>
      </c>
      <c r="G66" s="2">
        <f t="shared" ref="G66:G129" si="2">IF(E66&lt;F66,0,E66-F66)</f>
        <v>141.59999999999991</v>
      </c>
    </row>
    <row r="67" spans="1:7" x14ac:dyDescent="0.35">
      <c r="A67">
        <v>455</v>
      </c>
      <c r="B67" s="2">
        <f>Inputs!B$6+(Inputs!B$2+Inputs!B$3-Inputs!B$4)*Timelines!$A67</f>
        <v>3903.53</v>
      </c>
      <c r="C67" s="2">
        <f>Inputs!B$5*Timelines!$A67</f>
        <v>2677.2200000000003</v>
      </c>
      <c r="D67" s="2">
        <f t="shared" ref="D67:D130" si="3">IF(B67&lt;C67,0,B67-C67)</f>
        <v>1226.31</v>
      </c>
      <c r="E67" s="2">
        <f>Inputs!C$6+(Inputs!C$2+Inputs!C$3-Inputs!C$4)*Timelines!$A67</f>
        <v>3230</v>
      </c>
      <c r="F67">
        <f>Inputs!C$5*Timelines!$A67</f>
        <v>3094</v>
      </c>
      <c r="G67" s="2">
        <f t="shared" si="2"/>
        <v>136</v>
      </c>
    </row>
    <row r="68" spans="1:7" x14ac:dyDescent="0.35">
      <c r="A68">
        <v>462</v>
      </c>
      <c r="B68" s="2">
        <f>Inputs!B$6+(Inputs!B$2+Inputs!B$3-Inputs!B$4)*Timelines!$A68</f>
        <v>3948.0920000000001</v>
      </c>
      <c r="C68" s="2">
        <f>Inputs!B$5*Timelines!$A68</f>
        <v>2718.4080000000004</v>
      </c>
      <c r="D68" s="2">
        <f t="shared" si="3"/>
        <v>1229.6839999999997</v>
      </c>
      <c r="E68" s="2">
        <f>Inputs!C$6+(Inputs!C$2+Inputs!C$3-Inputs!C$4)*Timelines!$A68</f>
        <v>3272</v>
      </c>
      <c r="F68">
        <f>Inputs!C$5*Timelines!$A68</f>
        <v>3141.6</v>
      </c>
      <c r="G68" s="2">
        <f t="shared" si="2"/>
        <v>130.40000000000009</v>
      </c>
    </row>
    <row r="69" spans="1:7" x14ac:dyDescent="0.35">
      <c r="A69">
        <v>469</v>
      </c>
      <c r="B69" s="2">
        <f>Inputs!B$6+(Inputs!B$2+Inputs!B$3-Inputs!B$4)*Timelines!$A69</f>
        <v>3992.6540000000005</v>
      </c>
      <c r="C69" s="2">
        <f>Inputs!B$5*Timelines!$A69</f>
        <v>2759.596</v>
      </c>
      <c r="D69" s="2">
        <f t="shared" si="3"/>
        <v>1233.0580000000004</v>
      </c>
      <c r="E69" s="2">
        <f>Inputs!C$6+(Inputs!C$2+Inputs!C$3-Inputs!C$4)*Timelines!$A69</f>
        <v>3314</v>
      </c>
      <c r="F69">
        <f>Inputs!C$5*Timelines!$A69</f>
        <v>3189.2</v>
      </c>
      <c r="G69" s="2">
        <f t="shared" si="2"/>
        <v>124.80000000000018</v>
      </c>
    </row>
    <row r="70" spans="1:7" x14ac:dyDescent="0.35">
      <c r="A70">
        <v>476</v>
      </c>
      <c r="B70" s="2">
        <f>Inputs!B$6+(Inputs!B$2+Inputs!B$3-Inputs!B$4)*Timelines!$A70</f>
        <v>4037.2160000000003</v>
      </c>
      <c r="C70" s="2">
        <f>Inputs!B$5*Timelines!$A70</f>
        <v>2800.7840000000001</v>
      </c>
      <c r="D70" s="2">
        <f t="shared" si="3"/>
        <v>1236.4320000000002</v>
      </c>
      <c r="E70" s="2">
        <f>Inputs!C$6+(Inputs!C$2+Inputs!C$3-Inputs!C$4)*Timelines!$A70</f>
        <v>3356</v>
      </c>
      <c r="F70">
        <f>Inputs!C$5*Timelines!$A70</f>
        <v>3236.7999999999997</v>
      </c>
      <c r="G70" s="2">
        <f t="shared" si="2"/>
        <v>119.20000000000027</v>
      </c>
    </row>
    <row r="71" spans="1:7" x14ac:dyDescent="0.35">
      <c r="A71">
        <v>483</v>
      </c>
      <c r="B71" s="2">
        <f>Inputs!B$6+(Inputs!B$2+Inputs!B$3-Inputs!B$4)*Timelines!$A71</f>
        <v>4081.7780000000002</v>
      </c>
      <c r="C71" s="2">
        <f>Inputs!B$5*Timelines!$A71</f>
        <v>2841.9720000000002</v>
      </c>
      <c r="D71" s="2">
        <f t="shared" si="3"/>
        <v>1239.806</v>
      </c>
      <c r="E71" s="2">
        <f>Inputs!C$6+(Inputs!C$2+Inputs!C$3-Inputs!C$4)*Timelines!$A71</f>
        <v>3398</v>
      </c>
      <c r="F71">
        <f>Inputs!C$5*Timelines!$A71</f>
        <v>3284.4</v>
      </c>
      <c r="G71" s="2">
        <f t="shared" si="2"/>
        <v>113.59999999999991</v>
      </c>
    </row>
    <row r="72" spans="1:7" x14ac:dyDescent="0.35">
      <c r="A72">
        <v>490</v>
      </c>
      <c r="B72" s="2">
        <f>Inputs!B$6+(Inputs!B$2+Inputs!B$3-Inputs!B$4)*Timelines!$A72</f>
        <v>4126.34</v>
      </c>
      <c r="C72" s="2">
        <f>Inputs!B$5*Timelines!$A72</f>
        <v>2883.1600000000003</v>
      </c>
      <c r="D72" s="2">
        <f t="shared" si="3"/>
        <v>1243.1799999999998</v>
      </c>
      <c r="E72" s="2">
        <f>Inputs!C$6+(Inputs!C$2+Inputs!C$3-Inputs!C$4)*Timelines!$A72</f>
        <v>3440</v>
      </c>
      <c r="F72">
        <f>Inputs!C$5*Timelines!$A72</f>
        <v>3332</v>
      </c>
      <c r="G72" s="2">
        <f t="shared" si="2"/>
        <v>108</v>
      </c>
    </row>
    <row r="73" spans="1:7" x14ac:dyDescent="0.35">
      <c r="A73">
        <v>497</v>
      </c>
      <c r="B73" s="2">
        <f>Inputs!B$6+(Inputs!B$2+Inputs!B$3-Inputs!B$4)*Timelines!$A73</f>
        <v>4170.902</v>
      </c>
      <c r="C73" s="2">
        <f>Inputs!B$5*Timelines!$A73</f>
        <v>2924.348</v>
      </c>
      <c r="D73" s="2">
        <f t="shared" si="3"/>
        <v>1246.5540000000001</v>
      </c>
      <c r="E73" s="2">
        <f>Inputs!C$6+(Inputs!C$2+Inputs!C$3-Inputs!C$4)*Timelines!$A73</f>
        <v>3482</v>
      </c>
      <c r="F73">
        <f>Inputs!C$5*Timelines!$A73</f>
        <v>3379.6</v>
      </c>
      <c r="G73" s="2">
        <f t="shared" si="2"/>
        <v>102.40000000000009</v>
      </c>
    </row>
    <row r="74" spans="1:7" x14ac:dyDescent="0.35">
      <c r="A74">
        <v>504</v>
      </c>
      <c r="B74" s="2">
        <f>Inputs!B$6+(Inputs!B$2+Inputs!B$3-Inputs!B$4)*Timelines!$A74</f>
        <v>4215.4639999999999</v>
      </c>
      <c r="C74" s="2">
        <f>Inputs!B$5*Timelines!$A74</f>
        <v>2965.5360000000001</v>
      </c>
      <c r="D74" s="2">
        <f t="shared" si="3"/>
        <v>1249.9279999999999</v>
      </c>
      <c r="E74" s="2">
        <f>Inputs!C$6+(Inputs!C$2+Inputs!C$3-Inputs!C$4)*Timelines!$A74</f>
        <v>3524</v>
      </c>
      <c r="F74">
        <f>Inputs!C$5*Timelines!$A74</f>
        <v>3427.2</v>
      </c>
      <c r="G74" s="2">
        <f t="shared" si="2"/>
        <v>96.800000000000182</v>
      </c>
    </row>
    <row r="75" spans="1:7" x14ac:dyDescent="0.35">
      <c r="A75">
        <v>511</v>
      </c>
      <c r="B75" s="2">
        <f>Inputs!B$6+(Inputs!B$2+Inputs!B$3-Inputs!B$4)*Timelines!$A75</f>
        <v>4260.0259999999998</v>
      </c>
      <c r="C75" s="2">
        <f>Inputs!B$5*Timelines!$A75</f>
        <v>3006.7240000000002</v>
      </c>
      <c r="D75" s="2">
        <f t="shared" si="3"/>
        <v>1253.3019999999997</v>
      </c>
      <c r="E75" s="2">
        <f>Inputs!C$6+(Inputs!C$2+Inputs!C$3-Inputs!C$4)*Timelines!$A75</f>
        <v>3566</v>
      </c>
      <c r="F75">
        <f>Inputs!C$5*Timelines!$A75</f>
        <v>3474.7999999999997</v>
      </c>
      <c r="G75" s="2">
        <f t="shared" si="2"/>
        <v>91.200000000000273</v>
      </c>
    </row>
    <row r="76" spans="1:7" x14ac:dyDescent="0.35">
      <c r="A76">
        <v>518</v>
      </c>
      <c r="B76" s="2">
        <f>Inputs!B$6+(Inputs!B$2+Inputs!B$3-Inputs!B$4)*Timelines!$A76</f>
        <v>4304.5879999999997</v>
      </c>
      <c r="C76" s="2">
        <f>Inputs!B$5*Timelines!$A76</f>
        <v>3047.9120000000003</v>
      </c>
      <c r="D76" s="2">
        <f t="shared" si="3"/>
        <v>1256.6759999999995</v>
      </c>
      <c r="E76" s="2">
        <f>Inputs!C$6+(Inputs!C$2+Inputs!C$3-Inputs!C$4)*Timelines!$A76</f>
        <v>3608</v>
      </c>
      <c r="F76">
        <f>Inputs!C$5*Timelines!$A76</f>
        <v>3522.4</v>
      </c>
      <c r="G76" s="2">
        <f t="shared" si="2"/>
        <v>85.599999999999909</v>
      </c>
    </row>
    <row r="77" spans="1:7" x14ac:dyDescent="0.35">
      <c r="A77">
        <v>525</v>
      </c>
      <c r="B77" s="2">
        <f>Inputs!B$6+(Inputs!B$2+Inputs!B$3-Inputs!B$4)*Timelines!$A77</f>
        <v>4349.1499999999996</v>
      </c>
      <c r="C77" s="2">
        <f>Inputs!B$5*Timelines!$A77</f>
        <v>3089.1000000000004</v>
      </c>
      <c r="D77" s="2">
        <f t="shared" si="3"/>
        <v>1260.0499999999993</v>
      </c>
      <c r="E77" s="2">
        <f>Inputs!C$6+(Inputs!C$2+Inputs!C$3-Inputs!C$4)*Timelines!$A77</f>
        <v>3650</v>
      </c>
      <c r="F77">
        <f>Inputs!C$5*Timelines!$A77</f>
        <v>3570</v>
      </c>
      <c r="G77" s="2">
        <f t="shared" si="2"/>
        <v>80</v>
      </c>
    </row>
    <row r="78" spans="1:7" x14ac:dyDescent="0.35">
      <c r="A78">
        <v>532</v>
      </c>
      <c r="B78" s="2">
        <f>Inputs!B$6+(Inputs!B$2+Inputs!B$3-Inputs!B$4)*Timelines!$A78</f>
        <v>4393.7120000000004</v>
      </c>
      <c r="C78" s="2">
        <f>Inputs!B$5*Timelines!$A78</f>
        <v>3130.288</v>
      </c>
      <c r="D78" s="2">
        <f t="shared" si="3"/>
        <v>1263.4240000000004</v>
      </c>
      <c r="E78" s="2">
        <f>Inputs!C$6+(Inputs!C$2+Inputs!C$3-Inputs!C$4)*Timelines!$A78</f>
        <v>3692</v>
      </c>
      <c r="F78">
        <f>Inputs!C$5*Timelines!$A78</f>
        <v>3617.6</v>
      </c>
      <c r="G78" s="2">
        <f t="shared" si="2"/>
        <v>74.400000000000091</v>
      </c>
    </row>
    <row r="79" spans="1:7" x14ac:dyDescent="0.35">
      <c r="A79">
        <v>539</v>
      </c>
      <c r="B79" s="2">
        <f>Inputs!B$6+(Inputs!B$2+Inputs!B$3-Inputs!B$4)*Timelines!$A79</f>
        <v>4438.2740000000003</v>
      </c>
      <c r="C79" s="2">
        <f>Inputs!B$5*Timelines!$A79</f>
        <v>3171.4760000000001</v>
      </c>
      <c r="D79" s="2">
        <f t="shared" si="3"/>
        <v>1266.7980000000002</v>
      </c>
      <c r="E79" s="2">
        <f>Inputs!C$6+(Inputs!C$2+Inputs!C$3-Inputs!C$4)*Timelines!$A79</f>
        <v>3734</v>
      </c>
      <c r="F79">
        <f>Inputs!C$5*Timelines!$A79</f>
        <v>3665.2</v>
      </c>
      <c r="G79" s="2">
        <f t="shared" si="2"/>
        <v>68.800000000000182</v>
      </c>
    </row>
    <row r="80" spans="1:7" x14ac:dyDescent="0.35">
      <c r="A80">
        <v>546</v>
      </c>
      <c r="B80" s="2">
        <f>Inputs!B$6+(Inputs!B$2+Inputs!B$3-Inputs!B$4)*Timelines!$A80</f>
        <v>4482.8360000000002</v>
      </c>
      <c r="C80" s="2">
        <f>Inputs!B$5*Timelines!$A80</f>
        <v>3212.6640000000002</v>
      </c>
      <c r="D80" s="2">
        <f t="shared" si="3"/>
        <v>1270.172</v>
      </c>
      <c r="E80" s="2">
        <f>Inputs!C$6+(Inputs!C$2+Inputs!C$3-Inputs!C$4)*Timelines!$A80</f>
        <v>3776</v>
      </c>
      <c r="F80">
        <f>Inputs!C$5*Timelines!$A80</f>
        <v>3712.7999999999997</v>
      </c>
      <c r="G80" s="2">
        <f t="shared" si="2"/>
        <v>63.200000000000273</v>
      </c>
    </row>
    <row r="81" spans="1:7" x14ac:dyDescent="0.35">
      <c r="A81">
        <v>553</v>
      </c>
      <c r="B81" s="2">
        <f>Inputs!B$6+(Inputs!B$2+Inputs!B$3-Inputs!B$4)*Timelines!$A81</f>
        <v>4527.3980000000001</v>
      </c>
      <c r="C81" s="2">
        <f>Inputs!B$5*Timelines!$A81</f>
        <v>3253.8520000000003</v>
      </c>
      <c r="D81" s="2">
        <f t="shared" si="3"/>
        <v>1273.5459999999998</v>
      </c>
      <c r="E81" s="2">
        <f>Inputs!C$6+(Inputs!C$2+Inputs!C$3-Inputs!C$4)*Timelines!$A81</f>
        <v>3818</v>
      </c>
      <c r="F81">
        <f>Inputs!C$5*Timelines!$A81</f>
        <v>3760.4</v>
      </c>
      <c r="G81" s="2">
        <f t="shared" si="2"/>
        <v>57.599999999999909</v>
      </c>
    </row>
    <row r="82" spans="1:7" x14ac:dyDescent="0.35">
      <c r="A82">
        <v>560</v>
      </c>
      <c r="B82" s="2">
        <f>Inputs!B$6+(Inputs!B$2+Inputs!B$3-Inputs!B$4)*Timelines!$A82</f>
        <v>4571.9600000000009</v>
      </c>
      <c r="C82" s="2">
        <f>Inputs!B$5*Timelines!$A82</f>
        <v>3295.04</v>
      </c>
      <c r="D82" s="2">
        <f t="shared" si="3"/>
        <v>1276.920000000001</v>
      </c>
      <c r="E82" s="2">
        <f>Inputs!C$6+(Inputs!C$2+Inputs!C$3-Inputs!C$4)*Timelines!$A82</f>
        <v>3860</v>
      </c>
      <c r="F82">
        <f>Inputs!C$5*Timelines!$A82</f>
        <v>3808</v>
      </c>
      <c r="G82" s="2">
        <f t="shared" si="2"/>
        <v>52</v>
      </c>
    </row>
    <row r="83" spans="1:7" x14ac:dyDescent="0.35">
      <c r="A83">
        <v>567</v>
      </c>
      <c r="B83" s="2">
        <f>Inputs!B$6+(Inputs!B$2+Inputs!B$3-Inputs!B$4)*Timelines!$A83</f>
        <v>4616.5220000000008</v>
      </c>
      <c r="C83" s="2">
        <f>Inputs!B$5*Timelines!$A83</f>
        <v>3336.2280000000001</v>
      </c>
      <c r="D83" s="2">
        <f t="shared" si="3"/>
        <v>1280.2940000000008</v>
      </c>
      <c r="E83" s="2">
        <f>Inputs!C$6+(Inputs!C$2+Inputs!C$3-Inputs!C$4)*Timelines!$A83</f>
        <v>3902</v>
      </c>
      <c r="F83">
        <f>Inputs!C$5*Timelines!$A83</f>
        <v>3855.6</v>
      </c>
      <c r="G83" s="2">
        <f t="shared" si="2"/>
        <v>46.400000000000091</v>
      </c>
    </row>
    <row r="84" spans="1:7" x14ac:dyDescent="0.35">
      <c r="A84">
        <v>574</v>
      </c>
      <c r="B84" s="2">
        <f>Inputs!B$6+(Inputs!B$2+Inputs!B$3-Inputs!B$4)*Timelines!$A84</f>
        <v>4661.0840000000007</v>
      </c>
      <c r="C84" s="2">
        <f>Inputs!B$5*Timelines!$A84</f>
        <v>3377.4160000000002</v>
      </c>
      <c r="D84" s="2">
        <f t="shared" si="3"/>
        <v>1283.6680000000006</v>
      </c>
      <c r="E84" s="2">
        <f>Inputs!C$6+(Inputs!C$2+Inputs!C$3-Inputs!C$4)*Timelines!$A84</f>
        <v>3944</v>
      </c>
      <c r="F84">
        <f>Inputs!C$5*Timelines!$A84</f>
        <v>3903.2</v>
      </c>
      <c r="G84" s="2">
        <f t="shared" si="2"/>
        <v>40.800000000000182</v>
      </c>
    </row>
    <row r="85" spans="1:7" x14ac:dyDescent="0.35">
      <c r="A85">
        <v>581</v>
      </c>
      <c r="B85" s="2">
        <f>Inputs!B$6+(Inputs!B$2+Inputs!B$3-Inputs!B$4)*Timelines!$A85</f>
        <v>4705.6460000000006</v>
      </c>
      <c r="C85" s="2">
        <f>Inputs!B$5*Timelines!$A85</f>
        <v>3418.6040000000003</v>
      </c>
      <c r="D85" s="2">
        <f t="shared" si="3"/>
        <v>1287.0420000000004</v>
      </c>
      <c r="E85" s="2">
        <f>Inputs!C$6+(Inputs!C$2+Inputs!C$3-Inputs!C$4)*Timelines!$A85</f>
        <v>3986</v>
      </c>
      <c r="F85">
        <f>Inputs!C$5*Timelines!$A85</f>
        <v>3950.7999999999997</v>
      </c>
      <c r="G85" s="2">
        <f t="shared" si="2"/>
        <v>35.200000000000273</v>
      </c>
    </row>
    <row r="86" spans="1:7" x14ac:dyDescent="0.35">
      <c r="A86">
        <v>588</v>
      </c>
      <c r="B86" s="2">
        <f>Inputs!B$6+(Inputs!B$2+Inputs!B$3-Inputs!B$4)*Timelines!$A86</f>
        <v>4750.2080000000005</v>
      </c>
      <c r="C86" s="2">
        <f>Inputs!B$5*Timelines!$A86</f>
        <v>3459.7920000000004</v>
      </c>
      <c r="D86" s="2">
        <f t="shared" si="3"/>
        <v>1290.4160000000002</v>
      </c>
      <c r="E86" s="2">
        <f>Inputs!C$6+(Inputs!C$2+Inputs!C$3-Inputs!C$4)*Timelines!$A86</f>
        <v>4028</v>
      </c>
      <c r="F86">
        <f>Inputs!C$5*Timelines!$A86</f>
        <v>3998.4</v>
      </c>
      <c r="G86" s="2">
        <f t="shared" si="2"/>
        <v>29.599999999999909</v>
      </c>
    </row>
    <row r="87" spans="1:7" x14ac:dyDescent="0.35">
      <c r="A87">
        <v>595</v>
      </c>
      <c r="B87" s="2">
        <f>Inputs!B$6+(Inputs!B$2+Inputs!B$3-Inputs!B$4)*Timelines!$A87</f>
        <v>4794.7700000000004</v>
      </c>
      <c r="C87" s="2">
        <f>Inputs!B$5*Timelines!$A87</f>
        <v>3500.98</v>
      </c>
      <c r="D87" s="2">
        <f t="shared" si="3"/>
        <v>1293.7900000000004</v>
      </c>
      <c r="E87" s="2">
        <f>Inputs!C$6+(Inputs!C$2+Inputs!C$3-Inputs!C$4)*Timelines!$A87</f>
        <v>4070</v>
      </c>
      <c r="F87">
        <f>Inputs!C$5*Timelines!$A87</f>
        <v>4046</v>
      </c>
      <c r="G87" s="2">
        <f t="shared" si="2"/>
        <v>24</v>
      </c>
    </row>
    <row r="88" spans="1:7" x14ac:dyDescent="0.35">
      <c r="A88">
        <v>602</v>
      </c>
      <c r="B88" s="2">
        <f>Inputs!B$6+(Inputs!B$2+Inputs!B$3-Inputs!B$4)*Timelines!$A88</f>
        <v>4839.3320000000003</v>
      </c>
      <c r="C88" s="2">
        <f>Inputs!B$5*Timelines!$A88</f>
        <v>3542.1680000000001</v>
      </c>
      <c r="D88" s="2">
        <f t="shared" si="3"/>
        <v>1297.1640000000002</v>
      </c>
      <c r="E88" s="2">
        <f>Inputs!C$6+(Inputs!C$2+Inputs!C$3-Inputs!C$4)*Timelines!$A88</f>
        <v>4112</v>
      </c>
      <c r="F88">
        <f>Inputs!C$5*Timelines!$A88</f>
        <v>4093.6</v>
      </c>
      <c r="G88" s="2">
        <f t="shared" si="2"/>
        <v>18.400000000000091</v>
      </c>
    </row>
    <row r="89" spans="1:7" x14ac:dyDescent="0.35">
      <c r="A89">
        <v>609</v>
      </c>
      <c r="B89" s="2">
        <f>Inputs!B$6+(Inputs!B$2+Inputs!B$3-Inputs!B$4)*Timelines!$A89</f>
        <v>4883.8940000000002</v>
      </c>
      <c r="C89" s="2">
        <f>Inputs!B$5*Timelines!$A89</f>
        <v>3583.3560000000002</v>
      </c>
      <c r="D89" s="2">
        <f t="shared" si="3"/>
        <v>1300.538</v>
      </c>
      <c r="E89" s="2">
        <f>Inputs!C$6+(Inputs!C$2+Inputs!C$3-Inputs!C$4)*Timelines!$A89</f>
        <v>4154</v>
      </c>
      <c r="F89">
        <f>Inputs!C$5*Timelines!$A89</f>
        <v>4141.2</v>
      </c>
      <c r="G89" s="2">
        <f t="shared" si="2"/>
        <v>12.800000000000182</v>
      </c>
    </row>
    <row r="90" spans="1:7" x14ac:dyDescent="0.35">
      <c r="A90">
        <v>616</v>
      </c>
      <c r="B90" s="2">
        <f>Inputs!B$6+(Inputs!B$2+Inputs!B$3-Inputs!B$4)*Timelines!$A90</f>
        <v>4928.4560000000001</v>
      </c>
      <c r="C90" s="2">
        <f>Inputs!B$5*Timelines!$A90</f>
        <v>3624.5440000000003</v>
      </c>
      <c r="D90" s="2">
        <f t="shared" si="3"/>
        <v>1303.9119999999998</v>
      </c>
      <c r="E90" s="2">
        <f>Inputs!C$6+(Inputs!C$2+Inputs!C$3-Inputs!C$4)*Timelines!$A90</f>
        <v>4196</v>
      </c>
      <c r="F90">
        <f>Inputs!C$5*Timelines!$A90</f>
        <v>4188.8</v>
      </c>
      <c r="G90" s="2">
        <f t="shared" si="2"/>
        <v>7.1999999999998181</v>
      </c>
    </row>
    <row r="91" spans="1:7" x14ac:dyDescent="0.35">
      <c r="A91">
        <v>623</v>
      </c>
      <c r="B91" s="2">
        <f>Inputs!B$6+(Inputs!B$2+Inputs!B$3-Inputs!B$4)*Timelines!$A91</f>
        <v>4973.018</v>
      </c>
      <c r="C91" s="2">
        <f>Inputs!B$5*Timelines!$A91</f>
        <v>3665.7320000000004</v>
      </c>
      <c r="D91" s="2">
        <f t="shared" si="3"/>
        <v>1307.2859999999996</v>
      </c>
      <c r="E91" s="2">
        <f>Inputs!C$6+(Inputs!C$2+Inputs!C$3-Inputs!C$4)*Timelines!$A91</f>
        <v>4238</v>
      </c>
      <c r="F91">
        <f>Inputs!C$5*Timelines!$A91</f>
        <v>4236.3999999999996</v>
      </c>
      <c r="G91" s="2">
        <f t="shared" si="2"/>
        <v>1.6000000000003638</v>
      </c>
    </row>
    <row r="92" spans="1:7" x14ac:dyDescent="0.35">
      <c r="A92">
        <v>630</v>
      </c>
      <c r="B92" s="2">
        <f>Inputs!B$6+(Inputs!B$2+Inputs!B$3-Inputs!B$4)*Timelines!$A92</f>
        <v>5017.58</v>
      </c>
      <c r="C92" s="2">
        <f>Inputs!B$5*Timelines!$A92</f>
        <v>3706.92</v>
      </c>
      <c r="D92" s="2">
        <f t="shared" si="3"/>
        <v>1310.6599999999999</v>
      </c>
      <c r="E92" s="2">
        <f>Inputs!C$6+(Inputs!C$2+Inputs!C$3-Inputs!C$4)*Timelines!$A92</f>
        <v>4280</v>
      </c>
      <c r="F92">
        <f>Inputs!C$5*Timelines!$A92</f>
        <v>4284</v>
      </c>
      <c r="G92" s="2">
        <f t="shared" si="2"/>
        <v>0</v>
      </c>
    </row>
    <row r="93" spans="1:7" x14ac:dyDescent="0.35">
      <c r="A93">
        <v>637</v>
      </c>
      <c r="B93" s="2">
        <f>Inputs!B$6+(Inputs!B$2+Inputs!B$3-Inputs!B$4)*Timelines!$A93</f>
        <v>5062.1419999999998</v>
      </c>
      <c r="C93" s="2">
        <f>Inputs!B$5*Timelines!$A93</f>
        <v>3748.1080000000002</v>
      </c>
      <c r="D93" s="2">
        <f t="shared" si="3"/>
        <v>1314.0339999999997</v>
      </c>
      <c r="E93" s="2">
        <f>Inputs!C$6+(Inputs!C$2+Inputs!C$3-Inputs!C$4)*Timelines!$A93</f>
        <v>4322</v>
      </c>
      <c r="F93">
        <f>Inputs!C$5*Timelines!$A93</f>
        <v>4331.5999999999995</v>
      </c>
      <c r="G93" s="2">
        <f t="shared" si="2"/>
        <v>0</v>
      </c>
    </row>
    <row r="94" spans="1:7" x14ac:dyDescent="0.35">
      <c r="A94">
        <v>644</v>
      </c>
      <c r="B94" s="2">
        <f>Inputs!B$6+(Inputs!B$2+Inputs!B$3-Inputs!B$4)*Timelines!$A94</f>
        <v>5106.7040000000006</v>
      </c>
      <c r="C94" s="2">
        <f>Inputs!B$5*Timelines!$A94</f>
        <v>3789.2960000000003</v>
      </c>
      <c r="D94" s="2">
        <f t="shared" si="3"/>
        <v>1317.4080000000004</v>
      </c>
      <c r="E94" s="2">
        <f>Inputs!C$6+(Inputs!C$2+Inputs!C$3-Inputs!C$4)*Timelines!$A94</f>
        <v>4364</v>
      </c>
      <c r="F94">
        <f>Inputs!C$5*Timelines!$A94</f>
        <v>4379.2</v>
      </c>
      <c r="G94" s="2">
        <f t="shared" si="2"/>
        <v>0</v>
      </c>
    </row>
    <row r="95" spans="1:7" x14ac:dyDescent="0.35">
      <c r="A95">
        <v>651</v>
      </c>
      <c r="B95" s="2">
        <f>Inputs!B$6+(Inputs!B$2+Inputs!B$3-Inputs!B$4)*Timelines!$A95</f>
        <v>5151.2660000000005</v>
      </c>
      <c r="C95" s="2">
        <f>Inputs!B$5*Timelines!$A95</f>
        <v>3830.4840000000004</v>
      </c>
      <c r="D95" s="2">
        <f t="shared" si="3"/>
        <v>1320.7820000000002</v>
      </c>
      <c r="E95" s="2">
        <f>Inputs!C$6+(Inputs!C$2+Inputs!C$3-Inputs!C$4)*Timelines!$A95</f>
        <v>4406</v>
      </c>
      <c r="F95">
        <f>Inputs!C$5*Timelines!$A95</f>
        <v>4426.8</v>
      </c>
      <c r="G95" s="2">
        <f t="shared" si="2"/>
        <v>0</v>
      </c>
    </row>
    <row r="96" spans="1:7" x14ac:dyDescent="0.35">
      <c r="A96">
        <v>658</v>
      </c>
      <c r="B96" s="2">
        <f>Inputs!B$6+(Inputs!B$2+Inputs!B$3-Inputs!B$4)*Timelines!$A96</f>
        <v>5195.8280000000004</v>
      </c>
      <c r="C96" s="2">
        <f>Inputs!B$5*Timelines!$A96</f>
        <v>3871.672</v>
      </c>
      <c r="D96" s="2">
        <f t="shared" si="3"/>
        <v>1324.1560000000004</v>
      </c>
      <c r="E96" s="2">
        <f>Inputs!C$6+(Inputs!C$2+Inputs!C$3-Inputs!C$4)*Timelines!$A96</f>
        <v>4448</v>
      </c>
      <c r="F96">
        <f>Inputs!C$5*Timelines!$A96</f>
        <v>4474.3999999999996</v>
      </c>
      <c r="G96" s="2">
        <f t="shared" si="2"/>
        <v>0</v>
      </c>
    </row>
    <row r="97" spans="1:7" x14ac:dyDescent="0.35">
      <c r="A97">
        <v>665</v>
      </c>
      <c r="B97" s="2">
        <f>Inputs!B$6+(Inputs!B$2+Inputs!B$3-Inputs!B$4)*Timelines!$A97</f>
        <v>5240.3900000000003</v>
      </c>
      <c r="C97" s="2">
        <f>Inputs!B$5*Timelines!$A97</f>
        <v>3912.86</v>
      </c>
      <c r="D97" s="2">
        <f t="shared" si="3"/>
        <v>1327.5300000000002</v>
      </c>
      <c r="E97" s="2">
        <f>Inputs!C$6+(Inputs!C$2+Inputs!C$3-Inputs!C$4)*Timelines!$A97</f>
        <v>4490</v>
      </c>
      <c r="F97">
        <f>Inputs!C$5*Timelines!$A97</f>
        <v>4522</v>
      </c>
      <c r="G97" s="2">
        <f t="shared" si="2"/>
        <v>0</v>
      </c>
    </row>
    <row r="98" spans="1:7" x14ac:dyDescent="0.35">
      <c r="A98">
        <v>672</v>
      </c>
      <c r="B98" s="2">
        <f>Inputs!B$6+(Inputs!B$2+Inputs!B$3-Inputs!B$4)*Timelines!$A98</f>
        <v>5284.9520000000002</v>
      </c>
      <c r="C98" s="2">
        <f>Inputs!B$5*Timelines!$A98</f>
        <v>3954.0480000000002</v>
      </c>
      <c r="D98" s="2">
        <f t="shared" si="3"/>
        <v>1330.904</v>
      </c>
      <c r="E98" s="2">
        <f>Inputs!C$6+(Inputs!C$2+Inputs!C$3-Inputs!C$4)*Timelines!$A98</f>
        <v>4532</v>
      </c>
      <c r="F98">
        <f>Inputs!C$5*Timelines!$A98</f>
        <v>4569.5999999999995</v>
      </c>
      <c r="G98" s="2">
        <f t="shared" si="2"/>
        <v>0</v>
      </c>
    </row>
    <row r="99" spans="1:7" x14ac:dyDescent="0.35">
      <c r="A99">
        <v>679</v>
      </c>
      <c r="B99" s="2">
        <f>Inputs!B$6+(Inputs!B$2+Inputs!B$3-Inputs!B$4)*Timelines!$A99</f>
        <v>5329.5140000000001</v>
      </c>
      <c r="C99" s="2">
        <f>Inputs!B$5*Timelines!$A99</f>
        <v>3995.2360000000003</v>
      </c>
      <c r="D99" s="2">
        <f t="shared" si="3"/>
        <v>1334.2779999999998</v>
      </c>
      <c r="E99" s="2">
        <f>Inputs!C$6+(Inputs!C$2+Inputs!C$3-Inputs!C$4)*Timelines!$A99</f>
        <v>4574</v>
      </c>
      <c r="F99">
        <f>Inputs!C$5*Timelines!$A99</f>
        <v>4617.2</v>
      </c>
      <c r="G99" s="2">
        <f t="shared" si="2"/>
        <v>0</v>
      </c>
    </row>
    <row r="100" spans="1:7" x14ac:dyDescent="0.35">
      <c r="A100">
        <v>686</v>
      </c>
      <c r="B100" s="2">
        <f>Inputs!B$6+(Inputs!B$2+Inputs!B$3-Inputs!B$4)*Timelines!$A100</f>
        <v>5374.076</v>
      </c>
      <c r="C100" s="2">
        <f>Inputs!B$5*Timelines!$A100</f>
        <v>4036.4240000000004</v>
      </c>
      <c r="D100" s="2">
        <f t="shared" si="3"/>
        <v>1337.6519999999996</v>
      </c>
      <c r="E100" s="2">
        <f>Inputs!C$6+(Inputs!C$2+Inputs!C$3-Inputs!C$4)*Timelines!$A100</f>
        <v>4616</v>
      </c>
      <c r="F100">
        <f>Inputs!C$5*Timelines!$A100</f>
        <v>4664.8</v>
      </c>
      <c r="G100" s="2">
        <f t="shared" si="2"/>
        <v>0</v>
      </c>
    </row>
    <row r="101" spans="1:7" x14ac:dyDescent="0.35">
      <c r="A101">
        <v>693</v>
      </c>
      <c r="B101" s="2">
        <f>Inputs!B$6+(Inputs!B$2+Inputs!B$3-Inputs!B$4)*Timelines!$A101</f>
        <v>5418.6380000000008</v>
      </c>
      <c r="C101" s="2">
        <f>Inputs!B$5*Timelines!$A101</f>
        <v>4077.6120000000001</v>
      </c>
      <c r="D101" s="2">
        <f t="shared" si="3"/>
        <v>1341.0260000000007</v>
      </c>
      <c r="E101" s="2">
        <f>Inputs!C$6+(Inputs!C$2+Inputs!C$3-Inputs!C$4)*Timelines!$A101</f>
        <v>4658</v>
      </c>
      <c r="F101">
        <f>Inputs!C$5*Timelines!$A101</f>
        <v>4712.3999999999996</v>
      </c>
      <c r="G101" s="2">
        <f t="shared" si="2"/>
        <v>0</v>
      </c>
    </row>
    <row r="102" spans="1:7" x14ac:dyDescent="0.35">
      <c r="A102">
        <v>700</v>
      </c>
      <c r="B102" s="2">
        <f>Inputs!B$6+(Inputs!B$2+Inputs!B$3-Inputs!B$4)*Timelines!$A102</f>
        <v>5463.2000000000007</v>
      </c>
      <c r="C102" s="2">
        <f>Inputs!B$5*Timelines!$A102</f>
        <v>4118.8</v>
      </c>
      <c r="D102" s="2">
        <f t="shared" si="3"/>
        <v>1344.4000000000005</v>
      </c>
      <c r="E102" s="2">
        <f>Inputs!C$6+(Inputs!C$2+Inputs!C$3-Inputs!C$4)*Timelines!$A102</f>
        <v>4700</v>
      </c>
      <c r="F102">
        <f>Inputs!C$5*Timelines!$A102</f>
        <v>4760</v>
      </c>
      <c r="G102" s="2">
        <f t="shared" si="2"/>
        <v>0</v>
      </c>
    </row>
    <row r="103" spans="1:7" x14ac:dyDescent="0.35">
      <c r="A103">
        <v>707</v>
      </c>
      <c r="B103" s="2">
        <f>Inputs!B$6+(Inputs!B$2+Inputs!B$3-Inputs!B$4)*Timelines!$A103</f>
        <v>5507.7620000000006</v>
      </c>
      <c r="C103" s="2">
        <f>Inputs!B$5*Timelines!$A103</f>
        <v>4159.9880000000003</v>
      </c>
      <c r="D103" s="2">
        <f t="shared" si="3"/>
        <v>1347.7740000000003</v>
      </c>
      <c r="E103" s="2">
        <f>Inputs!C$6+(Inputs!C$2+Inputs!C$3-Inputs!C$4)*Timelines!$A103</f>
        <v>4742</v>
      </c>
      <c r="F103">
        <f>Inputs!C$5*Timelines!$A103</f>
        <v>4807.5999999999995</v>
      </c>
      <c r="G103" s="2">
        <f t="shared" si="2"/>
        <v>0</v>
      </c>
    </row>
    <row r="104" spans="1:7" x14ac:dyDescent="0.35">
      <c r="A104">
        <v>714</v>
      </c>
      <c r="B104" s="2">
        <f>Inputs!B$6+(Inputs!B$2+Inputs!B$3-Inputs!B$4)*Timelines!$A104</f>
        <v>5552.3240000000005</v>
      </c>
      <c r="C104" s="2">
        <f>Inputs!B$5*Timelines!$A104</f>
        <v>4201.1760000000004</v>
      </c>
      <c r="D104" s="2">
        <f t="shared" si="3"/>
        <v>1351.1480000000001</v>
      </c>
      <c r="E104" s="2">
        <f>Inputs!C$6+(Inputs!C$2+Inputs!C$3-Inputs!C$4)*Timelines!$A104</f>
        <v>4784</v>
      </c>
      <c r="F104">
        <f>Inputs!C$5*Timelines!$A104</f>
        <v>4855.2</v>
      </c>
      <c r="G104" s="2">
        <f t="shared" si="2"/>
        <v>0</v>
      </c>
    </row>
    <row r="105" spans="1:7" x14ac:dyDescent="0.35">
      <c r="A105">
        <v>721</v>
      </c>
      <c r="B105" s="2">
        <f>Inputs!B$6+(Inputs!B$2+Inputs!B$3-Inputs!B$4)*Timelines!$A105</f>
        <v>5596.8860000000004</v>
      </c>
      <c r="C105" s="2">
        <f>Inputs!B$5*Timelines!$A105</f>
        <v>4242.3640000000005</v>
      </c>
      <c r="D105" s="2">
        <f t="shared" si="3"/>
        <v>1354.5219999999999</v>
      </c>
      <c r="E105" s="2">
        <f>Inputs!C$6+(Inputs!C$2+Inputs!C$3-Inputs!C$4)*Timelines!$A105</f>
        <v>4826</v>
      </c>
      <c r="F105">
        <f>Inputs!C$5*Timelines!$A105</f>
        <v>4902.8</v>
      </c>
      <c r="G105" s="2">
        <f t="shared" si="2"/>
        <v>0</v>
      </c>
    </row>
    <row r="106" spans="1:7" x14ac:dyDescent="0.35">
      <c r="A106">
        <v>728</v>
      </c>
      <c r="B106" s="2">
        <f>Inputs!B$6+(Inputs!B$2+Inputs!B$3-Inputs!B$4)*Timelines!$A106</f>
        <v>5641.4480000000003</v>
      </c>
      <c r="C106" s="2">
        <f>Inputs!B$5*Timelines!$A106</f>
        <v>4283.5520000000006</v>
      </c>
      <c r="D106" s="2">
        <f t="shared" si="3"/>
        <v>1357.8959999999997</v>
      </c>
      <c r="E106" s="2">
        <f>Inputs!C$6+(Inputs!C$2+Inputs!C$3-Inputs!C$4)*Timelines!$A106</f>
        <v>4868</v>
      </c>
      <c r="F106">
        <f>Inputs!C$5*Timelines!$A106</f>
        <v>4950.3999999999996</v>
      </c>
      <c r="G106" s="2">
        <f t="shared" si="2"/>
        <v>0</v>
      </c>
    </row>
    <row r="107" spans="1:7" x14ac:dyDescent="0.35">
      <c r="A107">
        <v>735</v>
      </c>
      <c r="B107" s="2">
        <f>Inputs!B$6+(Inputs!B$2+Inputs!B$3-Inputs!B$4)*Timelines!$A107</f>
        <v>5686.01</v>
      </c>
      <c r="C107" s="2">
        <f>Inputs!B$5*Timelines!$A107</f>
        <v>4324.7400000000007</v>
      </c>
      <c r="D107" s="2">
        <f t="shared" si="3"/>
        <v>1361.2699999999995</v>
      </c>
      <c r="E107" s="2">
        <f>Inputs!C$6+(Inputs!C$2+Inputs!C$3-Inputs!C$4)*Timelines!$A107</f>
        <v>4910</v>
      </c>
      <c r="F107">
        <f>Inputs!C$5*Timelines!$A107</f>
        <v>4998</v>
      </c>
      <c r="G107" s="2">
        <f t="shared" si="2"/>
        <v>0</v>
      </c>
    </row>
    <row r="108" spans="1:7" x14ac:dyDescent="0.35">
      <c r="A108">
        <v>742</v>
      </c>
      <c r="B108" s="2">
        <f>Inputs!B$6+(Inputs!B$2+Inputs!B$3-Inputs!B$4)*Timelines!$A108</f>
        <v>5730.5720000000001</v>
      </c>
      <c r="C108" s="2">
        <f>Inputs!B$5*Timelines!$A108</f>
        <v>4365.9279999999999</v>
      </c>
      <c r="D108" s="2">
        <f t="shared" si="3"/>
        <v>1364.6440000000002</v>
      </c>
      <c r="E108" s="2">
        <f>Inputs!C$6+(Inputs!C$2+Inputs!C$3-Inputs!C$4)*Timelines!$A108</f>
        <v>4952</v>
      </c>
      <c r="F108">
        <f>Inputs!C$5*Timelines!$A108</f>
        <v>5045.5999999999995</v>
      </c>
      <c r="G108" s="2">
        <f t="shared" si="2"/>
        <v>0</v>
      </c>
    </row>
    <row r="109" spans="1:7" x14ac:dyDescent="0.35">
      <c r="A109">
        <v>749</v>
      </c>
      <c r="B109" s="2">
        <f>Inputs!B$6+(Inputs!B$2+Inputs!B$3-Inputs!B$4)*Timelines!$A109</f>
        <v>5775.134</v>
      </c>
      <c r="C109" s="2">
        <f>Inputs!B$5*Timelines!$A109</f>
        <v>4407.116</v>
      </c>
      <c r="D109" s="2">
        <f t="shared" si="3"/>
        <v>1368.018</v>
      </c>
      <c r="E109" s="2">
        <f>Inputs!C$6+(Inputs!C$2+Inputs!C$3-Inputs!C$4)*Timelines!$A109</f>
        <v>4994</v>
      </c>
      <c r="F109">
        <f>Inputs!C$5*Timelines!$A109</f>
        <v>5093.2</v>
      </c>
      <c r="G109" s="2">
        <f t="shared" si="2"/>
        <v>0</v>
      </c>
    </row>
    <row r="110" spans="1:7" x14ac:dyDescent="0.35">
      <c r="A110">
        <v>756</v>
      </c>
      <c r="B110" s="2">
        <f>Inputs!B$6+(Inputs!B$2+Inputs!B$3-Inputs!B$4)*Timelines!$A110</f>
        <v>5819.6960000000008</v>
      </c>
      <c r="C110" s="2">
        <f>Inputs!B$5*Timelines!$A110</f>
        <v>4448.3040000000001</v>
      </c>
      <c r="D110" s="2">
        <f t="shared" si="3"/>
        <v>1371.3920000000007</v>
      </c>
      <c r="E110" s="2">
        <f>Inputs!C$6+(Inputs!C$2+Inputs!C$3-Inputs!C$4)*Timelines!$A110</f>
        <v>5036</v>
      </c>
      <c r="F110">
        <f>Inputs!C$5*Timelines!$A110</f>
        <v>5140.8</v>
      </c>
      <c r="G110" s="2">
        <f t="shared" si="2"/>
        <v>0</v>
      </c>
    </row>
    <row r="111" spans="1:7" x14ac:dyDescent="0.35">
      <c r="A111">
        <v>763</v>
      </c>
      <c r="B111" s="2">
        <f>Inputs!B$6+(Inputs!B$2+Inputs!B$3-Inputs!B$4)*Timelines!$A111</f>
        <v>5864.2580000000007</v>
      </c>
      <c r="C111" s="2">
        <f>Inputs!B$5*Timelines!$A111</f>
        <v>4489.4920000000002</v>
      </c>
      <c r="D111" s="2">
        <f t="shared" si="3"/>
        <v>1374.7660000000005</v>
      </c>
      <c r="E111" s="2">
        <f>Inputs!C$6+(Inputs!C$2+Inputs!C$3-Inputs!C$4)*Timelines!$A111</f>
        <v>5078</v>
      </c>
      <c r="F111">
        <f>Inputs!C$5*Timelines!$A111</f>
        <v>5188.3999999999996</v>
      </c>
      <c r="G111" s="2">
        <f t="shared" si="2"/>
        <v>0</v>
      </c>
    </row>
    <row r="112" spans="1:7" x14ac:dyDescent="0.35">
      <c r="A112">
        <v>770</v>
      </c>
      <c r="B112" s="2">
        <f>Inputs!B$6+(Inputs!B$2+Inputs!B$3-Inputs!B$4)*Timelines!$A112</f>
        <v>5908.8200000000006</v>
      </c>
      <c r="C112" s="2">
        <f>Inputs!B$5*Timelines!$A112</f>
        <v>4530.68</v>
      </c>
      <c r="D112" s="2">
        <f t="shared" si="3"/>
        <v>1378.1400000000003</v>
      </c>
      <c r="E112" s="2">
        <f>Inputs!C$6+(Inputs!C$2+Inputs!C$3-Inputs!C$4)*Timelines!$A112</f>
        <v>5120</v>
      </c>
      <c r="F112">
        <f>Inputs!C$5*Timelines!$A112</f>
        <v>5236</v>
      </c>
      <c r="G112" s="2">
        <f t="shared" si="2"/>
        <v>0</v>
      </c>
    </row>
    <row r="113" spans="1:7" x14ac:dyDescent="0.35">
      <c r="A113">
        <v>777</v>
      </c>
      <c r="B113" s="2">
        <f>Inputs!B$6+(Inputs!B$2+Inputs!B$3-Inputs!B$4)*Timelines!$A113</f>
        <v>5953.3820000000005</v>
      </c>
      <c r="C113" s="2">
        <f>Inputs!B$5*Timelines!$A113</f>
        <v>4571.8680000000004</v>
      </c>
      <c r="D113" s="2">
        <f t="shared" si="3"/>
        <v>1381.5140000000001</v>
      </c>
      <c r="E113" s="2">
        <f>Inputs!C$6+(Inputs!C$2+Inputs!C$3-Inputs!C$4)*Timelines!$A113</f>
        <v>5162</v>
      </c>
      <c r="F113">
        <f>Inputs!C$5*Timelines!$A113</f>
        <v>5283.5999999999995</v>
      </c>
      <c r="G113" s="2">
        <f t="shared" si="2"/>
        <v>0</v>
      </c>
    </row>
    <row r="114" spans="1:7" x14ac:dyDescent="0.35">
      <c r="A114">
        <v>784</v>
      </c>
      <c r="B114" s="2">
        <f>Inputs!B$6+(Inputs!B$2+Inputs!B$3-Inputs!B$4)*Timelines!$A114</f>
        <v>5997.9440000000004</v>
      </c>
      <c r="C114" s="2">
        <f>Inputs!B$5*Timelines!$A114</f>
        <v>4613.0560000000005</v>
      </c>
      <c r="D114" s="2">
        <f t="shared" si="3"/>
        <v>1384.8879999999999</v>
      </c>
      <c r="E114" s="2">
        <f>Inputs!C$6+(Inputs!C$2+Inputs!C$3-Inputs!C$4)*Timelines!$A114</f>
        <v>5204</v>
      </c>
      <c r="F114">
        <f>Inputs!C$5*Timelines!$A114</f>
        <v>5331.2</v>
      </c>
      <c r="G114" s="2">
        <f t="shared" si="2"/>
        <v>0</v>
      </c>
    </row>
    <row r="115" spans="1:7" x14ac:dyDescent="0.35">
      <c r="A115">
        <v>791</v>
      </c>
      <c r="B115" s="2">
        <f>Inputs!B$6+(Inputs!B$2+Inputs!B$3-Inputs!B$4)*Timelines!$A115</f>
        <v>6042.5060000000003</v>
      </c>
      <c r="C115" s="2">
        <f>Inputs!B$5*Timelines!$A115</f>
        <v>4654.2440000000006</v>
      </c>
      <c r="D115" s="2">
        <f t="shared" si="3"/>
        <v>1388.2619999999997</v>
      </c>
      <c r="E115" s="2">
        <f>Inputs!C$6+(Inputs!C$2+Inputs!C$3-Inputs!C$4)*Timelines!$A115</f>
        <v>5246</v>
      </c>
      <c r="F115">
        <f>Inputs!C$5*Timelines!$A115</f>
        <v>5378.8</v>
      </c>
      <c r="G115" s="2">
        <f t="shared" si="2"/>
        <v>0</v>
      </c>
    </row>
    <row r="116" spans="1:7" x14ac:dyDescent="0.35">
      <c r="A116">
        <v>798</v>
      </c>
      <c r="B116" s="2">
        <f>Inputs!B$6+(Inputs!B$2+Inputs!B$3-Inputs!B$4)*Timelines!$A116</f>
        <v>6087.0680000000002</v>
      </c>
      <c r="C116" s="2">
        <f>Inputs!B$5*Timelines!$A116</f>
        <v>4695.4320000000007</v>
      </c>
      <c r="D116" s="2">
        <f t="shared" si="3"/>
        <v>1391.6359999999995</v>
      </c>
      <c r="E116" s="2">
        <f>Inputs!C$6+(Inputs!C$2+Inputs!C$3-Inputs!C$4)*Timelines!$A116</f>
        <v>5288</v>
      </c>
      <c r="F116">
        <f>Inputs!C$5*Timelines!$A116</f>
        <v>5426.4</v>
      </c>
      <c r="G116" s="2">
        <f t="shared" si="2"/>
        <v>0</v>
      </c>
    </row>
    <row r="117" spans="1:7" x14ac:dyDescent="0.35">
      <c r="A117">
        <v>805</v>
      </c>
      <c r="B117" s="2">
        <f>Inputs!B$6+(Inputs!B$2+Inputs!B$3-Inputs!B$4)*Timelines!$A117</f>
        <v>6131.63</v>
      </c>
      <c r="C117" s="2">
        <f>Inputs!B$5*Timelines!$A117</f>
        <v>4736.62</v>
      </c>
      <c r="D117" s="2">
        <f t="shared" si="3"/>
        <v>1395.0100000000002</v>
      </c>
      <c r="E117" s="2">
        <f>Inputs!C$6+(Inputs!C$2+Inputs!C$3-Inputs!C$4)*Timelines!$A117</f>
        <v>5330</v>
      </c>
      <c r="F117">
        <f>Inputs!C$5*Timelines!$A117</f>
        <v>5474</v>
      </c>
      <c r="G117" s="2">
        <f t="shared" si="2"/>
        <v>0</v>
      </c>
    </row>
    <row r="118" spans="1:7" x14ac:dyDescent="0.35">
      <c r="A118">
        <v>812</v>
      </c>
      <c r="B118" s="2">
        <f>Inputs!B$6+(Inputs!B$2+Inputs!B$3-Inputs!B$4)*Timelines!$A118</f>
        <v>6176.192</v>
      </c>
      <c r="C118" s="2">
        <f>Inputs!B$5*Timelines!$A118</f>
        <v>4777.808</v>
      </c>
      <c r="D118" s="2">
        <f t="shared" si="3"/>
        <v>1398.384</v>
      </c>
      <c r="E118" s="2">
        <f>Inputs!C$6+(Inputs!C$2+Inputs!C$3-Inputs!C$4)*Timelines!$A118</f>
        <v>5372</v>
      </c>
      <c r="F118">
        <f>Inputs!C$5*Timelines!$A118</f>
        <v>5521.5999999999995</v>
      </c>
      <c r="G118" s="2">
        <f t="shared" si="2"/>
        <v>0</v>
      </c>
    </row>
    <row r="119" spans="1:7" x14ac:dyDescent="0.35">
      <c r="A119">
        <v>819</v>
      </c>
      <c r="B119" s="2">
        <f>Inputs!B$6+(Inputs!B$2+Inputs!B$3-Inputs!B$4)*Timelines!$A119</f>
        <v>6220.7540000000008</v>
      </c>
      <c r="C119" s="2">
        <f>Inputs!B$5*Timelines!$A119</f>
        <v>4818.9960000000001</v>
      </c>
      <c r="D119" s="2">
        <f t="shared" si="3"/>
        <v>1401.7580000000007</v>
      </c>
      <c r="E119" s="2">
        <f>Inputs!C$6+(Inputs!C$2+Inputs!C$3-Inputs!C$4)*Timelines!$A119</f>
        <v>5414</v>
      </c>
      <c r="F119">
        <f>Inputs!C$5*Timelines!$A119</f>
        <v>5569.2</v>
      </c>
      <c r="G119" s="2">
        <f t="shared" si="2"/>
        <v>0</v>
      </c>
    </row>
    <row r="120" spans="1:7" x14ac:dyDescent="0.35">
      <c r="A120">
        <v>826</v>
      </c>
      <c r="B120" s="2">
        <f>Inputs!B$6+(Inputs!B$2+Inputs!B$3-Inputs!B$4)*Timelines!$A120</f>
        <v>6265.3160000000007</v>
      </c>
      <c r="C120" s="2">
        <f>Inputs!B$5*Timelines!$A120</f>
        <v>4860.1840000000002</v>
      </c>
      <c r="D120" s="2">
        <f t="shared" si="3"/>
        <v>1405.1320000000005</v>
      </c>
      <c r="E120" s="2">
        <f>Inputs!C$6+(Inputs!C$2+Inputs!C$3-Inputs!C$4)*Timelines!$A120</f>
        <v>5456</v>
      </c>
      <c r="F120">
        <f>Inputs!C$5*Timelines!$A120</f>
        <v>5616.8</v>
      </c>
      <c r="G120" s="2">
        <f t="shared" si="2"/>
        <v>0</v>
      </c>
    </row>
    <row r="121" spans="1:7" x14ac:dyDescent="0.35">
      <c r="A121">
        <v>833</v>
      </c>
      <c r="B121" s="2">
        <f>Inputs!B$6+(Inputs!B$2+Inputs!B$3-Inputs!B$4)*Timelines!$A121</f>
        <v>6309.8780000000006</v>
      </c>
      <c r="C121" s="2">
        <f>Inputs!B$5*Timelines!$A121</f>
        <v>4901.3720000000003</v>
      </c>
      <c r="D121" s="2">
        <f t="shared" si="3"/>
        <v>1408.5060000000003</v>
      </c>
      <c r="E121" s="2">
        <f>Inputs!C$6+(Inputs!C$2+Inputs!C$3-Inputs!C$4)*Timelines!$A121</f>
        <v>5498</v>
      </c>
      <c r="F121">
        <f>Inputs!C$5*Timelines!$A121</f>
        <v>5664.4</v>
      </c>
      <c r="G121" s="2">
        <f t="shared" si="2"/>
        <v>0</v>
      </c>
    </row>
    <row r="122" spans="1:7" x14ac:dyDescent="0.35">
      <c r="A122">
        <v>840</v>
      </c>
      <c r="B122" s="2">
        <f>Inputs!B$6+(Inputs!B$2+Inputs!B$3-Inputs!B$4)*Timelines!$A122</f>
        <v>6354.4400000000005</v>
      </c>
      <c r="C122" s="2">
        <f>Inputs!B$5*Timelines!$A122</f>
        <v>4942.5600000000004</v>
      </c>
      <c r="D122" s="2">
        <f t="shared" si="3"/>
        <v>1411.88</v>
      </c>
      <c r="E122" s="2">
        <f>Inputs!C$6+(Inputs!C$2+Inputs!C$3-Inputs!C$4)*Timelines!$A122</f>
        <v>5540</v>
      </c>
      <c r="F122">
        <f>Inputs!C$5*Timelines!$A122</f>
        <v>5712</v>
      </c>
      <c r="G122" s="2">
        <f t="shared" si="2"/>
        <v>0</v>
      </c>
    </row>
    <row r="123" spans="1:7" x14ac:dyDescent="0.35">
      <c r="A123">
        <v>847</v>
      </c>
      <c r="B123" s="2">
        <f>Inputs!B$6+(Inputs!B$2+Inputs!B$3-Inputs!B$4)*Timelines!$A123</f>
        <v>6399.0020000000004</v>
      </c>
      <c r="C123" s="2">
        <f>Inputs!B$5*Timelines!$A123</f>
        <v>4983.7480000000005</v>
      </c>
      <c r="D123" s="2">
        <f t="shared" si="3"/>
        <v>1415.2539999999999</v>
      </c>
      <c r="E123" s="2">
        <f>Inputs!C$6+(Inputs!C$2+Inputs!C$3-Inputs!C$4)*Timelines!$A123</f>
        <v>5582</v>
      </c>
      <c r="F123">
        <f>Inputs!C$5*Timelines!$A123</f>
        <v>5759.5999999999995</v>
      </c>
      <c r="G123" s="2">
        <f t="shared" si="2"/>
        <v>0</v>
      </c>
    </row>
    <row r="124" spans="1:7" x14ac:dyDescent="0.35">
      <c r="A124">
        <v>854</v>
      </c>
      <c r="B124" s="2">
        <f>Inputs!B$6+(Inputs!B$2+Inputs!B$3-Inputs!B$4)*Timelines!$A124</f>
        <v>6443.5640000000003</v>
      </c>
      <c r="C124" s="2">
        <f>Inputs!B$5*Timelines!$A124</f>
        <v>5024.9360000000006</v>
      </c>
      <c r="D124" s="2">
        <f t="shared" si="3"/>
        <v>1418.6279999999997</v>
      </c>
      <c r="E124" s="2">
        <f>Inputs!C$6+(Inputs!C$2+Inputs!C$3-Inputs!C$4)*Timelines!$A124</f>
        <v>5624</v>
      </c>
      <c r="F124">
        <f>Inputs!C$5*Timelines!$A124</f>
        <v>5807.2</v>
      </c>
      <c r="G124" s="2">
        <f t="shared" si="2"/>
        <v>0</v>
      </c>
    </row>
    <row r="125" spans="1:7" x14ac:dyDescent="0.35">
      <c r="A125">
        <v>861</v>
      </c>
      <c r="B125" s="2">
        <f>Inputs!B$6+(Inputs!B$2+Inputs!B$3-Inputs!B$4)*Timelines!$A125</f>
        <v>6488.1260000000002</v>
      </c>
      <c r="C125" s="2">
        <f>Inputs!B$5*Timelines!$A125</f>
        <v>5066.1240000000007</v>
      </c>
      <c r="D125" s="2">
        <f t="shared" si="3"/>
        <v>1422.0019999999995</v>
      </c>
      <c r="E125" s="2">
        <f>Inputs!C$6+(Inputs!C$2+Inputs!C$3-Inputs!C$4)*Timelines!$A125</f>
        <v>5666</v>
      </c>
      <c r="F125">
        <f>Inputs!C$5*Timelines!$A125</f>
        <v>5854.8</v>
      </c>
      <c r="G125" s="2">
        <f t="shared" si="2"/>
        <v>0</v>
      </c>
    </row>
    <row r="126" spans="1:7" x14ac:dyDescent="0.35">
      <c r="A126">
        <v>868</v>
      </c>
      <c r="B126" s="2">
        <f>Inputs!B$6+(Inputs!B$2+Inputs!B$3-Inputs!B$4)*Timelines!$A126</f>
        <v>6532.6880000000001</v>
      </c>
      <c r="C126" s="2">
        <f>Inputs!B$5*Timelines!$A126</f>
        <v>5107.3119999999999</v>
      </c>
      <c r="D126" s="2">
        <f t="shared" si="3"/>
        <v>1425.3760000000002</v>
      </c>
      <c r="E126" s="2">
        <f>Inputs!C$6+(Inputs!C$2+Inputs!C$3-Inputs!C$4)*Timelines!$A126</f>
        <v>5708</v>
      </c>
      <c r="F126">
        <f>Inputs!C$5*Timelines!$A126</f>
        <v>5902.4</v>
      </c>
      <c r="G126" s="2">
        <f t="shared" si="2"/>
        <v>0</v>
      </c>
    </row>
    <row r="127" spans="1:7" x14ac:dyDescent="0.35">
      <c r="A127">
        <v>875</v>
      </c>
      <c r="B127" s="2">
        <f>Inputs!B$6+(Inputs!B$2+Inputs!B$3-Inputs!B$4)*Timelines!$A127</f>
        <v>6577.2500000000009</v>
      </c>
      <c r="C127" s="2">
        <f>Inputs!B$5*Timelines!$A127</f>
        <v>5148.5</v>
      </c>
      <c r="D127" s="2">
        <f t="shared" si="3"/>
        <v>1428.7500000000009</v>
      </c>
      <c r="E127" s="2">
        <f>Inputs!C$6+(Inputs!C$2+Inputs!C$3-Inputs!C$4)*Timelines!$A127</f>
        <v>5750</v>
      </c>
      <c r="F127">
        <f>Inputs!C$5*Timelines!$A127</f>
        <v>5950</v>
      </c>
      <c r="G127" s="2">
        <f t="shared" si="2"/>
        <v>0</v>
      </c>
    </row>
    <row r="128" spans="1:7" x14ac:dyDescent="0.35">
      <c r="A128">
        <v>882</v>
      </c>
      <c r="B128" s="2">
        <f>Inputs!B$6+(Inputs!B$2+Inputs!B$3-Inputs!B$4)*Timelines!$A128</f>
        <v>6621.8120000000008</v>
      </c>
      <c r="C128" s="2">
        <f>Inputs!B$5*Timelines!$A128</f>
        <v>5189.6880000000001</v>
      </c>
      <c r="D128" s="2">
        <f t="shared" si="3"/>
        <v>1432.1240000000007</v>
      </c>
      <c r="E128" s="2">
        <f>Inputs!C$6+(Inputs!C$2+Inputs!C$3-Inputs!C$4)*Timelines!$A128</f>
        <v>5792</v>
      </c>
      <c r="F128">
        <f>Inputs!C$5*Timelines!$A128</f>
        <v>5997.5999999999995</v>
      </c>
      <c r="G128" s="2">
        <f t="shared" si="2"/>
        <v>0</v>
      </c>
    </row>
    <row r="129" spans="1:7" x14ac:dyDescent="0.35">
      <c r="A129">
        <v>889</v>
      </c>
      <c r="B129" s="2">
        <f>Inputs!B$6+(Inputs!B$2+Inputs!B$3-Inputs!B$4)*Timelines!$A129</f>
        <v>6666.3740000000007</v>
      </c>
      <c r="C129" s="2">
        <f>Inputs!B$5*Timelines!$A129</f>
        <v>5230.8760000000002</v>
      </c>
      <c r="D129" s="2">
        <f t="shared" si="3"/>
        <v>1435.4980000000005</v>
      </c>
      <c r="E129" s="2">
        <f>Inputs!C$6+(Inputs!C$2+Inputs!C$3-Inputs!C$4)*Timelines!$A129</f>
        <v>5834</v>
      </c>
      <c r="F129">
        <f>Inputs!C$5*Timelines!$A129</f>
        <v>6045.2</v>
      </c>
      <c r="G129" s="2">
        <f t="shared" si="2"/>
        <v>0</v>
      </c>
    </row>
    <row r="130" spans="1:7" x14ac:dyDescent="0.35">
      <c r="A130">
        <v>896</v>
      </c>
      <c r="B130" s="2">
        <f>Inputs!B$6+(Inputs!B$2+Inputs!B$3-Inputs!B$4)*Timelines!$A130</f>
        <v>6710.9360000000006</v>
      </c>
      <c r="C130" s="2">
        <f>Inputs!B$5*Timelines!$A130</f>
        <v>5272.0640000000003</v>
      </c>
      <c r="D130" s="2">
        <f t="shared" si="3"/>
        <v>1438.8720000000003</v>
      </c>
      <c r="E130" s="2">
        <f>Inputs!C$6+(Inputs!C$2+Inputs!C$3-Inputs!C$4)*Timelines!$A130</f>
        <v>5876</v>
      </c>
      <c r="F130">
        <f>Inputs!C$5*Timelines!$A130</f>
        <v>6092.8</v>
      </c>
      <c r="G130" s="2">
        <f t="shared" ref="G130:G193" si="4">IF(E130&lt;F130,0,E130-F130)</f>
        <v>0</v>
      </c>
    </row>
    <row r="131" spans="1:7" x14ac:dyDescent="0.35">
      <c r="A131">
        <v>903</v>
      </c>
      <c r="B131" s="2">
        <f>Inputs!B$6+(Inputs!B$2+Inputs!B$3-Inputs!B$4)*Timelines!$A131</f>
        <v>6755.4980000000005</v>
      </c>
      <c r="C131" s="2">
        <f>Inputs!B$5*Timelines!$A131</f>
        <v>5313.2520000000004</v>
      </c>
      <c r="D131" s="2">
        <f t="shared" ref="D131:D194" si="5">IF(B131&lt;C131,0,B131-C131)</f>
        <v>1442.2460000000001</v>
      </c>
      <c r="E131" s="2">
        <f>Inputs!C$6+(Inputs!C$2+Inputs!C$3-Inputs!C$4)*Timelines!$A131</f>
        <v>5918</v>
      </c>
      <c r="F131">
        <f>Inputs!C$5*Timelines!$A131</f>
        <v>6140.4</v>
      </c>
      <c r="G131" s="2">
        <f t="shared" si="4"/>
        <v>0</v>
      </c>
    </row>
    <row r="132" spans="1:7" x14ac:dyDescent="0.35">
      <c r="A132">
        <v>910</v>
      </c>
      <c r="B132" s="2">
        <f>Inputs!B$6+(Inputs!B$2+Inputs!B$3-Inputs!B$4)*Timelines!$A132</f>
        <v>6800.06</v>
      </c>
      <c r="C132" s="2">
        <f>Inputs!B$5*Timelines!$A132</f>
        <v>5354.4400000000005</v>
      </c>
      <c r="D132" s="2">
        <f t="shared" si="5"/>
        <v>1445.62</v>
      </c>
      <c r="E132" s="2">
        <f>Inputs!C$6+(Inputs!C$2+Inputs!C$3-Inputs!C$4)*Timelines!$A132</f>
        <v>5960</v>
      </c>
      <c r="F132">
        <f>Inputs!C$5*Timelines!$A132</f>
        <v>6188</v>
      </c>
      <c r="G132" s="2">
        <f t="shared" si="4"/>
        <v>0</v>
      </c>
    </row>
    <row r="133" spans="1:7" x14ac:dyDescent="0.35">
      <c r="A133">
        <v>917</v>
      </c>
      <c r="B133" s="2">
        <f>Inputs!B$6+(Inputs!B$2+Inputs!B$3-Inputs!B$4)*Timelines!$A133</f>
        <v>6844.6220000000003</v>
      </c>
      <c r="C133" s="2">
        <f>Inputs!B$5*Timelines!$A133</f>
        <v>5395.6280000000006</v>
      </c>
      <c r="D133" s="2">
        <f t="shared" si="5"/>
        <v>1448.9939999999997</v>
      </c>
      <c r="E133" s="2">
        <f>Inputs!C$6+(Inputs!C$2+Inputs!C$3-Inputs!C$4)*Timelines!$A133</f>
        <v>6002</v>
      </c>
      <c r="F133">
        <f>Inputs!C$5*Timelines!$A133</f>
        <v>6235.5999999999995</v>
      </c>
      <c r="G133" s="2">
        <f t="shared" si="4"/>
        <v>0</v>
      </c>
    </row>
    <row r="134" spans="1:7" x14ac:dyDescent="0.35">
      <c r="A134">
        <v>924</v>
      </c>
      <c r="B134" s="2">
        <f>Inputs!B$6+(Inputs!B$2+Inputs!B$3-Inputs!B$4)*Timelines!$A134</f>
        <v>6889.1840000000002</v>
      </c>
      <c r="C134" s="2">
        <f>Inputs!B$5*Timelines!$A134</f>
        <v>5436.8160000000007</v>
      </c>
      <c r="D134" s="2">
        <f t="shared" si="5"/>
        <v>1452.3679999999995</v>
      </c>
      <c r="E134" s="2">
        <f>Inputs!C$6+(Inputs!C$2+Inputs!C$3-Inputs!C$4)*Timelines!$A134</f>
        <v>6044</v>
      </c>
      <c r="F134">
        <f>Inputs!C$5*Timelines!$A134</f>
        <v>6283.2</v>
      </c>
      <c r="G134" s="2">
        <f t="shared" si="4"/>
        <v>0</v>
      </c>
    </row>
    <row r="135" spans="1:7" x14ac:dyDescent="0.35">
      <c r="A135">
        <v>931</v>
      </c>
      <c r="B135" s="2">
        <f>Inputs!B$6+(Inputs!B$2+Inputs!B$3-Inputs!B$4)*Timelines!$A135</f>
        <v>6933.7460000000001</v>
      </c>
      <c r="C135" s="2">
        <f>Inputs!B$5*Timelines!$A135</f>
        <v>5478.0039999999999</v>
      </c>
      <c r="D135" s="2">
        <f t="shared" si="5"/>
        <v>1455.7420000000002</v>
      </c>
      <c r="E135" s="2">
        <f>Inputs!C$6+(Inputs!C$2+Inputs!C$3-Inputs!C$4)*Timelines!$A135</f>
        <v>6086</v>
      </c>
      <c r="F135">
        <f>Inputs!C$5*Timelines!$A135</f>
        <v>6330.8</v>
      </c>
      <c r="G135" s="2">
        <f t="shared" si="4"/>
        <v>0</v>
      </c>
    </row>
    <row r="136" spans="1:7" x14ac:dyDescent="0.35">
      <c r="A136">
        <v>938</v>
      </c>
      <c r="B136" s="2">
        <f>Inputs!B$6+(Inputs!B$2+Inputs!B$3-Inputs!B$4)*Timelines!$A136</f>
        <v>6978.3080000000009</v>
      </c>
      <c r="C136" s="2">
        <f>Inputs!B$5*Timelines!$A136</f>
        <v>5519.192</v>
      </c>
      <c r="D136" s="2">
        <f t="shared" si="5"/>
        <v>1459.1160000000009</v>
      </c>
      <c r="E136" s="2">
        <f>Inputs!C$6+(Inputs!C$2+Inputs!C$3-Inputs!C$4)*Timelines!$A136</f>
        <v>6128</v>
      </c>
      <c r="F136">
        <f>Inputs!C$5*Timelines!$A136</f>
        <v>6378.4</v>
      </c>
      <c r="G136" s="2">
        <f t="shared" si="4"/>
        <v>0</v>
      </c>
    </row>
    <row r="137" spans="1:7" x14ac:dyDescent="0.35">
      <c r="A137">
        <v>945</v>
      </c>
      <c r="B137" s="2">
        <f>Inputs!B$6+(Inputs!B$2+Inputs!B$3-Inputs!B$4)*Timelines!$A137</f>
        <v>7022.8700000000008</v>
      </c>
      <c r="C137" s="2">
        <f>Inputs!B$5*Timelines!$A137</f>
        <v>5560.38</v>
      </c>
      <c r="D137" s="2">
        <f t="shared" si="5"/>
        <v>1462.4900000000007</v>
      </c>
      <c r="E137" s="2">
        <f>Inputs!C$6+(Inputs!C$2+Inputs!C$3-Inputs!C$4)*Timelines!$A137</f>
        <v>6170</v>
      </c>
      <c r="F137">
        <f>Inputs!C$5*Timelines!$A137</f>
        <v>6426</v>
      </c>
      <c r="G137" s="2">
        <f t="shared" si="4"/>
        <v>0</v>
      </c>
    </row>
    <row r="138" spans="1:7" x14ac:dyDescent="0.35">
      <c r="A138">
        <v>952</v>
      </c>
      <c r="B138" s="2">
        <f>Inputs!B$6+(Inputs!B$2+Inputs!B$3-Inputs!B$4)*Timelines!$A138</f>
        <v>7067.4320000000007</v>
      </c>
      <c r="C138" s="2">
        <f>Inputs!B$5*Timelines!$A138</f>
        <v>5601.5680000000002</v>
      </c>
      <c r="D138" s="2">
        <f t="shared" si="5"/>
        <v>1465.8640000000005</v>
      </c>
      <c r="E138" s="2">
        <f>Inputs!C$6+(Inputs!C$2+Inputs!C$3-Inputs!C$4)*Timelines!$A138</f>
        <v>6212</v>
      </c>
      <c r="F138">
        <f>Inputs!C$5*Timelines!$A138</f>
        <v>6473.5999999999995</v>
      </c>
      <c r="G138" s="2">
        <f t="shared" si="4"/>
        <v>0</v>
      </c>
    </row>
    <row r="139" spans="1:7" x14ac:dyDescent="0.35">
      <c r="A139">
        <v>959</v>
      </c>
      <c r="B139" s="2">
        <f>Inputs!B$6+(Inputs!B$2+Inputs!B$3-Inputs!B$4)*Timelines!$A139</f>
        <v>7111.9940000000006</v>
      </c>
      <c r="C139" s="2">
        <f>Inputs!B$5*Timelines!$A139</f>
        <v>5642.7560000000003</v>
      </c>
      <c r="D139" s="2">
        <f t="shared" si="5"/>
        <v>1469.2380000000003</v>
      </c>
      <c r="E139" s="2">
        <f>Inputs!C$6+(Inputs!C$2+Inputs!C$3-Inputs!C$4)*Timelines!$A139</f>
        <v>6254</v>
      </c>
      <c r="F139">
        <f>Inputs!C$5*Timelines!$A139</f>
        <v>6521.2</v>
      </c>
      <c r="G139" s="2">
        <f t="shared" si="4"/>
        <v>0</v>
      </c>
    </row>
    <row r="140" spans="1:7" x14ac:dyDescent="0.35">
      <c r="A140">
        <v>966</v>
      </c>
      <c r="B140" s="2">
        <f>Inputs!B$6+(Inputs!B$2+Inputs!B$3-Inputs!B$4)*Timelines!$A140</f>
        <v>7156.5560000000005</v>
      </c>
      <c r="C140" s="2">
        <f>Inputs!B$5*Timelines!$A140</f>
        <v>5683.9440000000004</v>
      </c>
      <c r="D140" s="2">
        <f t="shared" si="5"/>
        <v>1472.6120000000001</v>
      </c>
      <c r="E140" s="2">
        <f>Inputs!C$6+(Inputs!C$2+Inputs!C$3-Inputs!C$4)*Timelines!$A140</f>
        <v>6296</v>
      </c>
      <c r="F140">
        <f>Inputs!C$5*Timelines!$A140</f>
        <v>6568.8</v>
      </c>
      <c r="G140" s="2">
        <f t="shared" si="4"/>
        <v>0</v>
      </c>
    </row>
    <row r="141" spans="1:7" x14ac:dyDescent="0.35">
      <c r="A141">
        <v>973</v>
      </c>
      <c r="B141" s="2">
        <f>Inputs!B$6+(Inputs!B$2+Inputs!B$3-Inputs!B$4)*Timelines!$A141</f>
        <v>7201.1180000000004</v>
      </c>
      <c r="C141" s="2">
        <f>Inputs!B$5*Timelines!$A141</f>
        <v>5725.1320000000005</v>
      </c>
      <c r="D141" s="2">
        <f t="shared" si="5"/>
        <v>1475.9859999999999</v>
      </c>
      <c r="E141" s="2">
        <f>Inputs!C$6+(Inputs!C$2+Inputs!C$3-Inputs!C$4)*Timelines!$A141</f>
        <v>6338</v>
      </c>
      <c r="F141">
        <f>Inputs!C$5*Timelines!$A141</f>
        <v>6616.4</v>
      </c>
      <c r="G141" s="2">
        <f t="shared" si="4"/>
        <v>0</v>
      </c>
    </row>
    <row r="142" spans="1:7" x14ac:dyDescent="0.35">
      <c r="A142">
        <v>980</v>
      </c>
      <c r="B142" s="2">
        <f>Inputs!B$6+(Inputs!B$2+Inputs!B$3-Inputs!B$4)*Timelines!$A142</f>
        <v>7245.68</v>
      </c>
      <c r="C142" s="2">
        <f>Inputs!B$5*Timelines!$A142</f>
        <v>5766.3200000000006</v>
      </c>
      <c r="D142" s="2">
        <f t="shared" si="5"/>
        <v>1479.3599999999997</v>
      </c>
      <c r="E142" s="2">
        <f>Inputs!C$6+(Inputs!C$2+Inputs!C$3-Inputs!C$4)*Timelines!$A142</f>
        <v>6380</v>
      </c>
      <c r="F142">
        <f>Inputs!C$5*Timelines!$A142</f>
        <v>6664</v>
      </c>
      <c r="G142" s="2">
        <f t="shared" si="4"/>
        <v>0</v>
      </c>
    </row>
    <row r="143" spans="1:7" x14ac:dyDescent="0.35">
      <c r="A143">
        <v>987</v>
      </c>
      <c r="B143" s="2">
        <f>Inputs!B$6+(Inputs!B$2+Inputs!B$3-Inputs!B$4)*Timelines!$A143</f>
        <v>7290.2420000000002</v>
      </c>
      <c r="C143" s="2">
        <f>Inputs!B$5*Timelines!$A143</f>
        <v>5807.5080000000007</v>
      </c>
      <c r="D143" s="2">
        <f t="shared" si="5"/>
        <v>1482.7339999999995</v>
      </c>
      <c r="E143" s="2">
        <f>Inputs!C$6+(Inputs!C$2+Inputs!C$3-Inputs!C$4)*Timelines!$A143</f>
        <v>6422</v>
      </c>
      <c r="F143">
        <f>Inputs!C$5*Timelines!$A143</f>
        <v>6711.5999999999995</v>
      </c>
      <c r="G143" s="2">
        <f t="shared" si="4"/>
        <v>0</v>
      </c>
    </row>
    <row r="144" spans="1:7" x14ac:dyDescent="0.35">
      <c r="A144">
        <v>994</v>
      </c>
      <c r="B144" s="2">
        <f>Inputs!B$6+(Inputs!B$2+Inputs!B$3-Inputs!B$4)*Timelines!$A144</f>
        <v>7334.804000000001</v>
      </c>
      <c r="C144" s="2">
        <f>Inputs!B$5*Timelines!$A144</f>
        <v>5848.6959999999999</v>
      </c>
      <c r="D144" s="2">
        <f t="shared" si="5"/>
        <v>1486.1080000000011</v>
      </c>
      <c r="E144" s="2">
        <f>Inputs!C$6+(Inputs!C$2+Inputs!C$3-Inputs!C$4)*Timelines!$A144</f>
        <v>6464</v>
      </c>
      <c r="F144">
        <f>Inputs!C$5*Timelines!$A144</f>
        <v>6759.2</v>
      </c>
      <c r="G144" s="2">
        <f t="shared" si="4"/>
        <v>0</v>
      </c>
    </row>
    <row r="145" spans="1:7" x14ac:dyDescent="0.35">
      <c r="A145">
        <v>1001</v>
      </c>
      <c r="B145" s="2">
        <f>Inputs!B$6+(Inputs!B$2+Inputs!B$3-Inputs!B$4)*Timelines!$A145</f>
        <v>7379.3660000000009</v>
      </c>
      <c r="C145" s="2">
        <f>Inputs!B$5*Timelines!$A145</f>
        <v>5889.884</v>
      </c>
      <c r="D145" s="2">
        <f t="shared" si="5"/>
        <v>1489.4820000000009</v>
      </c>
      <c r="E145" s="2">
        <f>Inputs!C$6+(Inputs!C$2+Inputs!C$3-Inputs!C$4)*Timelines!$A145</f>
        <v>6506</v>
      </c>
      <c r="F145">
        <f>Inputs!C$5*Timelines!$A145</f>
        <v>6806.8</v>
      </c>
      <c r="G145" s="2">
        <f t="shared" si="4"/>
        <v>0</v>
      </c>
    </row>
    <row r="146" spans="1:7" x14ac:dyDescent="0.35">
      <c r="A146">
        <v>1008</v>
      </c>
      <c r="B146" s="2">
        <f>Inputs!B$6+(Inputs!B$2+Inputs!B$3-Inputs!B$4)*Timelines!$A146</f>
        <v>7423.9280000000008</v>
      </c>
      <c r="C146" s="2">
        <f>Inputs!B$5*Timelines!$A146</f>
        <v>5931.0720000000001</v>
      </c>
      <c r="D146" s="2">
        <f t="shared" si="5"/>
        <v>1492.8560000000007</v>
      </c>
      <c r="E146" s="2">
        <f>Inputs!C$6+(Inputs!C$2+Inputs!C$3-Inputs!C$4)*Timelines!$A146</f>
        <v>6548</v>
      </c>
      <c r="F146">
        <f>Inputs!C$5*Timelines!$A146</f>
        <v>6854.4</v>
      </c>
      <c r="G146" s="2">
        <f t="shared" si="4"/>
        <v>0</v>
      </c>
    </row>
    <row r="147" spans="1:7" x14ac:dyDescent="0.35">
      <c r="A147">
        <v>1015</v>
      </c>
      <c r="B147" s="2">
        <f>Inputs!B$6+(Inputs!B$2+Inputs!B$3-Inputs!B$4)*Timelines!$A147</f>
        <v>7468.4900000000007</v>
      </c>
      <c r="C147" s="2">
        <f>Inputs!B$5*Timelines!$A147</f>
        <v>5972.26</v>
      </c>
      <c r="D147" s="2">
        <f t="shared" si="5"/>
        <v>1496.2300000000005</v>
      </c>
      <c r="E147" s="2">
        <f>Inputs!C$6+(Inputs!C$2+Inputs!C$3-Inputs!C$4)*Timelines!$A147</f>
        <v>6590</v>
      </c>
      <c r="F147">
        <f>Inputs!C$5*Timelines!$A147</f>
        <v>6902</v>
      </c>
      <c r="G147" s="2">
        <f t="shared" si="4"/>
        <v>0</v>
      </c>
    </row>
    <row r="148" spans="1:7" x14ac:dyDescent="0.35">
      <c r="A148">
        <v>1022</v>
      </c>
      <c r="B148" s="2">
        <f>Inputs!B$6+(Inputs!B$2+Inputs!B$3-Inputs!B$4)*Timelines!$A148</f>
        <v>7513.0520000000006</v>
      </c>
      <c r="C148" s="2">
        <f>Inputs!B$5*Timelines!$A148</f>
        <v>6013.4480000000003</v>
      </c>
      <c r="D148" s="2">
        <f t="shared" si="5"/>
        <v>1499.6040000000003</v>
      </c>
      <c r="E148" s="2">
        <f>Inputs!C$6+(Inputs!C$2+Inputs!C$3-Inputs!C$4)*Timelines!$A148</f>
        <v>6632</v>
      </c>
      <c r="F148">
        <f>Inputs!C$5*Timelines!$A148</f>
        <v>6949.5999999999995</v>
      </c>
      <c r="G148" s="2">
        <f t="shared" si="4"/>
        <v>0</v>
      </c>
    </row>
    <row r="149" spans="1:7" x14ac:dyDescent="0.35">
      <c r="A149">
        <v>1029</v>
      </c>
      <c r="B149" s="2">
        <f>Inputs!B$6+(Inputs!B$2+Inputs!B$3-Inputs!B$4)*Timelines!$A149</f>
        <v>7557.6140000000005</v>
      </c>
      <c r="C149" s="2">
        <f>Inputs!B$5*Timelines!$A149</f>
        <v>6054.6360000000004</v>
      </c>
      <c r="D149" s="2">
        <f t="shared" si="5"/>
        <v>1502.9780000000001</v>
      </c>
      <c r="E149" s="2">
        <f>Inputs!C$6+(Inputs!C$2+Inputs!C$3-Inputs!C$4)*Timelines!$A149</f>
        <v>6674</v>
      </c>
      <c r="F149">
        <f>Inputs!C$5*Timelines!$A149</f>
        <v>6997.2</v>
      </c>
      <c r="G149" s="2">
        <f t="shared" si="4"/>
        <v>0</v>
      </c>
    </row>
    <row r="150" spans="1:7" x14ac:dyDescent="0.35">
      <c r="A150">
        <v>1036</v>
      </c>
      <c r="B150" s="2">
        <f>Inputs!B$6+(Inputs!B$2+Inputs!B$3-Inputs!B$4)*Timelines!$A150</f>
        <v>7602.1760000000004</v>
      </c>
      <c r="C150" s="2">
        <f>Inputs!B$5*Timelines!$A150</f>
        <v>6095.8240000000005</v>
      </c>
      <c r="D150" s="2">
        <f t="shared" si="5"/>
        <v>1506.3519999999999</v>
      </c>
      <c r="E150" s="2">
        <f>Inputs!C$6+(Inputs!C$2+Inputs!C$3-Inputs!C$4)*Timelines!$A150</f>
        <v>6716</v>
      </c>
      <c r="F150">
        <f>Inputs!C$5*Timelines!$A150</f>
        <v>7044.8</v>
      </c>
      <c r="G150" s="2">
        <f t="shared" si="4"/>
        <v>0</v>
      </c>
    </row>
    <row r="151" spans="1:7" x14ac:dyDescent="0.35">
      <c r="A151">
        <v>1043</v>
      </c>
      <c r="B151" s="2">
        <f>Inputs!B$6+(Inputs!B$2+Inputs!B$3-Inputs!B$4)*Timelines!$A151</f>
        <v>7646.7380000000003</v>
      </c>
      <c r="C151" s="2">
        <f>Inputs!B$5*Timelines!$A151</f>
        <v>6137.0120000000006</v>
      </c>
      <c r="D151" s="2">
        <f t="shared" si="5"/>
        <v>1509.7259999999997</v>
      </c>
      <c r="E151" s="2">
        <f>Inputs!C$6+(Inputs!C$2+Inputs!C$3-Inputs!C$4)*Timelines!$A151</f>
        <v>6758</v>
      </c>
      <c r="F151">
        <f>Inputs!C$5*Timelines!$A151</f>
        <v>7092.4</v>
      </c>
      <c r="G151" s="2">
        <f t="shared" si="4"/>
        <v>0</v>
      </c>
    </row>
    <row r="152" spans="1:7" x14ac:dyDescent="0.35">
      <c r="A152">
        <v>1050</v>
      </c>
      <c r="B152" s="2">
        <f>Inputs!B$6+(Inputs!B$2+Inputs!B$3-Inputs!B$4)*Timelines!$A152</f>
        <v>7691.3</v>
      </c>
      <c r="C152" s="2">
        <f>Inputs!B$5*Timelines!$A152</f>
        <v>6178.2000000000007</v>
      </c>
      <c r="D152" s="2">
        <f t="shared" si="5"/>
        <v>1513.0999999999995</v>
      </c>
      <c r="E152" s="2">
        <f>Inputs!C$6+(Inputs!C$2+Inputs!C$3-Inputs!C$4)*Timelines!$A152</f>
        <v>6800</v>
      </c>
      <c r="F152">
        <f>Inputs!C$5*Timelines!$A152</f>
        <v>7140</v>
      </c>
      <c r="G152" s="2">
        <f t="shared" si="4"/>
        <v>0</v>
      </c>
    </row>
    <row r="153" spans="1:7" x14ac:dyDescent="0.35">
      <c r="A153">
        <v>1057</v>
      </c>
      <c r="B153" s="2">
        <f>Inputs!B$6+(Inputs!B$2+Inputs!B$3-Inputs!B$4)*Timelines!$A153</f>
        <v>7735.862000000001</v>
      </c>
      <c r="C153" s="2">
        <f>Inputs!B$5*Timelines!$A153</f>
        <v>6219.3879999999999</v>
      </c>
      <c r="D153" s="2">
        <f t="shared" si="5"/>
        <v>1516.4740000000011</v>
      </c>
      <c r="E153" s="2">
        <f>Inputs!C$6+(Inputs!C$2+Inputs!C$3-Inputs!C$4)*Timelines!$A153</f>
        <v>6842</v>
      </c>
      <c r="F153">
        <f>Inputs!C$5*Timelines!$A153</f>
        <v>7187.5999999999995</v>
      </c>
      <c r="G153" s="2">
        <f t="shared" si="4"/>
        <v>0</v>
      </c>
    </row>
    <row r="154" spans="1:7" x14ac:dyDescent="0.35">
      <c r="A154">
        <v>1064</v>
      </c>
      <c r="B154" s="2">
        <f>Inputs!B$6+(Inputs!B$2+Inputs!B$3-Inputs!B$4)*Timelines!$A154</f>
        <v>7780.4240000000009</v>
      </c>
      <c r="C154" s="2">
        <f>Inputs!B$5*Timelines!$A154</f>
        <v>6260.576</v>
      </c>
      <c r="D154" s="2">
        <f t="shared" si="5"/>
        <v>1519.8480000000009</v>
      </c>
      <c r="E154" s="2">
        <f>Inputs!C$6+(Inputs!C$2+Inputs!C$3-Inputs!C$4)*Timelines!$A154</f>
        <v>6884</v>
      </c>
      <c r="F154">
        <f>Inputs!C$5*Timelines!$A154</f>
        <v>7235.2</v>
      </c>
      <c r="G154" s="2">
        <f t="shared" si="4"/>
        <v>0</v>
      </c>
    </row>
    <row r="155" spans="1:7" x14ac:dyDescent="0.35">
      <c r="A155">
        <v>1071</v>
      </c>
      <c r="B155" s="2">
        <f>Inputs!B$6+(Inputs!B$2+Inputs!B$3-Inputs!B$4)*Timelines!$A155</f>
        <v>7824.9860000000008</v>
      </c>
      <c r="C155" s="2">
        <f>Inputs!B$5*Timelines!$A155</f>
        <v>6301.7640000000001</v>
      </c>
      <c r="D155" s="2">
        <f t="shared" si="5"/>
        <v>1523.2220000000007</v>
      </c>
      <c r="E155" s="2">
        <f>Inputs!C$6+(Inputs!C$2+Inputs!C$3-Inputs!C$4)*Timelines!$A155</f>
        <v>6926</v>
      </c>
      <c r="F155">
        <f>Inputs!C$5*Timelines!$A155</f>
        <v>7282.8</v>
      </c>
      <c r="G155" s="2">
        <f t="shared" si="4"/>
        <v>0</v>
      </c>
    </row>
    <row r="156" spans="1:7" x14ac:dyDescent="0.35">
      <c r="A156">
        <v>1078</v>
      </c>
      <c r="B156" s="2">
        <f>Inputs!B$6+(Inputs!B$2+Inputs!B$3-Inputs!B$4)*Timelines!$A156</f>
        <v>7869.5480000000007</v>
      </c>
      <c r="C156" s="2">
        <f>Inputs!B$5*Timelines!$A156</f>
        <v>6342.9520000000002</v>
      </c>
      <c r="D156" s="2">
        <f t="shared" si="5"/>
        <v>1526.5960000000005</v>
      </c>
      <c r="E156" s="2">
        <f>Inputs!C$6+(Inputs!C$2+Inputs!C$3-Inputs!C$4)*Timelines!$A156</f>
        <v>6968</v>
      </c>
      <c r="F156">
        <f>Inputs!C$5*Timelines!$A156</f>
        <v>7330.4</v>
      </c>
      <c r="G156" s="2">
        <f t="shared" si="4"/>
        <v>0</v>
      </c>
    </row>
    <row r="157" spans="1:7" x14ac:dyDescent="0.35">
      <c r="A157">
        <v>1085</v>
      </c>
      <c r="B157" s="2">
        <f>Inputs!B$6+(Inputs!B$2+Inputs!B$3-Inputs!B$4)*Timelines!$A157</f>
        <v>7914.1100000000006</v>
      </c>
      <c r="C157" s="2">
        <f>Inputs!B$5*Timelines!$A157</f>
        <v>6384.14</v>
      </c>
      <c r="D157" s="2">
        <f t="shared" si="5"/>
        <v>1529.9700000000003</v>
      </c>
      <c r="E157" s="2">
        <f>Inputs!C$6+(Inputs!C$2+Inputs!C$3-Inputs!C$4)*Timelines!$A157</f>
        <v>7010</v>
      </c>
      <c r="F157">
        <f>Inputs!C$5*Timelines!$A157</f>
        <v>7378</v>
      </c>
      <c r="G157" s="2">
        <f t="shared" si="4"/>
        <v>0</v>
      </c>
    </row>
    <row r="158" spans="1:7" x14ac:dyDescent="0.35">
      <c r="A158">
        <v>1092</v>
      </c>
      <c r="B158" s="2">
        <f>Inputs!B$6+(Inputs!B$2+Inputs!B$3-Inputs!B$4)*Timelines!$A158</f>
        <v>7958.6720000000005</v>
      </c>
      <c r="C158" s="2">
        <f>Inputs!B$5*Timelines!$A158</f>
        <v>6425.3280000000004</v>
      </c>
      <c r="D158" s="2">
        <f t="shared" si="5"/>
        <v>1533.3440000000001</v>
      </c>
      <c r="E158" s="2">
        <f>Inputs!C$6+(Inputs!C$2+Inputs!C$3-Inputs!C$4)*Timelines!$A158</f>
        <v>7052</v>
      </c>
      <c r="F158">
        <f>Inputs!C$5*Timelines!$A158</f>
        <v>7425.5999999999995</v>
      </c>
      <c r="G158" s="2">
        <f t="shared" si="4"/>
        <v>0</v>
      </c>
    </row>
    <row r="159" spans="1:7" x14ac:dyDescent="0.35">
      <c r="A159">
        <v>1099</v>
      </c>
      <c r="B159" s="2">
        <f>Inputs!B$6+(Inputs!B$2+Inputs!B$3-Inputs!B$4)*Timelines!$A159</f>
        <v>8003.2340000000004</v>
      </c>
      <c r="C159" s="2">
        <f>Inputs!B$5*Timelines!$A159</f>
        <v>6466.5160000000005</v>
      </c>
      <c r="D159" s="2">
        <f t="shared" si="5"/>
        <v>1536.7179999999998</v>
      </c>
      <c r="E159" s="2">
        <f>Inputs!C$6+(Inputs!C$2+Inputs!C$3-Inputs!C$4)*Timelines!$A159</f>
        <v>7094</v>
      </c>
      <c r="F159">
        <f>Inputs!C$5*Timelines!$A159</f>
        <v>7473.2</v>
      </c>
      <c r="G159" s="2">
        <f t="shared" si="4"/>
        <v>0</v>
      </c>
    </row>
    <row r="160" spans="1:7" x14ac:dyDescent="0.35">
      <c r="A160">
        <v>1106</v>
      </c>
      <c r="B160" s="2">
        <f>Inputs!B$6+(Inputs!B$2+Inputs!B$3-Inputs!B$4)*Timelines!$A160</f>
        <v>8047.7960000000003</v>
      </c>
      <c r="C160" s="2">
        <f>Inputs!B$5*Timelines!$A160</f>
        <v>6507.7040000000006</v>
      </c>
      <c r="D160" s="2">
        <f t="shared" si="5"/>
        <v>1540.0919999999996</v>
      </c>
      <c r="E160" s="2">
        <f>Inputs!C$6+(Inputs!C$2+Inputs!C$3-Inputs!C$4)*Timelines!$A160</f>
        <v>7136</v>
      </c>
      <c r="F160">
        <f>Inputs!C$5*Timelines!$A160</f>
        <v>7520.8</v>
      </c>
      <c r="G160" s="2">
        <f t="shared" si="4"/>
        <v>0</v>
      </c>
    </row>
    <row r="161" spans="1:7" x14ac:dyDescent="0.35">
      <c r="A161">
        <v>1113</v>
      </c>
      <c r="B161" s="2">
        <f>Inputs!B$6+(Inputs!B$2+Inputs!B$3-Inputs!B$4)*Timelines!$A161</f>
        <v>8092.3580000000002</v>
      </c>
      <c r="C161" s="2">
        <f>Inputs!B$5*Timelines!$A161</f>
        <v>6548.8920000000007</v>
      </c>
      <c r="D161" s="2">
        <f t="shared" si="5"/>
        <v>1543.4659999999994</v>
      </c>
      <c r="E161" s="2">
        <f>Inputs!C$6+(Inputs!C$2+Inputs!C$3-Inputs!C$4)*Timelines!$A161</f>
        <v>7178</v>
      </c>
      <c r="F161">
        <f>Inputs!C$5*Timelines!$A161</f>
        <v>7568.4</v>
      </c>
      <c r="G161" s="2">
        <f t="shared" si="4"/>
        <v>0</v>
      </c>
    </row>
    <row r="162" spans="1:7" x14ac:dyDescent="0.35">
      <c r="A162">
        <v>1120</v>
      </c>
      <c r="B162" s="2">
        <f>Inputs!B$6+(Inputs!B$2+Inputs!B$3-Inputs!B$4)*Timelines!$A162</f>
        <v>8136.920000000001</v>
      </c>
      <c r="C162" s="2">
        <f>Inputs!B$5*Timelines!$A162</f>
        <v>6590.08</v>
      </c>
      <c r="D162" s="2">
        <f t="shared" si="5"/>
        <v>1546.8400000000011</v>
      </c>
      <c r="E162" s="2">
        <f>Inputs!C$6+(Inputs!C$2+Inputs!C$3-Inputs!C$4)*Timelines!$A162</f>
        <v>7220</v>
      </c>
      <c r="F162">
        <f>Inputs!C$5*Timelines!$A162</f>
        <v>7616</v>
      </c>
      <c r="G162" s="2">
        <f t="shared" si="4"/>
        <v>0</v>
      </c>
    </row>
    <row r="163" spans="1:7" x14ac:dyDescent="0.35">
      <c r="A163">
        <v>1127</v>
      </c>
      <c r="B163" s="2">
        <f>Inputs!B$6+(Inputs!B$2+Inputs!B$3-Inputs!B$4)*Timelines!$A163</f>
        <v>8181.4820000000009</v>
      </c>
      <c r="C163" s="2">
        <f>Inputs!B$5*Timelines!$A163</f>
        <v>6631.268</v>
      </c>
      <c r="D163" s="2">
        <f t="shared" si="5"/>
        <v>1550.2140000000009</v>
      </c>
      <c r="E163" s="2">
        <f>Inputs!C$6+(Inputs!C$2+Inputs!C$3-Inputs!C$4)*Timelines!$A163</f>
        <v>7262</v>
      </c>
      <c r="F163">
        <f>Inputs!C$5*Timelines!$A163</f>
        <v>7663.5999999999995</v>
      </c>
      <c r="G163" s="2">
        <f t="shared" si="4"/>
        <v>0</v>
      </c>
    </row>
    <row r="164" spans="1:7" x14ac:dyDescent="0.35">
      <c r="A164">
        <v>1134</v>
      </c>
      <c r="B164" s="2">
        <f>Inputs!B$6+(Inputs!B$2+Inputs!B$3-Inputs!B$4)*Timelines!$A164</f>
        <v>8226.0440000000017</v>
      </c>
      <c r="C164" s="2">
        <f>Inputs!B$5*Timelines!$A164</f>
        <v>6672.4560000000001</v>
      </c>
      <c r="D164" s="2">
        <f t="shared" si="5"/>
        <v>1553.5880000000016</v>
      </c>
      <c r="E164" s="2">
        <f>Inputs!C$6+(Inputs!C$2+Inputs!C$3-Inputs!C$4)*Timelines!$A164</f>
        <v>7304</v>
      </c>
      <c r="F164">
        <f>Inputs!C$5*Timelines!$A164</f>
        <v>7711.2</v>
      </c>
      <c r="G164" s="2">
        <f t="shared" si="4"/>
        <v>0</v>
      </c>
    </row>
    <row r="165" spans="1:7" x14ac:dyDescent="0.35">
      <c r="A165">
        <v>1141</v>
      </c>
      <c r="B165" s="2">
        <f>Inputs!B$6+(Inputs!B$2+Inputs!B$3-Inputs!B$4)*Timelines!$A165</f>
        <v>8270.6059999999998</v>
      </c>
      <c r="C165" s="2">
        <f>Inputs!B$5*Timelines!$A165</f>
        <v>6713.6440000000002</v>
      </c>
      <c r="D165" s="2">
        <f t="shared" si="5"/>
        <v>1556.9619999999995</v>
      </c>
      <c r="E165" s="2">
        <f>Inputs!C$6+(Inputs!C$2+Inputs!C$3-Inputs!C$4)*Timelines!$A165</f>
        <v>7346</v>
      </c>
      <c r="F165">
        <f>Inputs!C$5*Timelines!$A165</f>
        <v>7758.8</v>
      </c>
      <c r="G165" s="2">
        <f t="shared" si="4"/>
        <v>0</v>
      </c>
    </row>
    <row r="166" spans="1:7" x14ac:dyDescent="0.35">
      <c r="A166">
        <v>1148</v>
      </c>
      <c r="B166" s="2">
        <f>Inputs!B$6+(Inputs!B$2+Inputs!B$3-Inputs!B$4)*Timelines!$A166</f>
        <v>8315.1680000000015</v>
      </c>
      <c r="C166" s="2">
        <f>Inputs!B$5*Timelines!$A166</f>
        <v>6754.8320000000003</v>
      </c>
      <c r="D166" s="2">
        <f t="shared" si="5"/>
        <v>1560.3360000000011</v>
      </c>
      <c r="E166" s="2">
        <f>Inputs!C$6+(Inputs!C$2+Inputs!C$3-Inputs!C$4)*Timelines!$A166</f>
        <v>7388</v>
      </c>
      <c r="F166">
        <f>Inputs!C$5*Timelines!$A166</f>
        <v>7806.4</v>
      </c>
      <c r="G166" s="2">
        <f t="shared" si="4"/>
        <v>0</v>
      </c>
    </row>
    <row r="167" spans="1:7" x14ac:dyDescent="0.35">
      <c r="A167">
        <v>1155</v>
      </c>
      <c r="B167" s="2">
        <f>Inputs!B$6+(Inputs!B$2+Inputs!B$3-Inputs!B$4)*Timelines!$A167</f>
        <v>8359.73</v>
      </c>
      <c r="C167" s="2">
        <f>Inputs!B$5*Timelines!$A167</f>
        <v>6796.02</v>
      </c>
      <c r="D167" s="2">
        <f t="shared" si="5"/>
        <v>1563.7099999999991</v>
      </c>
      <c r="E167" s="2">
        <f>Inputs!C$6+(Inputs!C$2+Inputs!C$3-Inputs!C$4)*Timelines!$A167</f>
        <v>7430</v>
      </c>
      <c r="F167">
        <f>Inputs!C$5*Timelines!$A167</f>
        <v>7854</v>
      </c>
      <c r="G167" s="2">
        <f t="shared" si="4"/>
        <v>0</v>
      </c>
    </row>
    <row r="168" spans="1:7" x14ac:dyDescent="0.35">
      <c r="A168">
        <v>1162</v>
      </c>
      <c r="B168" s="2">
        <f>Inputs!B$6+(Inputs!B$2+Inputs!B$3-Inputs!B$4)*Timelines!$A168</f>
        <v>8404.2920000000013</v>
      </c>
      <c r="C168" s="2">
        <f>Inputs!B$5*Timelines!$A168</f>
        <v>6837.2080000000005</v>
      </c>
      <c r="D168" s="2">
        <f t="shared" si="5"/>
        <v>1567.0840000000007</v>
      </c>
      <c r="E168" s="2">
        <f>Inputs!C$6+(Inputs!C$2+Inputs!C$3-Inputs!C$4)*Timelines!$A168</f>
        <v>7472</v>
      </c>
      <c r="F168">
        <f>Inputs!C$5*Timelines!$A168</f>
        <v>7901.5999999999995</v>
      </c>
      <c r="G168" s="2">
        <f t="shared" si="4"/>
        <v>0</v>
      </c>
    </row>
    <row r="169" spans="1:7" x14ac:dyDescent="0.35">
      <c r="A169">
        <v>1169</v>
      </c>
      <c r="B169" s="2">
        <f>Inputs!B$6+(Inputs!B$2+Inputs!B$3-Inputs!B$4)*Timelines!$A169</f>
        <v>8448.8539999999994</v>
      </c>
      <c r="C169" s="2">
        <f>Inputs!B$5*Timelines!$A169</f>
        <v>6878.3960000000006</v>
      </c>
      <c r="D169" s="2">
        <f t="shared" si="5"/>
        <v>1570.4579999999987</v>
      </c>
      <c r="E169" s="2">
        <f>Inputs!C$6+(Inputs!C$2+Inputs!C$3-Inputs!C$4)*Timelines!$A169</f>
        <v>7514</v>
      </c>
      <c r="F169">
        <f>Inputs!C$5*Timelines!$A169</f>
        <v>7949.2</v>
      </c>
      <c r="G169" s="2">
        <f t="shared" si="4"/>
        <v>0</v>
      </c>
    </row>
    <row r="170" spans="1:7" x14ac:dyDescent="0.35">
      <c r="A170">
        <v>1176</v>
      </c>
      <c r="B170" s="2">
        <f>Inputs!B$6+(Inputs!B$2+Inputs!B$3-Inputs!B$4)*Timelines!$A170</f>
        <v>8493.4160000000011</v>
      </c>
      <c r="C170" s="2">
        <f>Inputs!B$5*Timelines!$A170</f>
        <v>6919.5840000000007</v>
      </c>
      <c r="D170" s="2">
        <f t="shared" si="5"/>
        <v>1573.8320000000003</v>
      </c>
      <c r="E170" s="2">
        <f>Inputs!C$6+(Inputs!C$2+Inputs!C$3-Inputs!C$4)*Timelines!$A170</f>
        <v>7556</v>
      </c>
      <c r="F170">
        <f>Inputs!C$5*Timelines!$A170</f>
        <v>7996.8</v>
      </c>
      <c r="G170" s="2">
        <f t="shared" si="4"/>
        <v>0</v>
      </c>
    </row>
    <row r="171" spans="1:7" x14ac:dyDescent="0.35">
      <c r="A171">
        <v>1183</v>
      </c>
      <c r="B171" s="2">
        <f>Inputs!B$6+(Inputs!B$2+Inputs!B$3-Inputs!B$4)*Timelines!$A171</f>
        <v>8537.978000000001</v>
      </c>
      <c r="C171" s="2">
        <f>Inputs!B$5*Timelines!$A171</f>
        <v>6960.7720000000008</v>
      </c>
      <c r="D171" s="2">
        <f t="shared" si="5"/>
        <v>1577.2060000000001</v>
      </c>
      <c r="E171" s="2">
        <f>Inputs!C$6+(Inputs!C$2+Inputs!C$3-Inputs!C$4)*Timelines!$A171</f>
        <v>7598</v>
      </c>
      <c r="F171">
        <f>Inputs!C$5*Timelines!$A171</f>
        <v>8044.4</v>
      </c>
      <c r="G171" s="2">
        <f t="shared" si="4"/>
        <v>0</v>
      </c>
    </row>
    <row r="172" spans="1:7" x14ac:dyDescent="0.35">
      <c r="A172">
        <v>1190</v>
      </c>
      <c r="B172" s="2">
        <f>Inputs!B$6+(Inputs!B$2+Inputs!B$3-Inputs!B$4)*Timelines!$A172</f>
        <v>8582.5400000000009</v>
      </c>
      <c r="C172" s="2">
        <f>Inputs!B$5*Timelines!$A172</f>
        <v>7001.96</v>
      </c>
      <c r="D172" s="2">
        <f t="shared" si="5"/>
        <v>1580.5800000000008</v>
      </c>
      <c r="E172" s="2">
        <f>Inputs!C$6+(Inputs!C$2+Inputs!C$3-Inputs!C$4)*Timelines!$A172</f>
        <v>7640</v>
      </c>
      <c r="F172">
        <f>Inputs!C$5*Timelines!$A172</f>
        <v>8092</v>
      </c>
      <c r="G172" s="2">
        <f t="shared" si="4"/>
        <v>0</v>
      </c>
    </row>
    <row r="173" spans="1:7" x14ac:dyDescent="0.35">
      <c r="A173">
        <v>1197</v>
      </c>
      <c r="B173" s="2">
        <f>Inputs!B$6+(Inputs!B$2+Inputs!B$3-Inputs!B$4)*Timelines!$A173</f>
        <v>8627.1020000000008</v>
      </c>
      <c r="C173" s="2">
        <f>Inputs!B$5*Timelines!$A173</f>
        <v>7043.1480000000001</v>
      </c>
      <c r="D173" s="2">
        <f t="shared" si="5"/>
        <v>1583.9540000000006</v>
      </c>
      <c r="E173" s="2">
        <f>Inputs!C$6+(Inputs!C$2+Inputs!C$3-Inputs!C$4)*Timelines!$A173</f>
        <v>7682</v>
      </c>
      <c r="F173">
        <f>Inputs!C$5*Timelines!$A173</f>
        <v>8139.5999999999995</v>
      </c>
      <c r="G173" s="2">
        <f t="shared" si="4"/>
        <v>0</v>
      </c>
    </row>
    <row r="174" spans="1:7" x14ac:dyDescent="0.35">
      <c r="A174">
        <v>1204</v>
      </c>
      <c r="B174" s="2">
        <f>Inputs!B$6+(Inputs!B$2+Inputs!B$3-Inputs!B$4)*Timelines!$A174</f>
        <v>8671.6640000000007</v>
      </c>
      <c r="C174" s="2">
        <f>Inputs!B$5*Timelines!$A174</f>
        <v>7084.3360000000002</v>
      </c>
      <c r="D174" s="2">
        <f t="shared" si="5"/>
        <v>1587.3280000000004</v>
      </c>
      <c r="E174" s="2">
        <f>Inputs!C$6+(Inputs!C$2+Inputs!C$3-Inputs!C$4)*Timelines!$A174</f>
        <v>7724</v>
      </c>
      <c r="F174">
        <f>Inputs!C$5*Timelines!$A174</f>
        <v>8187.2</v>
      </c>
      <c r="G174" s="2">
        <f t="shared" si="4"/>
        <v>0</v>
      </c>
    </row>
    <row r="175" spans="1:7" x14ac:dyDescent="0.35">
      <c r="A175">
        <v>1211</v>
      </c>
      <c r="B175" s="2">
        <f>Inputs!B$6+(Inputs!B$2+Inputs!B$3-Inputs!B$4)*Timelines!$A175</f>
        <v>8716.2260000000006</v>
      </c>
      <c r="C175" s="2">
        <f>Inputs!B$5*Timelines!$A175</f>
        <v>7125.5240000000003</v>
      </c>
      <c r="D175" s="2">
        <f t="shared" si="5"/>
        <v>1590.7020000000002</v>
      </c>
      <c r="E175" s="2">
        <f>Inputs!C$6+(Inputs!C$2+Inputs!C$3-Inputs!C$4)*Timelines!$A175</f>
        <v>7766</v>
      </c>
      <c r="F175">
        <f>Inputs!C$5*Timelines!$A175</f>
        <v>8234.7999999999993</v>
      </c>
      <c r="G175" s="2">
        <f t="shared" si="4"/>
        <v>0</v>
      </c>
    </row>
    <row r="176" spans="1:7" x14ac:dyDescent="0.35">
      <c r="A176">
        <v>1218</v>
      </c>
      <c r="B176" s="2">
        <f>Inputs!B$6+(Inputs!B$2+Inputs!B$3-Inputs!B$4)*Timelines!$A176</f>
        <v>8760.7880000000005</v>
      </c>
      <c r="C176" s="2">
        <f>Inputs!B$5*Timelines!$A176</f>
        <v>7166.7120000000004</v>
      </c>
      <c r="D176" s="2">
        <f t="shared" si="5"/>
        <v>1594.076</v>
      </c>
      <c r="E176" s="2">
        <f>Inputs!C$6+(Inputs!C$2+Inputs!C$3-Inputs!C$4)*Timelines!$A176</f>
        <v>7808</v>
      </c>
      <c r="F176">
        <f>Inputs!C$5*Timelines!$A176</f>
        <v>8282.4</v>
      </c>
      <c r="G176" s="2">
        <f t="shared" si="4"/>
        <v>0</v>
      </c>
    </row>
    <row r="177" spans="1:7" x14ac:dyDescent="0.35">
      <c r="A177">
        <v>1225</v>
      </c>
      <c r="B177" s="2">
        <f>Inputs!B$6+(Inputs!B$2+Inputs!B$3-Inputs!B$4)*Timelines!$A177</f>
        <v>8805.35</v>
      </c>
      <c r="C177" s="2">
        <f>Inputs!B$5*Timelines!$A177</f>
        <v>7207.9000000000005</v>
      </c>
      <c r="D177" s="2">
        <f t="shared" si="5"/>
        <v>1597.4499999999998</v>
      </c>
      <c r="E177" s="2">
        <f>Inputs!C$6+(Inputs!C$2+Inputs!C$3-Inputs!C$4)*Timelines!$A177</f>
        <v>7850</v>
      </c>
      <c r="F177">
        <f>Inputs!C$5*Timelines!$A177</f>
        <v>8330</v>
      </c>
      <c r="G177" s="2">
        <f t="shared" si="4"/>
        <v>0</v>
      </c>
    </row>
    <row r="178" spans="1:7" x14ac:dyDescent="0.35">
      <c r="A178">
        <v>1232</v>
      </c>
      <c r="B178" s="2">
        <f>Inputs!B$6+(Inputs!B$2+Inputs!B$3-Inputs!B$4)*Timelines!$A178</f>
        <v>8849.9120000000003</v>
      </c>
      <c r="C178" s="2">
        <f>Inputs!B$5*Timelines!$A178</f>
        <v>7249.0880000000006</v>
      </c>
      <c r="D178" s="2">
        <f t="shared" si="5"/>
        <v>1600.8239999999996</v>
      </c>
      <c r="E178" s="2">
        <f>Inputs!C$6+(Inputs!C$2+Inputs!C$3-Inputs!C$4)*Timelines!$A178</f>
        <v>7892</v>
      </c>
      <c r="F178">
        <f>Inputs!C$5*Timelines!$A178</f>
        <v>8377.6</v>
      </c>
      <c r="G178" s="2">
        <f t="shared" si="4"/>
        <v>0</v>
      </c>
    </row>
    <row r="179" spans="1:7" x14ac:dyDescent="0.35">
      <c r="A179">
        <v>1239</v>
      </c>
      <c r="B179" s="2">
        <f>Inputs!B$6+(Inputs!B$2+Inputs!B$3-Inputs!B$4)*Timelines!$A179</f>
        <v>8894.474000000002</v>
      </c>
      <c r="C179" s="2">
        <f>Inputs!B$5*Timelines!$A179</f>
        <v>7290.2760000000007</v>
      </c>
      <c r="D179" s="2">
        <f t="shared" si="5"/>
        <v>1604.1980000000012</v>
      </c>
      <c r="E179" s="2">
        <f>Inputs!C$6+(Inputs!C$2+Inputs!C$3-Inputs!C$4)*Timelines!$A179</f>
        <v>7934</v>
      </c>
      <c r="F179">
        <f>Inputs!C$5*Timelines!$A179</f>
        <v>8425.1999999999989</v>
      </c>
      <c r="G179" s="2">
        <f t="shared" si="4"/>
        <v>0</v>
      </c>
    </row>
    <row r="180" spans="1:7" x14ac:dyDescent="0.35">
      <c r="A180">
        <v>1246</v>
      </c>
      <c r="B180" s="2">
        <f>Inputs!B$6+(Inputs!B$2+Inputs!B$3-Inputs!B$4)*Timelines!$A180</f>
        <v>8939.0360000000001</v>
      </c>
      <c r="C180" s="2">
        <f>Inputs!B$5*Timelines!$A180</f>
        <v>7331.4640000000009</v>
      </c>
      <c r="D180" s="2">
        <f t="shared" si="5"/>
        <v>1607.5719999999992</v>
      </c>
      <c r="E180" s="2">
        <f>Inputs!C$6+(Inputs!C$2+Inputs!C$3-Inputs!C$4)*Timelines!$A180</f>
        <v>7976</v>
      </c>
      <c r="F180">
        <f>Inputs!C$5*Timelines!$A180</f>
        <v>8472.7999999999993</v>
      </c>
      <c r="G180" s="2">
        <f t="shared" si="4"/>
        <v>0</v>
      </c>
    </row>
    <row r="181" spans="1:7" x14ac:dyDescent="0.35">
      <c r="A181">
        <v>1253</v>
      </c>
      <c r="B181" s="2">
        <f>Inputs!B$6+(Inputs!B$2+Inputs!B$3-Inputs!B$4)*Timelines!$A181</f>
        <v>8983.5980000000018</v>
      </c>
      <c r="C181" s="2">
        <f>Inputs!B$5*Timelines!$A181</f>
        <v>7372.652</v>
      </c>
      <c r="D181" s="2">
        <f t="shared" si="5"/>
        <v>1610.9460000000017</v>
      </c>
      <c r="E181" s="2">
        <f>Inputs!C$6+(Inputs!C$2+Inputs!C$3-Inputs!C$4)*Timelines!$A181</f>
        <v>8018</v>
      </c>
      <c r="F181">
        <f>Inputs!C$5*Timelines!$A181</f>
        <v>8520.4</v>
      </c>
      <c r="G181" s="2">
        <f t="shared" si="4"/>
        <v>0</v>
      </c>
    </row>
    <row r="182" spans="1:7" x14ac:dyDescent="0.35">
      <c r="A182">
        <v>1260</v>
      </c>
      <c r="B182" s="2">
        <f>Inputs!B$6+(Inputs!B$2+Inputs!B$3-Inputs!B$4)*Timelines!$A182</f>
        <v>9028.16</v>
      </c>
      <c r="C182" s="2">
        <f>Inputs!B$5*Timelines!$A182</f>
        <v>7413.84</v>
      </c>
      <c r="D182" s="2">
        <f t="shared" si="5"/>
        <v>1614.3199999999997</v>
      </c>
      <c r="E182" s="2">
        <f>Inputs!C$6+(Inputs!C$2+Inputs!C$3-Inputs!C$4)*Timelines!$A182</f>
        <v>8060</v>
      </c>
      <c r="F182">
        <f>Inputs!C$5*Timelines!$A182</f>
        <v>8568</v>
      </c>
      <c r="G182" s="2">
        <f t="shared" si="4"/>
        <v>0</v>
      </c>
    </row>
    <row r="183" spans="1:7" x14ac:dyDescent="0.35">
      <c r="A183">
        <v>1267</v>
      </c>
      <c r="B183" s="2">
        <f>Inputs!B$6+(Inputs!B$2+Inputs!B$3-Inputs!B$4)*Timelines!$A183</f>
        <v>9072.7220000000016</v>
      </c>
      <c r="C183" s="2">
        <f>Inputs!B$5*Timelines!$A183</f>
        <v>7455.0280000000002</v>
      </c>
      <c r="D183" s="2">
        <f t="shared" si="5"/>
        <v>1617.6940000000013</v>
      </c>
      <c r="E183" s="2">
        <f>Inputs!C$6+(Inputs!C$2+Inputs!C$3-Inputs!C$4)*Timelines!$A183</f>
        <v>8102</v>
      </c>
      <c r="F183">
        <f>Inputs!C$5*Timelines!$A183</f>
        <v>8615.6</v>
      </c>
      <c r="G183" s="2">
        <f t="shared" si="4"/>
        <v>0</v>
      </c>
    </row>
    <row r="184" spans="1:7" x14ac:dyDescent="0.35">
      <c r="A184">
        <v>1274</v>
      </c>
      <c r="B184" s="2">
        <f>Inputs!B$6+(Inputs!B$2+Inputs!B$3-Inputs!B$4)*Timelines!$A184</f>
        <v>9117.2839999999997</v>
      </c>
      <c r="C184" s="2">
        <f>Inputs!B$5*Timelines!$A184</f>
        <v>7496.2160000000003</v>
      </c>
      <c r="D184" s="2">
        <f t="shared" si="5"/>
        <v>1621.0679999999993</v>
      </c>
      <c r="E184" s="2">
        <f>Inputs!C$6+(Inputs!C$2+Inputs!C$3-Inputs!C$4)*Timelines!$A184</f>
        <v>8144</v>
      </c>
      <c r="F184">
        <f>Inputs!C$5*Timelines!$A184</f>
        <v>8663.1999999999989</v>
      </c>
      <c r="G184" s="2">
        <f t="shared" si="4"/>
        <v>0</v>
      </c>
    </row>
    <row r="185" spans="1:7" x14ac:dyDescent="0.35">
      <c r="A185">
        <v>1281</v>
      </c>
      <c r="B185" s="2">
        <f>Inputs!B$6+(Inputs!B$2+Inputs!B$3-Inputs!B$4)*Timelines!$A185</f>
        <v>9161.8460000000014</v>
      </c>
      <c r="C185" s="2">
        <f>Inputs!B$5*Timelines!$A185</f>
        <v>7537.4040000000005</v>
      </c>
      <c r="D185" s="2">
        <f t="shared" si="5"/>
        <v>1624.4420000000009</v>
      </c>
      <c r="E185" s="2">
        <f>Inputs!C$6+(Inputs!C$2+Inputs!C$3-Inputs!C$4)*Timelines!$A185</f>
        <v>8186</v>
      </c>
      <c r="F185">
        <f>Inputs!C$5*Timelines!$A185</f>
        <v>8710.7999999999993</v>
      </c>
      <c r="G185" s="2">
        <f t="shared" si="4"/>
        <v>0</v>
      </c>
    </row>
    <row r="186" spans="1:7" x14ac:dyDescent="0.35">
      <c r="A186">
        <v>1288</v>
      </c>
      <c r="B186" s="2">
        <f>Inputs!B$6+(Inputs!B$2+Inputs!B$3-Inputs!B$4)*Timelines!$A186</f>
        <v>9206.4080000000013</v>
      </c>
      <c r="C186" s="2">
        <f>Inputs!B$5*Timelines!$A186</f>
        <v>7578.5920000000006</v>
      </c>
      <c r="D186" s="2">
        <f t="shared" si="5"/>
        <v>1627.8160000000007</v>
      </c>
      <c r="E186" s="2">
        <f>Inputs!C$6+(Inputs!C$2+Inputs!C$3-Inputs!C$4)*Timelines!$A186</f>
        <v>8228</v>
      </c>
      <c r="F186">
        <f>Inputs!C$5*Timelines!$A186</f>
        <v>8758.4</v>
      </c>
      <c r="G186" s="2">
        <f t="shared" si="4"/>
        <v>0</v>
      </c>
    </row>
    <row r="187" spans="1:7" x14ac:dyDescent="0.35">
      <c r="A187">
        <v>1295</v>
      </c>
      <c r="B187" s="2">
        <f>Inputs!B$6+(Inputs!B$2+Inputs!B$3-Inputs!B$4)*Timelines!$A187</f>
        <v>9250.9700000000012</v>
      </c>
      <c r="C187" s="2">
        <f>Inputs!B$5*Timelines!$A187</f>
        <v>7619.7800000000007</v>
      </c>
      <c r="D187" s="2">
        <f t="shared" si="5"/>
        <v>1631.1900000000005</v>
      </c>
      <c r="E187" s="2">
        <f>Inputs!C$6+(Inputs!C$2+Inputs!C$3-Inputs!C$4)*Timelines!$A187</f>
        <v>8270</v>
      </c>
      <c r="F187">
        <f>Inputs!C$5*Timelines!$A187</f>
        <v>8806</v>
      </c>
      <c r="G187" s="2">
        <f t="shared" si="4"/>
        <v>0</v>
      </c>
    </row>
    <row r="188" spans="1:7" x14ac:dyDescent="0.35">
      <c r="A188">
        <v>1302</v>
      </c>
      <c r="B188" s="2">
        <f>Inputs!B$6+(Inputs!B$2+Inputs!B$3-Inputs!B$4)*Timelines!$A188</f>
        <v>9295.5320000000011</v>
      </c>
      <c r="C188" s="2">
        <f>Inputs!B$5*Timelines!$A188</f>
        <v>7660.9680000000008</v>
      </c>
      <c r="D188" s="2">
        <f t="shared" si="5"/>
        <v>1634.5640000000003</v>
      </c>
      <c r="E188" s="2">
        <f>Inputs!C$6+(Inputs!C$2+Inputs!C$3-Inputs!C$4)*Timelines!$A188</f>
        <v>8312</v>
      </c>
      <c r="F188">
        <f>Inputs!C$5*Timelines!$A188</f>
        <v>8853.6</v>
      </c>
      <c r="G188" s="2">
        <f t="shared" si="4"/>
        <v>0</v>
      </c>
    </row>
    <row r="189" spans="1:7" x14ac:dyDescent="0.35">
      <c r="A189">
        <v>1309</v>
      </c>
      <c r="B189" s="2">
        <f>Inputs!B$6+(Inputs!B$2+Inputs!B$3-Inputs!B$4)*Timelines!$A189</f>
        <v>9340.094000000001</v>
      </c>
      <c r="C189" s="2">
        <f>Inputs!B$5*Timelines!$A189</f>
        <v>7702.1560000000009</v>
      </c>
      <c r="D189" s="2">
        <f t="shared" si="5"/>
        <v>1637.9380000000001</v>
      </c>
      <c r="E189" s="2">
        <f>Inputs!C$6+(Inputs!C$2+Inputs!C$3-Inputs!C$4)*Timelines!$A189</f>
        <v>8354</v>
      </c>
      <c r="F189">
        <f>Inputs!C$5*Timelines!$A189</f>
        <v>8901.1999999999989</v>
      </c>
      <c r="G189" s="2">
        <f t="shared" si="4"/>
        <v>0</v>
      </c>
    </row>
    <row r="190" spans="1:7" x14ac:dyDescent="0.35">
      <c r="A190">
        <v>1316</v>
      </c>
      <c r="B190" s="2">
        <f>Inputs!B$6+(Inputs!B$2+Inputs!B$3-Inputs!B$4)*Timelines!$A190</f>
        <v>9384.6560000000009</v>
      </c>
      <c r="C190" s="2">
        <f>Inputs!B$5*Timelines!$A190</f>
        <v>7743.3440000000001</v>
      </c>
      <c r="D190" s="2">
        <f t="shared" si="5"/>
        <v>1641.3120000000008</v>
      </c>
      <c r="E190" s="2">
        <f>Inputs!C$6+(Inputs!C$2+Inputs!C$3-Inputs!C$4)*Timelines!$A190</f>
        <v>8396</v>
      </c>
      <c r="F190">
        <f>Inputs!C$5*Timelines!$A190</f>
        <v>8948.7999999999993</v>
      </c>
      <c r="G190" s="2">
        <f t="shared" si="4"/>
        <v>0</v>
      </c>
    </row>
    <row r="191" spans="1:7" x14ac:dyDescent="0.35">
      <c r="A191">
        <v>1323</v>
      </c>
      <c r="B191" s="2">
        <f>Inputs!B$6+(Inputs!B$2+Inputs!B$3-Inputs!B$4)*Timelines!$A191</f>
        <v>9429.2180000000008</v>
      </c>
      <c r="C191" s="2">
        <f>Inputs!B$5*Timelines!$A191</f>
        <v>7784.5320000000002</v>
      </c>
      <c r="D191" s="2">
        <f t="shared" si="5"/>
        <v>1644.6860000000006</v>
      </c>
      <c r="E191" s="2">
        <f>Inputs!C$6+(Inputs!C$2+Inputs!C$3-Inputs!C$4)*Timelines!$A191</f>
        <v>8438</v>
      </c>
      <c r="F191">
        <f>Inputs!C$5*Timelines!$A191</f>
        <v>8996.4</v>
      </c>
      <c r="G191" s="2">
        <f t="shared" si="4"/>
        <v>0</v>
      </c>
    </row>
    <row r="192" spans="1:7" x14ac:dyDescent="0.35">
      <c r="A192">
        <v>1330</v>
      </c>
      <c r="B192" s="2">
        <f>Inputs!B$6+(Inputs!B$2+Inputs!B$3-Inputs!B$4)*Timelines!$A192</f>
        <v>9473.7800000000007</v>
      </c>
      <c r="C192" s="2">
        <f>Inputs!B$5*Timelines!$A192</f>
        <v>7825.72</v>
      </c>
      <c r="D192" s="2">
        <f t="shared" si="5"/>
        <v>1648.0600000000004</v>
      </c>
      <c r="E192" s="2">
        <f>Inputs!C$6+(Inputs!C$2+Inputs!C$3-Inputs!C$4)*Timelines!$A192</f>
        <v>8480</v>
      </c>
      <c r="F192">
        <f>Inputs!C$5*Timelines!$A192</f>
        <v>9044</v>
      </c>
      <c r="G192" s="2">
        <f t="shared" si="4"/>
        <v>0</v>
      </c>
    </row>
    <row r="193" spans="1:7" x14ac:dyDescent="0.35">
      <c r="A193">
        <v>1337</v>
      </c>
      <c r="B193" s="2">
        <f>Inputs!B$6+(Inputs!B$2+Inputs!B$3-Inputs!B$4)*Timelines!$A193</f>
        <v>9518.3420000000006</v>
      </c>
      <c r="C193" s="2">
        <f>Inputs!B$5*Timelines!$A193</f>
        <v>7866.9080000000004</v>
      </c>
      <c r="D193" s="2">
        <f t="shared" si="5"/>
        <v>1651.4340000000002</v>
      </c>
      <c r="E193" s="2">
        <f>Inputs!C$6+(Inputs!C$2+Inputs!C$3-Inputs!C$4)*Timelines!$A193</f>
        <v>8522</v>
      </c>
      <c r="F193">
        <f>Inputs!C$5*Timelines!$A193</f>
        <v>9091.6</v>
      </c>
      <c r="G193" s="2">
        <f t="shared" si="4"/>
        <v>0</v>
      </c>
    </row>
    <row r="194" spans="1:7" x14ac:dyDescent="0.35">
      <c r="A194">
        <v>1344</v>
      </c>
      <c r="B194" s="2">
        <f>Inputs!B$6+(Inputs!B$2+Inputs!B$3-Inputs!B$4)*Timelines!$A194</f>
        <v>9562.9040000000005</v>
      </c>
      <c r="C194" s="2">
        <f>Inputs!B$5*Timelines!$A194</f>
        <v>7908.0960000000005</v>
      </c>
      <c r="D194" s="2">
        <f t="shared" si="5"/>
        <v>1654.808</v>
      </c>
      <c r="E194" s="2">
        <f>Inputs!C$6+(Inputs!C$2+Inputs!C$3-Inputs!C$4)*Timelines!$A194</f>
        <v>8564</v>
      </c>
      <c r="F194">
        <f>Inputs!C$5*Timelines!$A194</f>
        <v>9139.1999999999989</v>
      </c>
      <c r="G194" s="2">
        <f t="shared" ref="G194:G257" si="6">IF(E194&lt;F194,0,E194-F194)</f>
        <v>0</v>
      </c>
    </row>
    <row r="195" spans="1:7" x14ac:dyDescent="0.35">
      <c r="A195">
        <v>1351</v>
      </c>
      <c r="B195" s="2">
        <f>Inputs!B$6+(Inputs!B$2+Inputs!B$3-Inputs!B$4)*Timelines!$A195</f>
        <v>9607.4660000000003</v>
      </c>
      <c r="C195" s="2">
        <f>Inputs!B$5*Timelines!$A195</f>
        <v>7949.2840000000006</v>
      </c>
      <c r="D195" s="2">
        <f t="shared" ref="D195:D258" si="7">IF(B195&lt;C195,0,B195-C195)</f>
        <v>1658.1819999999998</v>
      </c>
      <c r="E195" s="2">
        <f>Inputs!C$6+(Inputs!C$2+Inputs!C$3-Inputs!C$4)*Timelines!$A195</f>
        <v>8606</v>
      </c>
      <c r="F195">
        <f>Inputs!C$5*Timelines!$A195</f>
        <v>9186.7999999999993</v>
      </c>
      <c r="G195" s="2">
        <f t="shared" si="6"/>
        <v>0</v>
      </c>
    </row>
    <row r="196" spans="1:7" x14ac:dyDescent="0.35">
      <c r="A196">
        <v>1358</v>
      </c>
      <c r="B196" s="2">
        <f>Inputs!B$6+(Inputs!B$2+Inputs!B$3-Inputs!B$4)*Timelines!$A196</f>
        <v>9652.0280000000002</v>
      </c>
      <c r="C196" s="2">
        <f>Inputs!B$5*Timelines!$A196</f>
        <v>7990.4720000000007</v>
      </c>
      <c r="D196" s="2">
        <f t="shared" si="7"/>
        <v>1661.5559999999996</v>
      </c>
      <c r="E196" s="2">
        <f>Inputs!C$6+(Inputs!C$2+Inputs!C$3-Inputs!C$4)*Timelines!$A196</f>
        <v>8648</v>
      </c>
      <c r="F196">
        <f>Inputs!C$5*Timelines!$A196</f>
        <v>9234.4</v>
      </c>
      <c r="G196" s="2">
        <f t="shared" si="6"/>
        <v>0</v>
      </c>
    </row>
    <row r="197" spans="1:7" x14ac:dyDescent="0.35">
      <c r="A197">
        <v>1365</v>
      </c>
      <c r="B197" s="2">
        <f>Inputs!B$6+(Inputs!B$2+Inputs!B$3-Inputs!B$4)*Timelines!$A197</f>
        <v>9696.59</v>
      </c>
      <c r="C197" s="2">
        <f>Inputs!B$5*Timelines!$A197</f>
        <v>8031.6600000000008</v>
      </c>
      <c r="D197" s="2">
        <f t="shared" si="7"/>
        <v>1664.9299999999994</v>
      </c>
      <c r="E197" s="2">
        <f>Inputs!C$6+(Inputs!C$2+Inputs!C$3-Inputs!C$4)*Timelines!$A197</f>
        <v>8690</v>
      </c>
      <c r="F197">
        <f>Inputs!C$5*Timelines!$A197</f>
        <v>9282</v>
      </c>
      <c r="G197" s="2">
        <f t="shared" si="6"/>
        <v>0</v>
      </c>
    </row>
    <row r="198" spans="1:7" x14ac:dyDescent="0.35">
      <c r="A198">
        <v>1372</v>
      </c>
      <c r="B198" s="2">
        <f>Inputs!B$6+(Inputs!B$2+Inputs!B$3-Inputs!B$4)*Timelines!$A198</f>
        <v>9741.152</v>
      </c>
      <c r="C198" s="2">
        <f>Inputs!B$5*Timelines!$A198</f>
        <v>8072.8480000000009</v>
      </c>
      <c r="D198" s="2">
        <f t="shared" si="7"/>
        <v>1668.3039999999992</v>
      </c>
      <c r="E198" s="2">
        <f>Inputs!C$6+(Inputs!C$2+Inputs!C$3-Inputs!C$4)*Timelines!$A198</f>
        <v>8732</v>
      </c>
      <c r="F198">
        <f>Inputs!C$5*Timelines!$A198</f>
        <v>9329.6</v>
      </c>
      <c r="G198" s="2">
        <f t="shared" si="6"/>
        <v>0</v>
      </c>
    </row>
    <row r="199" spans="1:7" x14ac:dyDescent="0.35">
      <c r="A199">
        <v>1379</v>
      </c>
      <c r="B199" s="2">
        <f>Inputs!B$6+(Inputs!B$2+Inputs!B$3-Inputs!B$4)*Timelines!$A199</f>
        <v>9785.7139999999999</v>
      </c>
      <c r="C199" s="2">
        <f>Inputs!B$5*Timelines!$A199</f>
        <v>8114.0360000000001</v>
      </c>
      <c r="D199" s="2">
        <f t="shared" si="7"/>
        <v>1671.6779999999999</v>
      </c>
      <c r="E199" s="2">
        <f>Inputs!C$6+(Inputs!C$2+Inputs!C$3-Inputs!C$4)*Timelines!$A199</f>
        <v>8774</v>
      </c>
      <c r="F199">
        <f>Inputs!C$5*Timelines!$A199</f>
        <v>9377.1999999999989</v>
      </c>
      <c r="G199" s="2">
        <f t="shared" si="6"/>
        <v>0</v>
      </c>
    </row>
    <row r="200" spans="1:7" x14ac:dyDescent="0.35">
      <c r="A200">
        <v>1386</v>
      </c>
      <c r="B200" s="2">
        <f>Inputs!B$6+(Inputs!B$2+Inputs!B$3-Inputs!B$4)*Timelines!$A200</f>
        <v>9830.2760000000017</v>
      </c>
      <c r="C200" s="2">
        <f>Inputs!B$5*Timelines!$A200</f>
        <v>8155.2240000000002</v>
      </c>
      <c r="D200" s="2">
        <f t="shared" si="7"/>
        <v>1675.0520000000015</v>
      </c>
      <c r="E200" s="2">
        <f>Inputs!C$6+(Inputs!C$2+Inputs!C$3-Inputs!C$4)*Timelines!$A200</f>
        <v>8816</v>
      </c>
      <c r="F200">
        <f>Inputs!C$5*Timelines!$A200</f>
        <v>9424.7999999999993</v>
      </c>
      <c r="G200" s="2">
        <f t="shared" si="6"/>
        <v>0</v>
      </c>
    </row>
    <row r="201" spans="1:7" x14ac:dyDescent="0.35">
      <c r="A201">
        <v>1393</v>
      </c>
      <c r="B201" s="2">
        <f>Inputs!B$6+(Inputs!B$2+Inputs!B$3-Inputs!B$4)*Timelines!$A201</f>
        <v>9874.8380000000016</v>
      </c>
      <c r="C201" s="2">
        <f>Inputs!B$5*Timelines!$A201</f>
        <v>8196.4120000000003</v>
      </c>
      <c r="D201" s="2">
        <f t="shared" si="7"/>
        <v>1678.4260000000013</v>
      </c>
      <c r="E201" s="2">
        <f>Inputs!C$6+(Inputs!C$2+Inputs!C$3-Inputs!C$4)*Timelines!$A201</f>
        <v>8858</v>
      </c>
      <c r="F201">
        <f>Inputs!C$5*Timelines!$A201</f>
        <v>9472.4</v>
      </c>
      <c r="G201" s="2">
        <f t="shared" si="6"/>
        <v>0</v>
      </c>
    </row>
    <row r="202" spans="1:7" x14ac:dyDescent="0.35">
      <c r="A202">
        <v>1400</v>
      </c>
      <c r="B202" s="2">
        <f>Inputs!B$6+(Inputs!B$2+Inputs!B$3-Inputs!B$4)*Timelines!$A202</f>
        <v>9919.4000000000015</v>
      </c>
      <c r="C202" s="2">
        <f>Inputs!B$5*Timelines!$A202</f>
        <v>8237.6</v>
      </c>
      <c r="D202" s="2">
        <f t="shared" si="7"/>
        <v>1681.8000000000011</v>
      </c>
      <c r="E202" s="2">
        <f>Inputs!C$6+(Inputs!C$2+Inputs!C$3-Inputs!C$4)*Timelines!$A202</f>
        <v>8900</v>
      </c>
      <c r="F202">
        <f>Inputs!C$5*Timelines!$A202</f>
        <v>9520</v>
      </c>
      <c r="G202" s="2">
        <f t="shared" si="6"/>
        <v>0</v>
      </c>
    </row>
    <row r="203" spans="1:7" x14ac:dyDescent="0.35">
      <c r="A203">
        <v>1407</v>
      </c>
      <c r="B203" s="2">
        <f>Inputs!B$6+(Inputs!B$2+Inputs!B$3-Inputs!B$4)*Timelines!$A203</f>
        <v>9963.9620000000014</v>
      </c>
      <c r="C203" s="2">
        <f>Inputs!B$5*Timelines!$A203</f>
        <v>8278.7880000000005</v>
      </c>
      <c r="D203" s="2">
        <f t="shared" si="7"/>
        <v>1685.1740000000009</v>
      </c>
      <c r="E203" s="2">
        <f>Inputs!C$6+(Inputs!C$2+Inputs!C$3-Inputs!C$4)*Timelines!$A203</f>
        <v>8942</v>
      </c>
      <c r="F203">
        <f>Inputs!C$5*Timelines!$A203</f>
        <v>9567.6</v>
      </c>
      <c r="G203" s="2">
        <f t="shared" si="6"/>
        <v>0</v>
      </c>
    </row>
    <row r="204" spans="1:7" x14ac:dyDescent="0.35">
      <c r="A204">
        <v>1414</v>
      </c>
      <c r="B204" s="2">
        <f>Inputs!B$6+(Inputs!B$2+Inputs!B$3-Inputs!B$4)*Timelines!$A204</f>
        <v>10008.524000000001</v>
      </c>
      <c r="C204" s="2">
        <f>Inputs!B$5*Timelines!$A204</f>
        <v>8319.9760000000006</v>
      </c>
      <c r="D204" s="2">
        <f t="shared" si="7"/>
        <v>1688.5480000000007</v>
      </c>
      <c r="E204" s="2">
        <f>Inputs!C$6+(Inputs!C$2+Inputs!C$3-Inputs!C$4)*Timelines!$A204</f>
        <v>8984</v>
      </c>
      <c r="F204">
        <f>Inputs!C$5*Timelines!$A204</f>
        <v>9615.1999999999989</v>
      </c>
      <c r="G204" s="2">
        <f t="shared" si="6"/>
        <v>0</v>
      </c>
    </row>
    <row r="205" spans="1:7" x14ac:dyDescent="0.35">
      <c r="A205">
        <v>1421</v>
      </c>
      <c r="B205" s="2">
        <f>Inputs!B$6+(Inputs!B$2+Inputs!B$3-Inputs!B$4)*Timelines!$A205</f>
        <v>10053.086000000001</v>
      </c>
      <c r="C205" s="2">
        <f>Inputs!B$5*Timelines!$A205</f>
        <v>8361.1640000000007</v>
      </c>
      <c r="D205" s="2">
        <f t="shared" si="7"/>
        <v>1691.9220000000005</v>
      </c>
      <c r="E205" s="2">
        <f>Inputs!C$6+(Inputs!C$2+Inputs!C$3-Inputs!C$4)*Timelines!$A205</f>
        <v>9026</v>
      </c>
      <c r="F205">
        <f>Inputs!C$5*Timelines!$A205</f>
        <v>9662.7999999999993</v>
      </c>
      <c r="G205" s="2">
        <f t="shared" si="6"/>
        <v>0</v>
      </c>
    </row>
    <row r="206" spans="1:7" x14ac:dyDescent="0.35">
      <c r="A206">
        <v>1428</v>
      </c>
      <c r="B206" s="2">
        <f>Inputs!B$6+(Inputs!B$2+Inputs!B$3-Inputs!B$4)*Timelines!$A206</f>
        <v>10097.648000000001</v>
      </c>
      <c r="C206" s="2">
        <f>Inputs!B$5*Timelines!$A206</f>
        <v>8402.3520000000008</v>
      </c>
      <c r="D206" s="2">
        <f t="shared" si="7"/>
        <v>1695.2960000000003</v>
      </c>
      <c r="E206" s="2">
        <f>Inputs!C$6+(Inputs!C$2+Inputs!C$3-Inputs!C$4)*Timelines!$A206</f>
        <v>9068</v>
      </c>
      <c r="F206">
        <f>Inputs!C$5*Timelines!$A206</f>
        <v>9710.4</v>
      </c>
      <c r="G206" s="2">
        <f t="shared" si="6"/>
        <v>0</v>
      </c>
    </row>
    <row r="207" spans="1:7" x14ac:dyDescent="0.35">
      <c r="A207">
        <v>1435</v>
      </c>
      <c r="B207" s="2">
        <f>Inputs!B$6+(Inputs!B$2+Inputs!B$3-Inputs!B$4)*Timelines!$A207</f>
        <v>10142.210000000001</v>
      </c>
      <c r="C207" s="2">
        <f>Inputs!B$5*Timelines!$A207</f>
        <v>8443.5400000000009</v>
      </c>
      <c r="D207" s="2">
        <f t="shared" si="7"/>
        <v>1698.67</v>
      </c>
      <c r="E207" s="2">
        <f>Inputs!C$6+(Inputs!C$2+Inputs!C$3-Inputs!C$4)*Timelines!$A207</f>
        <v>9110</v>
      </c>
      <c r="F207">
        <f>Inputs!C$5*Timelines!$A207</f>
        <v>9758</v>
      </c>
      <c r="G207" s="2">
        <f t="shared" si="6"/>
        <v>0</v>
      </c>
    </row>
    <row r="208" spans="1:7" x14ac:dyDescent="0.35">
      <c r="A208">
        <v>1442</v>
      </c>
      <c r="B208" s="2">
        <f>Inputs!B$6+(Inputs!B$2+Inputs!B$3-Inputs!B$4)*Timelines!$A208</f>
        <v>10186.772000000001</v>
      </c>
      <c r="C208" s="2">
        <f>Inputs!B$5*Timelines!$A208</f>
        <v>8484.728000000001</v>
      </c>
      <c r="D208" s="2">
        <f t="shared" si="7"/>
        <v>1702.0439999999999</v>
      </c>
      <c r="E208" s="2">
        <f>Inputs!C$6+(Inputs!C$2+Inputs!C$3-Inputs!C$4)*Timelines!$A208</f>
        <v>9152</v>
      </c>
      <c r="F208">
        <f>Inputs!C$5*Timelines!$A208</f>
        <v>9805.6</v>
      </c>
      <c r="G208" s="2">
        <f t="shared" si="6"/>
        <v>0</v>
      </c>
    </row>
    <row r="209" spans="1:7" x14ac:dyDescent="0.35">
      <c r="A209">
        <v>1449</v>
      </c>
      <c r="B209" s="2">
        <f>Inputs!B$6+(Inputs!B$2+Inputs!B$3-Inputs!B$4)*Timelines!$A209</f>
        <v>10231.334000000001</v>
      </c>
      <c r="C209" s="2">
        <f>Inputs!B$5*Timelines!$A209</f>
        <v>8525.9160000000011</v>
      </c>
      <c r="D209" s="2">
        <f t="shared" si="7"/>
        <v>1705.4179999999997</v>
      </c>
      <c r="E209" s="2">
        <f>Inputs!C$6+(Inputs!C$2+Inputs!C$3-Inputs!C$4)*Timelines!$A209</f>
        <v>9194</v>
      </c>
      <c r="F209">
        <f>Inputs!C$5*Timelines!$A209</f>
        <v>9853.1999999999989</v>
      </c>
      <c r="G209" s="2">
        <f t="shared" si="6"/>
        <v>0</v>
      </c>
    </row>
    <row r="210" spans="1:7" x14ac:dyDescent="0.35">
      <c r="A210">
        <v>1456</v>
      </c>
      <c r="B210" s="2">
        <f>Inputs!B$6+(Inputs!B$2+Inputs!B$3-Inputs!B$4)*Timelines!$A210</f>
        <v>10275.896000000001</v>
      </c>
      <c r="C210" s="2">
        <f>Inputs!B$5*Timelines!$A210</f>
        <v>8567.1040000000012</v>
      </c>
      <c r="D210" s="2">
        <f t="shared" si="7"/>
        <v>1708.7919999999995</v>
      </c>
      <c r="E210" s="2">
        <f>Inputs!C$6+(Inputs!C$2+Inputs!C$3-Inputs!C$4)*Timelines!$A210</f>
        <v>9236</v>
      </c>
      <c r="F210">
        <f>Inputs!C$5*Timelines!$A210</f>
        <v>9900.7999999999993</v>
      </c>
      <c r="G210" s="2">
        <f t="shared" si="6"/>
        <v>0</v>
      </c>
    </row>
    <row r="211" spans="1:7" x14ac:dyDescent="0.35">
      <c r="A211">
        <v>1463</v>
      </c>
      <c r="B211" s="2">
        <f>Inputs!B$6+(Inputs!B$2+Inputs!B$3-Inputs!B$4)*Timelines!$A211</f>
        <v>10320.458000000001</v>
      </c>
      <c r="C211" s="2">
        <f>Inputs!B$5*Timelines!$A211</f>
        <v>8608.2920000000013</v>
      </c>
      <c r="D211" s="2">
        <f t="shared" si="7"/>
        <v>1712.1659999999993</v>
      </c>
      <c r="E211" s="2">
        <f>Inputs!C$6+(Inputs!C$2+Inputs!C$3-Inputs!C$4)*Timelines!$A211</f>
        <v>9278</v>
      </c>
      <c r="F211">
        <f>Inputs!C$5*Timelines!$A211</f>
        <v>9948.4</v>
      </c>
      <c r="G211" s="2">
        <f t="shared" si="6"/>
        <v>0</v>
      </c>
    </row>
    <row r="212" spans="1:7" x14ac:dyDescent="0.35">
      <c r="A212">
        <v>1470</v>
      </c>
      <c r="B212" s="2">
        <f>Inputs!B$6+(Inputs!B$2+Inputs!B$3-Inputs!B$4)*Timelines!$A212</f>
        <v>10365.02</v>
      </c>
      <c r="C212" s="2">
        <f>Inputs!B$5*Timelines!$A212</f>
        <v>8649.4800000000014</v>
      </c>
      <c r="D212" s="2">
        <f t="shared" si="7"/>
        <v>1715.5399999999991</v>
      </c>
      <c r="E212" s="2">
        <f>Inputs!C$6+(Inputs!C$2+Inputs!C$3-Inputs!C$4)*Timelines!$A212</f>
        <v>9320</v>
      </c>
      <c r="F212">
        <f>Inputs!C$5*Timelines!$A212</f>
        <v>9996</v>
      </c>
      <c r="G212" s="2">
        <f t="shared" si="6"/>
        <v>0</v>
      </c>
    </row>
    <row r="213" spans="1:7" x14ac:dyDescent="0.35">
      <c r="A213">
        <v>1477</v>
      </c>
      <c r="B213" s="2">
        <f>Inputs!B$6+(Inputs!B$2+Inputs!B$3-Inputs!B$4)*Timelines!$A213</f>
        <v>10409.582</v>
      </c>
      <c r="C213" s="2">
        <f>Inputs!B$5*Timelines!$A213</f>
        <v>8690.6679999999997</v>
      </c>
      <c r="D213" s="2">
        <f t="shared" si="7"/>
        <v>1718.9140000000007</v>
      </c>
      <c r="E213" s="2">
        <f>Inputs!C$6+(Inputs!C$2+Inputs!C$3-Inputs!C$4)*Timelines!$A213</f>
        <v>9362</v>
      </c>
      <c r="F213">
        <f>Inputs!C$5*Timelines!$A213</f>
        <v>10043.6</v>
      </c>
      <c r="G213" s="2">
        <f t="shared" si="6"/>
        <v>0</v>
      </c>
    </row>
    <row r="214" spans="1:7" x14ac:dyDescent="0.35">
      <c r="A214">
        <v>1484</v>
      </c>
      <c r="B214" s="2">
        <f>Inputs!B$6+(Inputs!B$2+Inputs!B$3-Inputs!B$4)*Timelines!$A214</f>
        <v>10454.144</v>
      </c>
      <c r="C214" s="2">
        <f>Inputs!B$5*Timelines!$A214</f>
        <v>8731.8559999999998</v>
      </c>
      <c r="D214" s="2">
        <f t="shared" si="7"/>
        <v>1722.2880000000005</v>
      </c>
      <c r="E214" s="2">
        <f>Inputs!C$6+(Inputs!C$2+Inputs!C$3-Inputs!C$4)*Timelines!$A214</f>
        <v>9404</v>
      </c>
      <c r="F214">
        <f>Inputs!C$5*Timelines!$A214</f>
        <v>10091.199999999999</v>
      </c>
      <c r="G214" s="2">
        <f t="shared" si="6"/>
        <v>0</v>
      </c>
    </row>
    <row r="215" spans="1:7" x14ac:dyDescent="0.35">
      <c r="A215">
        <v>1491</v>
      </c>
      <c r="B215" s="2">
        <f>Inputs!B$6+(Inputs!B$2+Inputs!B$3-Inputs!B$4)*Timelines!$A215</f>
        <v>10498.706</v>
      </c>
      <c r="C215" s="2">
        <f>Inputs!B$5*Timelines!$A215</f>
        <v>8773.0439999999999</v>
      </c>
      <c r="D215" s="2">
        <f t="shared" si="7"/>
        <v>1725.6620000000003</v>
      </c>
      <c r="E215" s="2">
        <f>Inputs!C$6+(Inputs!C$2+Inputs!C$3-Inputs!C$4)*Timelines!$A215</f>
        <v>9446</v>
      </c>
      <c r="F215">
        <f>Inputs!C$5*Timelines!$A215</f>
        <v>10138.799999999999</v>
      </c>
      <c r="G215" s="2">
        <f t="shared" si="6"/>
        <v>0</v>
      </c>
    </row>
    <row r="216" spans="1:7" x14ac:dyDescent="0.35">
      <c r="A216">
        <v>1498</v>
      </c>
      <c r="B216" s="2">
        <f>Inputs!B$6+(Inputs!B$2+Inputs!B$3-Inputs!B$4)*Timelines!$A216</f>
        <v>10543.268</v>
      </c>
      <c r="C216" s="2">
        <f>Inputs!B$5*Timelines!$A216</f>
        <v>8814.232</v>
      </c>
      <c r="D216" s="2">
        <f t="shared" si="7"/>
        <v>1729.0360000000001</v>
      </c>
      <c r="E216" s="2">
        <f>Inputs!C$6+(Inputs!C$2+Inputs!C$3-Inputs!C$4)*Timelines!$A216</f>
        <v>9488</v>
      </c>
      <c r="F216">
        <f>Inputs!C$5*Timelines!$A216</f>
        <v>10186.4</v>
      </c>
      <c r="G216" s="2">
        <f t="shared" si="6"/>
        <v>0</v>
      </c>
    </row>
    <row r="217" spans="1:7" x14ac:dyDescent="0.35">
      <c r="A217">
        <v>1505</v>
      </c>
      <c r="B217" s="2">
        <f>Inputs!B$6+(Inputs!B$2+Inputs!B$3-Inputs!B$4)*Timelines!$A217</f>
        <v>10587.83</v>
      </c>
      <c r="C217" s="2">
        <f>Inputs!B$5*Timelines!$A217</f>
        <v>8855.42</v>
      </c>
      <c r="D217" s="2">
        <f t="shared" si="7"/>
        <v>1732.4099999999999</v>
      </c>
      <c r="E217" s="2">
        <f>Inputs!C$6+(Inputs!C$2+Inputs!C$3-Inputs!C$4)*Timelines!$A217</f>
        <v>9530</v>
      </c>
      <c r="F217">
        <f>Inputs!C$5*Timelines!$A217</f>
        <v>10234</v>
      </c>
      <c r="G217" s="2">
        <f t="shared" si="6"/>
        <v>0</v>
      </c>
    </row>
    <row r="218" spans="1:7" x14ac:dyDescent="0.35">
      <c r="A218">
        <v>1512</v>
      </c>
      <c r="B218" s="2">
        <f>Inputs!B$6+(Inputs!B$2+Inputs!B$3-Inputs!B$4)*Timelines!$A218</f>
        <v>10632.392000000002</v>
      </c>
      <c r="C218" s="2">
        <f>Inputs!B$5*Timelines!$A218</f>
        <v>8896.6080000000002</v>
      </c>
      <c r="D218" s="2">
        <f t="shared" si="7"/>
        <v>1735.7840000000015</v>
      </c>
      <c r="E218" s="2">
        <f>Inputs!C$6+(Inputs!C$2+Inputs!C$3-Inputs!C$4)*Timelines!$A218</f>
        <v>9572</v>
      </c>
      <c r="F218">
        <f>Inputs!C$5*Timelines!$A218</f>
        <v>10281.6</v>
      </c>
      <c r="G218" s="2">
        <f t="shared" si="6"/>
        <v>0</v>
      </c>
    </row>
    <row r="219" spans="1:7" x14ac:dyDescent="0.35">
      <c r="A219">
        <v>1519</v>
      </c>
      <c r="B219" s="2">
        <f>Inputs!B$6+(Inputs!B$2+Inputs!B$3-Inputs!B$4)*Timelines!$A219</f>
        <v>10676.954000000002</v>
      </c>
      <c r="C219" s="2">
        <f>Inputs!B$5*Timelines!$A219</f>
        <v>8937.7960000000003</v>
      </c>
      <c r="D219" s="2">
        <f t="shared" si="7"/>
        <v>1739.1580000000013</v>
      </c>
      <c r="E219" s="2">
        <f>Inputs!C$6+(Inputs!C$2+Inputs!C$3-Inputs!C$4)*Timelines!$A219</f>
        <v>9614</v>
      </c>
      <c r="F219">
        <f>Inputs!C$5*Timelines!$A219</f>
        <v>10329.199999999999</v>
      </c>
      <c r="G219" s="2">
        <f t="shared" si="6"/>
        <v>0</v>
      </c>
    </row>
    <row r="220" spans="1:7" x14ac:dyDescent="0.35">
      <c r="A220">
        <v>1526</v>
      </c>
      <c r="B220" s="2">
        <f>Inputs!B$6+(Inputs!B$2+Inputs!B$3-Inputs!B$4)*Timelines!$A220</f>
        <v>10721.516000000001</v>
      </c>
      <c r="C220" s="2">
        <f>Inputs!B$5*Timelines!$A220</f>
        <v>8978.9840000000004</v>
      </c>
      <c r="D220" s="2">
        <f t="shared" si="7"/>
        <v>1742.5320000000011</v>
      </c>
      <c r="E220" s="2">
        <f>Inputs!C$6+(Inputs!C$2+Inputs!C$3-Inputs!C$4)*Timelines!$A220</f>
        <v>9656</v>
      </c>
      <c r="F220">
        <f>Inputs!C$5*Timelines!$A220</f>
        <v>10376.799999999999</v>
      </c>
      <c r="G220" s="2">
        <f t="shared" si="6"/>
        <v>0</v>
      </c>
    </row>
    <row r="221" spans="1:7" x14ac:dyDescent="0.35">
      <c r="A221">
        <v>1533</v>
      </c>
      <c r="B221" s="2">
        <f>Inputs!B$6+(Inputs!B$2+Inputs!B$3-Inputs!B$4)*Timelines!$A221</f>
        <v>10766.078000000001</v>
      </c>
      <c r="C221" s="2">
        <f>Inputs!B$5*Timelines!$A221</f>
        <v>9020.1720000000005</v>
      </c>
      <c r="D221" s="2">
        <f t="shared" si="7"/>
        <v>1745.9060000000009</v>
      </c>
      <c r="E221" s="2">
        <f>Inputs!C$6+(Inputs!C$2+Inputs!C$3-Inputs!C$4)*Timelines!$A221</f>
        <v>9698</v>
      </c>
      <c r="F221">
        <f>Inputs!C$5*Timelines!$A221</f>
        <v>10424.4</v>
      </c>
      <c r="G221" s="2">
        <f t="shared" si="6"/>
        <v>0</v>
      </c>
    </row>
    <row r="222" spans="1:7" x14ac:dyDescent="0.35">
      <c r="A222">
        <v>1540</v>
      </c>
      <c r="B222" s="2">
        <f>Inputs!B$6+(Inputs!B$2+Inputs!B$3-Inputs!B$4)*Timelines!$A222</f>
        <v>10810.640000000001</v>
      </c>
      <c r="C222" s="2">
        <f>Inputs!B$5*Timelines!$A222</f>
        <v>9061.36</v>
      </c>
      <c r="D222" s="2">
        <f t="shared" si="7"/>
        <v>1749.2800000000007</v>
      </c>
      <c r="E222" s="2">
        <f>Inputs!C$6+(Inputs!C$2+Inputs!C$3-Inputs!C$4)*Timelines!$A222</f>
        <v>9740</v>
      </c>
      <c r="F222">
        <f>Inputs!C$5*Timelines!$A222</f>
        <v>10472</v>
      </c>
      <c r="G222" s="2">
        <f t="shared" si="6"/>
        <v>0</v>
      </c>
    </row>
    <row r="223" spans="1:7" x14ac:dyDescent="0.35">
      <c r="A223">
        <v>1547</v>
      </c>
      <c r="B223" s="2">
        <f>Inputs!B$6+(Inputs!B$2+Inputs!B$3-Inputs!B$4)*Timelines!$A223</f>
        <v>10855.202000000001</v>
      </c>
      <c r="C223" s="2">
        <f>Inputs!B$5*Timelines!$A223</f>
        <v>9102.5480000000007</v>
      </c>
      <c r="D223" s="2">
        <f t="shared" si="7"/>
        <v>1752.6540000000005</v>
      </c>
      <c r="E223" s="2">
        <f>Inputs!C$6+(Inputs!C$2+Inputs!C$3-Inputs!C$4)*Timelines!$A223</f>
        <v>9782</v>
      </c>
      <c r="F223">
        <f>Inputs!C$5*Timelines!$A223</f>
        <v>10519.6</v>
      </c>
      <c r="G223" s="2">
        <f t="shared" si="6"/>
        <v>0</v>
      </c>
    </row>
    <row r="224" spans="1:7" x14ac:dyDescent="0.35">
      <c r="A224">
        <v>1554</v>
      </c>
      <c r="B224" s="2">
        <f>Inputs!B$6+(Inputs!B$2+Inputs!B$3-Inputs!B$4)*Timelines!$A224</f>
        <v>10899.764000000001</v>
      </c>
      <c r="C224" s="2">
        <f>Inputs!B$5*Timelines!$A224</f>
        <v>9143.7360000000008</v>
      </c>
      <c r="D224" s="2">
        <f t="shared" si="7"/>
        <v>1756.0280000000002</v>
      </c>
      <c r="E224" s="2">
        <f>Inputs!C$6+(Inputs!C$2+Inputs!C$3-Inputs!C$4)*Timelines!$A224</f>
        <v>9824</v>
      </c>
      <c r="F224">
        <f>Inputs!C$5*Timelines!$A224</f>
        <v>10567.199999999999</v>
      </c>
      <c r="G224" s="2">
        <f t="shared" si="6"/>
        <v>0</v>
      </c>
    </row>
    <row r="225" spans="1:7" x14ac:dyDescent="0.35">
      <c r="A225">
        <v>1561</v>
      </c>
      <c r="B225" s="2">
        <f>Inputs!B$6+(Inputs!B$2+Inputs!B$3-Inputs!B$4)*Timelines!$A225</f>
        <v>10944.326000000001</v>
      </c>
      <c r="C225" s="2">
        <f>Inputs!B$5*Timelines!$A225</f>
        <v>9184.9240000000009</v>
      </c>
      <c r="D225" s="2">
        <f t="shared" si="7"/>
        <v>1759.402</v>
      </c>
      <c r="E225" s="2">
        <f>Inputs!C$6+(Inputs!C$2+Inputs!C$3-Inputs!C$4)*Timelines!$A225</f>
        <v>9866</v>
      </c>
      <c r="F225">
        <f>Inputs!C$5*Timelines!$A225</f>
        <v>10614.8</v>
      </c>
      <c r="G225" s="2">
        <f t="shared" si="6"/>
        <v>0</v>
      </c>
    </row>
    <row r="226" spans="1:7" x14ac:dyDescent="0.35">
      <c r="A226">
        <v>1568</v>
      </c>
      <c r="B226" s="2">
        <f>Inputs!B$6+(Inputs!B$2+Inputs!B$3-Inputs!B$4)*Timelines!$A226</f>
        <v>10988.888000000001</v>
      </c>
      <c r="C226" s="2">
        <f>Inputs!B$5*Timelines!$A226</f>
        <v>9226.112000000001</v>
      </c>
      <c r="D226" s="2">
        <f t="shared" si="7"/>
        <v>1762.7759999999998</v>
      </c>
      <c r="E226" s="2">
        <f>Inputs!C$6+(Inputs!C$2+Inputs!C$3-Inputs!C$4)*Timelines!$A226</f>
        <v>9908</v>
      </c>
      <c r="F226">
        <f>Inputs!C$5*Timelines!$A226</f>
        <v>10662.4</v>
      </c>
      <c r="G226" s="2">
        <f t="shared" si="6"/>
        <v>0</v>
      </c>
    </row>
    <row r="227" spans="1:7" x14ac:dyDescent="0.35">
      <c r="A227">
        <v>1575</v>
      </c>
      <c r="B227" s="2">
        <f>Inputs!B$6+(Inputs!B$2+Inputs!B$3-Inputs!B$4)*Timelines!$A227</f>
        <v>11033.45</v>
      </c>
      <c r="C227" s="2">
        <f>Inputs!B$5*Timelines!$A227</f>
        <v>9267.3000000000011</v>
      </c>
      <c r="D227" s="2">
        <f t="shared" si="7"/>
        <v>1766.1499999999996</v>
      </c>
      <c r="E227" s="2">
        <f>Inputs!C$6+(Inputs!C$2+Inputs!C$3-Inputs!C$4)*Timelines!$A227</f>
        <v>9950</v>
      </c>
      <c r="F227">
        <f>Inputs!C$5*Timelines!$A227</f>
        <v>10710</v>
      </c>
      <c r="G227" s="2">
        <f t="shared" si="6"/>
        <v>0</v>
      </c>
    </row>
    <row r="228" spans="1:7" x14ac:dyDescent="0.35">
      <c r="A228">
        <v>1582</v>
      </c>
      <c r="B228" s="2">
        <f>Inputs!B$6+(Inputs!B$2+Inputs!B$3-Inputs!B$4)*Timelines!$A228</f>
        <v>11078.012000000001</v>
      </c>
      <c r="C228" s="2">
        <f>Inputs!B$5*Timelines!$A228</f>
        <v>9308.4880000000012</v>
      </c>
      <c r="D228" s="2">
        <f t="shared" si="7"/>
        <v>1769.5239999999994</v>
      </c>
      <c r="E228" s="2">
        <f>Inputs!C$6+(Inputs!C$2+Inputs!C$3-Inputs!C$4)*Timelines!$A228</f>
        <v>9992</v>
      </c>
      <c r="F228">
        <f>Inputs!C$5*Timelines!$A228</f>
        <v>10757.6</v>
      </c>
      <c r="G228" s="2">
        <f t="shared" si="6"/>
        <v>0</v>
      </c>
    </row>
    <row r="229" spans="1:7" x14ac:dyDescent="0.35">
      <c r="A229">
        <v>1589</v>
      </c>
      <c r="B229" s="2">
        <f>Inputs!B$6+(Inputs!B$2+Inputs!B$3-Inputs!B$4)*Timelines!$A229</f>
        <v>11122.574000000001</v>
      </c>
      <c r="C229" s="2">
        <f>Inputs!B$5*Timelines!$A229</f>
        <v>9349.6760000000013</v>
      </c>
      <c r="D229" s="2">
        <f t="shared" si="7"/>
        <v>1772.8979999999992</v>
      </c>
      <c r="E229" s="2">
        <f>Inputs!C$6+(Inputs!C$2+Inputs!C$3-Inputs!C$4)*Timelines!$A229</f>
        <v>10034</v>
      </c>
      <c r="F229">
        <f>Inputs!C$5*Timelines!$A229</f>
        <v>10805.199999999999</v>
      </c>
      <c r="G229" s="2">
        <f t="shared" si="6"/>
        <v>0</v>
      </c>
    </row>
    <row r="230" spans="1:7" x14ac:dyDescent="0.35">
      <c r="A230">
        <v>1596</v>
      </c>
      <c r="B230" s="2">
        <f>Inputs!B$6+(Inputs!B$2+Inputs!B$3-Inputs!B$4)*Timelines!$A230</f>
        <v>11167.136</v>
      </c>
      <c r="C230" s="2">
        <f>Inputs!B$5*Timelines!$A230</f>
        <v>9390.8640000000014</v>
      </c>
      <c r="D230" s="2">
        <f t="shared" si="7"/>
        <v>1776.271999999999</v>
      </c>
      <c r="E230" s="2">
        <f>Inputs!C$6+(Inputs!C$2+Inputs!C$3-Inputs!C$4)*Timelines!$A230</f>
        <v>10076</v>
      </c>
      <c r="F230">
        <f>Inputs!C$5*Timelines!$A230</f>
        <v>10852.8</v>
      </c>
      <c r="G230" s="2">
        <f t="shared" si="6"/>
        <v>0</v>
      </c>
    </row>
    <row r="231" spans="1:7" x14ac:dyDescent="0.35">
      <c r="A231">
        <v>1603</v>
      </c>
      <c r="B231" s="2">
        <f>Inputs!B$6+(Inputs!B$2+Inputs!B$3-Inputs!B$4)*Timelines!$A231</f>
        <v>11211.698</v>
      </c>
      <c r="C231" s="2">
        <f>Inputs!B$5*Timelines!$A231</f>
        <v>9432.0519999999997</v>
      </c>
      <c r="D231" s="2">
        <f t="shared" si="7"/>
        <v>1779.6460000000006</v>
      </c>
      <c r="E231" s="2">
        <f>Inputs!C$6+(Inputs!C$2+Inputs!C$3-Inputs!C$4)*Timelines!$A231</f>
        <v>10118</v>
      </c>
      <c r="F231">
        <f>Inputs!C$5*Timelines!$A231</f>
        <v>10900.4</v>
      </c>
      <c r="G231" s="2">
        <f t="shared" si="6"/>
        <v>0</v>
      </c>
    </row>
    <row r="232" spans="1:7" x14ac:dyDescent="0.35">
      <c r="A232">
        <v>1610</v>
      </c>
      <c r="B232" s="2">
        <f>Inputs!B$6+(Inputs!B$2+Inputs!B$3-Inputs!B$4)*Timelines!$A232</f>
        <v>11256.26</v>
      </c>
      <c r="C232" s="2">
        <f>Inputs!B$5*Timelines!$A232</f>
        <v>9473.24</v>
      </c>
      <c r="D232" s="2">
        <f t="shared" si="7"/>
        <v>1783.0200000000004</v>
      </c>
      <c r="E232" s="2">
        <f>Inputs!C$6+(Inputs!C$2+Inputs!C$3-Inputs!C$4)*Timelines!$A232</f>
        <v>10160</v>
      </c>
      <c r="F232">
        <f>Inputs!C$5*Timelines!$A232</f>
        <v>10948</v>
      </c>
      <c r="G232" s="2">
        <f t="shared" si="6"/>
        <v>0</v>
      </c>
    </row>
    <row r="233" spans="1:7" x14ac:dyDescent="0.35">
      <c r="A233">
        <v>1617</v>
      </c>
      <c r="B233" s="2">
        <f>Inputs!B$6+(Inputs!B$2+Inputs!B$3-Inputs!B$4)*Timelines!$A233</f>
        <v>11300.822</v>
      </c>
      <c r="C233" s="2">
        <f>Inputs!B$5*Timelines!$A233</f>
        <v>9514.4279999999999</v>
      </c>
      <c r="D233" s="2">
        <f t="shared" si="7"/>
        <v>1786.3940000000002</v>
      </c>
      <c r="E233" s="2">
        <f>Inputs!C$6+(Inputs!C$2+Inputs!C$3-Inputs!C$4)*Timelines!$A233</f>
        <v>10202</v>
      </c>
      <c r="F233">
        <f>Inputs!C$5*Timelines!$A233</f>
        <v>10995.6</v>
      </c>
      <c r="G233" s="2">
        <f t="shared" si="6"/>
        <v>0</v>
      </c>
    </row>
    <row r="234" spans="1:7" x14ac:dyDescent="0.35">
      <c r="A234">
        <v>1624</v>
      </c>
      <c r="B234" s="2">
        <f>Inputs!B$6+(Inputs!B$2+Inputs!B$3-Inputs!B$4)*Timelines!$A234</f>
        <v>11345.384</v>
      </c>
      <c r="C234" s="2">
        <f>Inputs!B$5*Timelines!$A234</f>
        <v>9555.616</v>
      </c>
      <c r="D234" s="2">
        <f t="shared" si="7"/>
        <v>1789.768</v>
      </c>
      <c r="E234" s="2">
        <f>Inputs!C$6+(Inputs!C$2+Inputs!C$3-Inputs!C$4)*Timelines!$A234</f>
        <v>10244</v>
      </c>
      <c r="F234">
        <f>Inputs!C$5*Timelines!$A234</f>
        <v>11043.199999999999</v>
      </c>
      <c r="G234" s="2">
        <f t="shared" si="6"/>
        <v>0</v>
      </c>
    </row>
    <row r="235" spans="1:7" x14ac:dyDescent="0.35">
      <c r="A235">
        <v>1631</v>
      </c>
      <c r="B235" s="2">
        <f>Inputs!B$6+(Inputs!B$2+Inputs!B$3-Inputs!B$4)*Timelines!$A235</f>
        <v>11389.946000000002</v>
      </c>
      <c r="C235" s="2">
        <f>Inputs!B$5*Timelines!$A235</f>
        <v>9596.8040000000001</v>
      </c>
      <c r="D235" s="2">
        <f t="shared" si="7"/>
        <v>1793.1420000000016</v>
      </c>
      <c r="E235" s="2">
        <f>Inputs!C$6+(Inputs!C$2+Inputs!C$3-Inputs!C$4)*Timelines!$A235</f>
        <v>10286</v>
      </c>
      <c r="F235">
        <f>Inputs!C$5*Timelines!$A235</f>
        <v>11090.8</v>
      </c>
      <c r="G235" s="2">
        <f t="shared" si="6"/>
        <v>0</v>
      </c>
    </row>
    <row r="236" spans="1:7" x14ac:dyDescent="0.35">
      <c r="A236">
        <v>1638</v>
      </c>
      <c r="B236" s="2">
        <f>Inputs!B$6+(Inputs!B$2+Inputs!B$3-Inputs!B$4)*Timelines!$A236</f>
        <v>11434.508000000002</v>
      </c>
      <c r="C236" s="2">
        <f>Inputs!B$5*Timelines!$A236</f>
        <v>9637.9920000000002</v>
      </c>
      <c r="D236" s="2">
        <f t="shared" si="7"/>
        <v>1796.5160000000014</v>
      </c>
      <c r="E236" s="2">
        <f>Inputs!C$6+(Inputs!C$2+Inputs!C$3-Inputs!C$4)*Timelines!$A236</f>
        <v>10328</v>
      </c>
      <c r="F236">
        <f>Inputs!C$5*Timelines!$A236</f>
        <v>11138.4</v>
      </c>
      <c r="G236" s="2">
        <f t="shared" si="6"/>
        <v>0</v>
      </c>
    </row>
    <row r="237" spans="1:7" x14ac:dyDescent="0.35">
      <c r="A237">
        <v>1645</v>
      </c>
      <c r="B237" s="2">
        <f>Inputs!B$6+(Inputs!B$2+Inputs!B$3-Inputs!B$4)*Timelines!$A237</f>
        <v>11479.070000000002</v>
      </c>
      <c r="C237" s="2">
        <f>Inputs!B$5*Timelines!$A237</f>
        <v>9679.18</v>
      </c>
      <c r="D237" s="2">
        <f t="shared" si="7"/>
        <v>1799.8900000000012</v>
      </c>
      <c r="E237" s="2">
        <f>Inputs!C$6+(Inputs!C$2+Inputs!C$3-Inputs!C$4)*Timelines!$A237</f>
        <v>10370</v>
      </c>
      <c r="F237">
        <f>Inputs!C$5*Timelines!$A237</f>
        <v>11186</v>
      </c>
      <c r="G237" s="2">
        <f t="shared" si="6"/>
        <v>0</v>
      </c>
    </row>
    <row r="238" spans="1:7" x14ac:dyDescent="0.35">
      <c r="A238">
        <v>1652</v>
      </c>
      <c r="B238" s="2">
        <f>Inputs!B$6+(Inputs!B$2+Inputs!B$3-Inputs!B$4)*Timelines!$A238</f>
        <v>11523.632000000001</v>
      </c>
      <c r="C238" s="2">
        <f>Inputs!B$5*Timelines!$A238</f>
        <v>9720.3680000000004</v>
      </c>
      <c r="D238" s="2">
        <f t="shared" si="7"/>
        <v>1803.264000000001</v>
      </c>
      <c r="E238" s="2">
        <f>Inputs!C$6+(Inputs!C$2+Inputs!C$3-Inputs!C$4)*Timelines!$A238</f>
        <v>10412</v>
      </c>
      <c r="F238">
        <f>Inputs!C$5*Timelines!$A238</f>
        <v>11233.6</v>
      </c>
      <c r="G238" s="2">
        <f t="shared" si="6"/>
        <v>0</v>
      </c>
    </row>
    <row r="239" spans="1:7" x14ac:dyDescent="0.35">
      <c r="A239">
        <v>1659</v>
      </c>
      <c r="B239" s="2">
        <f>Inputs!B$6+(Inputs!B$2+Inputs!B$3-Inputs!B$4)*Timelines!$A239</f>
        <v>11568.194000000001</v>
      </c>
      <c r="C239" s="2">
        <f>Inputs!B$5*Timelines!$A239</f>
        <v>9761.5560000000005</v>
      </c>
      <c r="D239" s="2">
        <f t="shared" si="7"/>
        <v>1806.6380000000008</v>
      </c>
      <c r="E239" s="2">
        <f>Inputs!C$6+(Inputs!C$2+Inputs!C$3-Inputs!C$4)*Timelines!$A239</f>
        <v>10454</v>
      </c>
      <c r="F239">
        <f>Inputs!C$5*Timelines!$A239</f>
        <v>11281.199999999999</v>
      </c>
      <c r="G239" s="2">
        <f t="shared" si="6"/>
        <v>0</v>
      </c>
    </row>
    <row r="240" spans="1:7" x14ac:dyDescent="0.35">
      <c r="A240">
        <v>1666</v>
      </c>
      <c r="B240" s="2">
        <f>Inputs!B$6+(Inputs!B$2+Inputs!B$3-Inputs!B$4)*Timelines!$A240</f>
        <v>11612.756000000001</v>
      </c>
      <c r="C240" s="2">
        <f>Inputs!B$5*Timelines!$A240</f>
        <v>9802.7440000000006</v>
      </c>
      <c r="D240" s="2">
        <f t="shared" si="7"/>
        <v>1810.0120000000006</v>
      </c>
      <c r="E240" s="2">
        <f>Inputs!C$6+(Inputs!C$2+Inputs!C$3-Inputs!C$4)*Timelines!$A240</f>
        <v>10496</v>
      </c>
      <c r="F240">
        <f>Inputs!C$5*Timelines!$A240</f>
        <v>11328.8</v>
      </c>
      <c r="G240" s="2">
        <f t="shared" si="6"/>
        <v>0</v>
      </c>
    </row>
    <row r="241" spans="1:7" x14ac:dyDescent="0.35">
      <c r="A241">
        <v>1673</v>
      </c>
      <c r="B241" s="2">
        <f>Inputs!B$6+(Inputs!B$2+Inputs!B$3-Inputs!B$4)*Timelines!$A241</f>
        <v>11657.318000000001</v>
      </c>
      <c r="C241" s="2">
        <f>Inputs!B$5*Timelines!$A241</f>
        <v>9843.9320000000007</v>
      </c>
      <c r="D241" s="2">
        <f t="shared" si="7"/>
        <v>1813.3860000000004</v>
      </c>
      <c r="E241" s="2">
        <f>Inputs!C$6+(Inputs!C$2+Inputs!C$3-Inputs!C$4)*Timelines!$A241</f>
        <v>10538</v>
      </c>
      <c r="F241">
        <f>Inputs!C$5*Timelines!$A241</f>
        <v>11376.4</v>
      </c>
      <c r="G241" s="2">
        <f t="shared" si="6"/>
        <v>0</v>
      </c>
    </row>
    <row r="242" spans="1:7" x14ac:dyDescent="0.35">
      <c r="A242">
        <v>1680</v>
      </c>
      <c r="B242" s="2">
        <f>Inputs!B$6+(Inputs!B$2+Inputs!B$3-Inputs!B$4)*Timelines!$A242</f>
        <v>11701.880000000001</v>
      </c>
      <c r="C242" s="2">
        <f>Inputs!B$5*Timelines!$A242</f>
        <v>9885.1200000000008</v>
      </c>
      <c r="D242" s="2">
        <f t="shared" si="7"/>
        <v>1816.7600000000002</v>
      </c>
      <c r="E242" s="2">
        <f>Inputs!C$6+(Inputs!C$2+Inputs!C$3-Inputs!C$4)*Timelines!$A242</f>
        <v>10580</v>
      </c>
      <c r="F242">
        <f>Inputs!C$5*Timelines!$A242</f>
        <v>11424</v>
      </c>
      <c r="G242" s="2">
        <f t="shared" si="6"/>
        <v>0</v>
      </c>
    </row>
    <row r="243" spans="1:7" x14ac:dyDescent="0.35">
      <c r="A243">
        <v>1687</v>
      </c>
      <c r="B243" s="2">
        <f>Inputs!B$6+(Inputs!B$2+Inputs!B$3-Inputs!B$4)*Timelines!$A243</f>
        <v>11746.442000000001</v>
      </c>
      <c r="C243" s="2">
        <f>Inputs!B$5*Timelines!$A243</f>
        <v>9926.3080000000009</v>
      </c>
      <c r="D243" s="2">
        <f t="shared" si="7"/>
        <v>1820.134</v>
      </c>
      <c r="E243" s="2">
        <f>Inputs!C$6+(Inputs!C$2+Inputs!C$3-Inputs!C$4)*Timelines!$A243</f>
        <v>10622</v>
      </c>
      <c r="F243">
        <f>Inputs!C$5*Timelines!$A243</f>
        <v>11471.6</v>
      </c>
      <c r="G243" s="2">
        <f t="shared" si="6"/>
        <v>0</v>
      </c>
    </row>
    <row r="244" spans="1:7" x14ac:dyDescent="0.35">
      <c r="A244">
        <v>1694</v>
      </c>
      <c r="B244" s="2">
        <f>Inputs!B$6+(Inputs!B$2+Inputs!B$3-Inputs!B$4)*Timelines!$A244</f>
        <v>11791.004000000001</v>
      </c>
      <c r="C244" s="2">
        <f>Inputs!B$5*Timelines!$A244</f>
        <v>9967.496000000001</v>
      </c>
      <c r="D244" s="2">
        <f t="shared" si="7"/>
        <v>1823.5079999999998</v>
      </c>
      <c r="E244" s="2">
        <f>Inputs!C$6+(Inputs!C$2+Inputs!C$3-Inputs!C$4)*Timelines!$A244</f>
        <v>10664</v>
      </c>
      <c r="F244">
        <f>Inputs!C$5*Timelines!$A244</f>
        <v>11519.199999999999</v>
      </c>
      <c r="G244" s="2">
        <f t="shared" si="6"/>
        <v>0</v>
      </c>
    </row>
    <row r="245" spans="1:7" x14ac:dyDescent="0.35">
      <c r="A245">
        <v>1701</v>
      </c>
      <c r="B245" s="2">
        <f>Inputs!B$6+(Inputs!B$2+Inputs!B$3-Inputs!B$4)*Timelines!$A245</f>
        <v>11835.566000000001</v>
      </c>
      <c r="C245" s="2">
        <f>Inputs!B$5*Timelines!$A245</f>
        <v>10008.684000000001</v>
      </c>
      <c r="D245" s="2">
        <f t="shared" si="7"/>
        <v>1826.8819999999996</v>
      </c>
      <c r="E245" s="2">
        <f>Inputs!C$6+(Inputs!C$2+Inputs!C$3-Inputs!C$4)*Timelines!$A245</f>
        <v>10706</v>
      </c>
      <c r="F245">
        <f>Inputs!C$5*Timelines!$A245</f>
        <v>11566.8</v>
      </c>
      <c r="G245" s="2">
        <f t="shared" si="6"/>
        <v>0</v>
      </c>
    </row>
    <row r="246" spans="1:7" x14ac:dyDescent="0.35">
      <c r="A246">
        <v>1708</v>
      </c>
      <c r="B246" s="2">
        <f>Inputs!B$6+(Inputs!B$2+Inputs!B$3-Inputs!B$4)*Timelines!$A246</f>
        <v>11880.128000000001</v>
      </c>
      <c r="C246" s="2">
        <f>Inputs!B$5*Timelines!$A246</f>
        <v>10049.872000000001</v>
      </c>
      <c r="D246" s="2">
        <f t="shared" si="7"/>
        <v>1830.2559999999994</v>
      </c>
      <c r="E246" s="2">
        <f>Inputs!C$6+(Inputs!C$2+Inputs!C$3-Inputs!C$4)*Timelines!$A246</f>
        <v>10748</v>
      </c>
      <c r="F246">
        <f>Inputs!C$5*Timelines!$A246</f>
        <v>11614.4</v>
      </c>
      <c r="G246" s="2">
        <f t="shared" si="6"/>
        <v>0</v>
      </c>
    </row>
    <row r="247" spans="1:7" x14ac:dyDescent="0.35">
      <c r="A247">
        <v>1715</v>
      </c>
      <c r="B247" s="2">
        <f>Inputs!B$6+(Inputs!B$2+Inputs!B$3-Inputs!B$4)*Timelines!$A247</f>
        <v>11924.69</v>
      </c>
      <c r="C247" s="2">
        <f>Inputs!B$5*Timelines!$A247</f>
        <v>10091.060000000001</v>
      </c>
      <c r="D247" s="2">
        <f t="shared" si="7"/>
        <v>1833.6299999999992</v>
      </c>
      <c r="E247" s="2">
        <f>Inputs!C$6+(Inputs!C$2+Inputs!C$3-Inputs!C$4)*Timelines!$A247</f>
        <v>10790</v>
      </c>
      <c r="F247">
        <f>Inputs!C$5*Timelines!$A247</f>
        <v>11662</v>
      </c>
      <c r="G247" s="2">
        <f t="shared" si="6"/>
        <v>0</v>
      </c>
    </row>
    <row r="248" spans="1:7" x14ac:dyDescent="0.35">
      <c r="A248">
        <v>1722</v>
      </c>
      <c r="B248" s="2">
        <f>Inputs!B$6+(Inputs!B$2+Inputs!B$3-Inputs!B$4)*Timelines!$A248</f>
        <v>11969.252</v>
      </c>
      <c r="C248" s="2">
        <f>Inputs!B$5*Timelines!$A248</f>
        <v>10132.248000000001</v>
      </c>
      <c r="D248" s="2">
        <f t="shared" si="7"/>
        <v>1837.003999999999</v>
      </c>
      <c r="E248" s="2">
        <f>Inputs!C$6+(Inputs!C$2+Inputs!C$3-Inputs!C$4)*Timelines!$A248</f>
        <v>10832</v>
      </c>
      <c r="F248">
        <f>Inputs!C$5*Timelines!$A248</f>
        <v>11709.6</v>
      </c>
      <c r="G248" s="2">
        <f t="shared" si="6"/>
        <v>0</v>
      </c>
    </row>
    <row r="249" spans="1:7" x14ac:dyDescent="0.35">
      <c r="A249">
        <v>1729</v>
      </c>
      <c r="B249" s="2">
        <f>Inputs!B$6+(Inputs!B$2+Inputs!B$3-Inputs!B$4)*Timelines!$A249</f>
        <v>12013.814</v>
      </c>
      <c r="C249" s="2">
        <f>Inputs!B$5*Timelines!$A249</f>
        <v>10173.436</v>
      </c>
      <c r="D249" s="2">
        <f t="shared" si="7"/>
        <v>1840.3780000000006</v>
      </c>
      <c r="E249" s="2">
        <f>Inputs!C$6+(Inputs!C$2+Inputs!C$3-Inputs!C$4)*Timelines!$A249</f>
        <v>10874</v>
      </c>
      <c r="F249">
        <f>Inputs!C$5*Timelines!$A249</f>
        <v>11757.199999999999</v>
      </c>
      <c r="G249" s="2">
        <f t="shared" si="6"/>
        <v>0</v>
      </c>
    </row>
    <row r="250" spans="1:7" x14ac:dyDescent="0.35">
      <c r="A250">
        <v>1736</v>
      </c>
      <c r="B250" s="2">
        <f>Inputs!B$6+(Inputs!B$2+Inputs!B$3-Inputs!B$4)*Timelines!$A250</f>
        <v>12058.376</v>
      </c>
      <c r="C250" s="2">
        <f>Inputs!B$5*Timelines!$A250</f>
        <v>10214.624</v>
      </c>
      <c r="D250" s="2">
        <f t="shared" si="7"/>
        <v>1843.7520000000004</v>
      </c>
      <c r="E250" s="2">
        <f>Inputs!C$6+(Inputs!C$2+Inputs!C$3-Inputs!C$4)*Timelines!$A250</f>
        <v>10916</v>
      </c>
      <c r="F250">
        <f>Inputs!C$5*Timelines!$A250</f>
        <v>11804.8</v>
      </c>
      <c r="G250" s="2">
        <f t="shared" si="6"/>
        <v>0</v>
      </c>
    </row>
    <row r="251" spans="1:7" x14ac:dyDescent="0.35">
      <c r="A251">
        <v>1743</v>
      </c>
      <c r="B251" s="2">
        <f>Inputs!B$6+(Inputs!B$2+Inputs!B$3-Inputs!B$4)*Timelines!$A251</f>
        <v>12102.938</v>
      </c>
      <c r="C251" s="2">
        <f>Inputs!B$5*Timelines!$A251</f>
        <v>10255.812</v>
      </c>
      <c r="D251" s="2">
        <f t="shared" si="7"/>
        <v>1847.1260000000002</v>
      </c>
      <c r="E251" s="2">
        <f>Inputs!C$6+(Inputs!C$2+Inputs!C$3-Inputs!C$4)*Timelines!$A251</f>
        <v>10958</v>
      </c>
      <c r="F251">
        <f>Inputs!C$5*Timelines!$A251</f>
        <v>11852.4</v>
      </c>
      <c r="G251" s="2">
        <f t="shared" si="6"/>
        <v>0</v>
      </c>
    </row>
    <row r="252" spans="1:7" x14ac:dyDescent="0.35">
      <c r="A252">
        <v>1750</v>
      </c>
      <c r="B252" s="2">
        <f>Inputs!B$6+(Inputs!B$2+Inputs!B$3-Inputs!B$4)*Timelines!$A252</f>
        <v>12147.500000000002</v>
      </c>
      <c r="C252" s="2">
        <f>Inputs!B$5*Timelines!$A252</f>
        <v>10297</v>
      </c>
      <c r="D252" s="2">
        <f t="shared" si="7"/>
        <v>1850.5000000000018</v>
      </c>
      <c r="E252" s="2">
        <f>Inputs!C$6+(Inputs!C$2+Inputs!C$3-Inputs!C$4)*Timelines!$A252</f>
        <v>11000</v>
      </c>
      <c r="F252">
        <f>Inputs!C$5*Timelines!$A252</f>
        <v>11900</v>
      </c>
      <c r="G252" s="2">
        <f t="shared" si="6"/>
        <v>0</v>
      </c>
    </row>
    <row r="253" spans="1:7" x14ac:dyDescent="0.35">
      <c r="A253">
        <v>1757</v>
      </c>
      <c r="B253" s="2">
        <f>Inputs!B$6+(Inputs!B$2+Inputs!B$3-Inputs!B$4)*Timelines!$A253</f>
        <v>12192.062000000002</v>
      </c>
      <c r="C253" s="2">
        <f>Inputs!B$5*Timelines!$A253</f>
        <v>10338.188</v>
      </c>
      <c r="D253" s="2">
        <f t="shared" si="7"/>
        <v>1853.8740000000016</v>
      </c>
      <c r="E253" s="2">
        <f>Inputs!C$6+(Inputs!C$2+Inputs!C$3-Inputs!C$4)*Timelines!$A253</f>
        <v>11042</v>
      </c>
      <c r="F253">
        <f>Inputs!C$5*Timelines!$A253</f>
        <v>11947.6</v>
      </c>
      <c r="G253" s="2">
        <f t="shared" si="6"/>
        <v>0</v>
      </c>
    </row>
    <row r="254" spans="1:7" x14ac:dyDescent="0.35">
      <c r="A254">
        <v>1764</v>
      </c>
      <c r="B254" s="2">
        <f>Inputs!B$6+(Inputs!B$2+Inputs!B$3-Inputs!B$4)*Timelines!$A254</f>
        <v>12236.624000000002</v>
      </c>
      <c r="C254" s="2">
        <f>Inputs!B$5*Timelines!$A254</f>
        <v>10379.376</v>
      </c>
      <c r="D254" s="2">
        <f t="shared" si="7"/>
        <v>1857.2480000000014</v>
      </c>
      <c r="E254" s="2">
        <f>Inputs!C$6+(Inputs!C$2+Inputs!C$3-Inputs!C$4)*Timelines!$A254</f>
        <v>11084</v>
      </c>
      <c r="F254">
        <f>Inputs!C$5*Timelines!$A254</f>
        <v>11995.199999999999</v>
      </c>
      <c r="G254" s="2">
        <f t="shared" si="6"/>
        <v>0</v>
      </c>
    </row>
    <row r="255" spans="1:7" x14ac:dyDescent="0.35">
      <c r="A255">
        <v>1771</v>
      </c>
      <c r="B255" s="2">
        <f>Inputs!B$6+(Inputs!B$2+Inputs!B$3-Inputs!B$4)*Timelines!$A255</f>
        <v>12281.186000000002</v>
      </c>
      <c r="C255" s="2">
        <f>Inputs!B$5*Timelines!$A255</f>
        <v>10420.564</v>
      </c>
      <c r="D255" s="2">
        <f t="shared" si="7"/>
        <v>1860.6220000000012</v>
      </c>
      <c r="E255" s="2">
        <f>Inputs!C$6+(Inputs!C$2+Inputs!C$3-Inputs!C$4)*Timelines!$A255</f>
        <v>11126</v>
      </c>
      <c r="F255">
        <f>Inputs!C$5*Timelines!$A255</f>
        <v>12042.8</v>
      </c>
      <c r="G255" s="2">
        <f t="shared" si="6"/>
        <v>0</v>
      </c>
    </row>
    <row r="256" spans="1:7" x14ac:dyDescent="0.35">
      <c r="A256">
        <v>1778</v>
      </c>
      <c r="B256" s="2">
        <f>Inputs!B$6+(Inputs!B$2+Inputs!B$3-Inputs!B$4)*Timelines!$A256</f>
        <v>12325.748000000001</v>
      </c>
      <c r="C256" s="2">
        <f>Inputs!B$5*Timelines!$A256</f>
        <v>10461.752</v>
      </c>
      <c r="D256" s="2">
        <f t="shared" si="7"/>
        <v>1863.996000000001</v>
      </c>
      <c r="E256" s="2">
        <f>Inputs!C$6+(Inputs!C$2+Inputs!C$3-Inputs!C$4)*Timelines!$A256</f>
        <v>11168</v>
      </c>
      <c r="F256">
        <f>Inputs!C$5*Timelines!$A256</f>
        <v>12090.4</v>
      </c>
      <c r="G256" s="2">
        <f t="shared" si="6"/>
        <v>0</v>
      </c>
    </row>
    <row r="257" spans="1:7" x14ac:dyDescent="0.35">
      <c r="A257">
        <v>1785</v>
      </c>
      <c r="B257" s="2">
        <f>Inputs!B$6+(Inputs!B$2+Inputs!B$3-Inputs!B$4)*Timelines!$A257</f>
        <v>12370.310000000001</v>
      </c>
      <c r="C257" s="2">
        <f>Inputs!B$5*Timelines!$A257</f>
        <v>10502.94</v>
      </c>
      <c r="D257" s="2">
        <f t="shared" si="7"/>
        <v>1867.3700000000008</v>
      </c>
      <c r="E257" s="2">
        <f>Inputs!C$6+(Inputs!C$2+Inputs!C$3-Inputs!C$4)*Timelines!$A257</f>
        <v>11210</v>
      </c>
      <c r="F257">
        <f>Inputs!C$5*Timelines!$A257</f>
        <v>12138</v>
      </c>
      <c r="G257" s="2">
        <f t="shared" si="6"/>
        <v>0</v>
      </c>
    </row>
    <row r="258" spans="1:7" x14ac:dyDescent="0.35">
      <c r="A258">
        <v>1792</v>
      </c>
      <c r="B258" s="2">
        <f>Inputs!B$6+(Inputs!B$2+Inputs!B$3-Inputs!B$4)*Timelines!$A258</f>
        <v>12414.872000000001</v>
      </c>
      <c r="C258" s="2">
        <f>Inputs!B$5*Timelines!$A258</f>
        <v>10544.128000000001</v>
      </c>
      <c r="D258" s="2">
        <f t="shared" si="7"/>
        <v>1870.7440000000006</v>
      </c>
      <c r="E258" s="2">
        <f>Inputs!C$6+(Inputs!C$2+Inputs!C$3-Inputs!C$4)*Timelines!$A258</f>
        <v>11252</v>
      </c>
      <c r="F258">
        <f>Inputs!C$5*Timelines!$A258</f>
        <v>12185.6</v>
      </c>
      <c r="G258" s="2">
        <f t="shared" ref="G258:G262" si="8">IF(E258&lt;F258,0,E258-F258)</f>
        <v>0</v>
      </c>
    </row>
    <row r="259" spans="1:7" x14ac:dyDescent="0.35">
      <c r="A259">
        <v>1799</v>
      </c>
      <c r="B259" s="2">
        <f>Inputs!B$6+(Inputs!B$2+Inputs!B$3-Inputs!B$4)*Timelines!$A259</f>
        <v>12459.434000000001</v>
      </c>
      <c r="C259" s="2">
        <f>Inputs!B$5*Timelines!$A259</f>
        <v>10585.316000000001</v>
      </c>
      <c r="D259" s="2">
        <f t="shared" ref="D259:D263" si="9">IF(B259&lt;C259,0,B259-C259)</f>
        <v>1874.1180000000004</v>
      </c>
      <c r="E259" s="2">
        <f>Inputs!C$6+(Inputs!C$2+Inputs!C$3-Inputs!C$4)*Timelines!$A259</f>
        <v>11294</v>
      </c>
      <c r="F259">
        <f>Inputs!C$5*Timelines!$A259</f>
        <v>12233.199999999999</v>
      </c>
      <c r="G259" s="2">
        <f t="shared" si="8"/>
        <v>0</v>
      </c>
    </row>
    <row r="260" spans="1:7" x14ac:dyDescent="0.35">
      <c r="A260">
        <v>1806</v>
      </c>
      <c r="B260" s="2">
        <f>Inputs!B$6+(Inputs!B$2+Inputs!B$3-Inputs!B$4)*Timelines!$A260</f>
        <v>12503.996000000001</v>
      </c>
      <c r="C260" s="2">
        <f>Inputs!B$5*Timelines!$A260</f>
        <v>10626.504000000001</v>
      </c>
      <c r="D260" s="2">
        <f t="shared" si="9"/>
        <v>1877.4920000000002</v>
      </c>
      <c r="E260" s="2">
        <f>Inputs!C$6+(Inputs!C$2+Inputs!C$3-Inputs!C$4)*Timelines!$A260</f>
        <v>11336</v>
      </c>
      <c r="F260">
        <f>Inputs!C$5*Timelines!$A260</f>
        <v>12280.8</v>
      </c>
      <c r="G260" s="2">
        <f t="shared" si="8"/>
        <v>0</v>
      </c>
    </row>
    <row r="261" spans="1:7" x14ac:dyDescent="0.35">
      <c r="A261">
        <v>1813</v>
      </c>
      <c r="B261" s="2">
        <f>Inputs!B$6+(Inputs!B$2+Inputs!B$3-Inputs!B$4)*Timelines!$A261</f>
        <v>12548.558000000001</v>
      </c>
      <c r="C261" s="2">
        <f>Inputs!B$5*Timelines!$A261</f>
        <v>10667.692000000001</v>
      </c>
      <c r="D261" s="2">
        <f t="shared" si="9"/>
        <v>1880.866</v>
      </c>
      <c r="E261" s="2">
        <f>Inputs!C$6+(Inputs!C$2+Inputs!C$3-Inputs!C$4)*Timelines!$A261</f>
        <v>11378</v>
      </c>
      <c r="F261">
        <f>Inputs!C$5*Timelines!$A261</f>
        <v>12328.4</v>
      </c>
      <c r="G261" s="2">
        <f t="shared" si="8"/>
        <v>0</v>
      </c>
    </row>
    <row r="262" spans="1:7" x14ac:dyDescent="0.35">
      <c r="A262">
        <v>1820</v>
      </c>
      <c r="B262" s="2">
        <f>Inputs!B$6+(Inputs!B$2+Inputs!B$3-Inputs!B$4)*Timelines!$A262</f>
        <v>12593.12</v>
      </c>
      <c r="C262" s="2">
        <f>Inputs!B$5*Timelines!$A262</f>
        <v>10708.880000000001</v>
      </c>
      <c r="D262" s="2">
        <f t="shared" si="9"/>
        <v>1884.2399999999998</v>
      </c>
      <c r="E262" s="2">
        <f>Inputs!C$6+(Inputs!C$2+Inputs!C$3-Inputs!C$4)*Timelines!$A262</f>
        <v>11420</v>
      </c>
      <c r="F262">
        <f>Inputs!C$5*Timelines!$A262</f>
        <v>12376</v>
      </c>
      <c r="G262" s="2">
        <f t="shared" si="8"/>
        <v>0</v>
      </c>
    </row>
    <row r="263" spans="1:7" x14ac:dyDescent="0.35">
      <c r="A263">
        <v>1827</v>
      </c>
      <c r="B263" s="2">
        <f>Inputs!B$6+(Inputs!B$2+Inputs!B$3-Inputs!B$4)*Timelines!$A263</f>
        <v>12637.682000000001</v>
      </c>
      <c r="C263" s="2">
        <f>Inputs!B$5*Timelines!$A263</f>
        <v>10750.068000000001</v>
      </c>
      <c r="D263" s="2">
        <f t="shared" si="9"/>
        <v>1887.6139999999996</v>
      </c>
      <c r="E263" s="2">
        <f>Inputs!C$6+(Inputs!C$2+Inputs!C$3-Inputs!C$4)*Timelines!$A263</f>
        <v>11462</v>
      </c>
      <c r="F263">
        <f>Inputs!C$5*Timelines!$A263</f>
        <v>12423.6</v>
      </c>
      <c r="G263" s="2">
        <f t="shared" ref="G263" si="10">IF(E263&lt;F263,0,E263-F263)</f>
        <v>0</v>
      </c>
    </row>
    <row r="264" spans="1:7" x14ac:dyDescent="0.35">
      <c r="D264" s="2"/>
      <c r="E264" s="2"/>
      <c r="F264" s="2"/>
      <c r="G264"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D29FE-8AF6-4307-B31E-7F0F2B5449AE}">
  <dimension ref="A1:A674"/>
  <sheetViews>
    <sheetView topLeftCell="A419" workbookViewId="0">
      <selection activeCell="B447" sqref="B447"/>
    </sheetView>
  </sheetViews>
  <sheetFormatPr defaultRowHeight="14.5" x14ac:dyDescent="0.35"/>
  <cols>
    <col min="1" max="1" width="65.36328125" customWidth="1"/>
  </cols>
  <sheetData>
    <row r="1" spans="1:1" x14ac:dyDescent="0.35">
      <c r="A1" t="s">
        <v>316</v>
      </c>
    </row>
    <row r="2" spans="1:1" x14ac:dyDescent="0.35">
      <c r="A2" t="s">
        <v>317</v>
      </c>
    </row>
    <row r="4" spans="1:1" x14ac:dyDescent="0.35">
      <c r="A4" t="s">
        <v>318</v>
      </c>
    </row>
    <row r="5" spans="1:1" x14ac:dyDescent="0.35">
      <c r="A5" t="s">
        <v>319</v>
      </c>
    </row>
    <row r="6" spans="1:1" x14ac:dyDescent="0.35">
      <c r="A6" t="s">
        <v>320</v>
      </c>
    </row>
    <row r="8" spans="1:1" x14ac:dyDescent="0.35">
      <c r="A8" t="s">
        <v>321</v>
      </c>
    </row>
    <row r="10" spans="1:1" x14ac:dyDescent="0.35">
      <c r="A10" t="s">
        <v>322</v>
      </c>
    </row>
    <row r="11" spans="1:1" x14ac:dyDescent="0.35">
      <c r="A11" t="s">
        <v>323</v>
      </c>
    </row>
    <row r="13" spans="1:1" x14ac:dyDescent="0.35">
      <c r="A13" t="s">
        <v>324</v>
      </c>
    </row>
    <row r="14" spans="1:1" x14ac:dyDescent="0.35">
      <c r="A14" t="s">
        <v>325</v>
      </c>
    </row>
    <row r="15" spans="1:1" x14ac:dyDescent="0.35">
      <c r="A15" t="s">
        <v>326</v>
      </c>
    </row>
    <row r="16" spans="1:1" x14ac:dyDescent="0.35">
      <c r="A16" t="s">
        <v>327</v>
      </c>
    </row>
    <row r="17" spans="1:1" x14ac:dyDescent="0.35">
      <c r="A17" t="s">
        <v>328</v>
      </c>
    </row>
    <row r="18" spans="1:1" x14ac:dyDescent="0.35">
      <c r="A18" t="s">
        <v>329</v>
      </c>
    </row>
    <row r="19" spans="1:1" x14ac:dyDescent="0.35">
      <c r="A19" t="s">
        <v>330</v>
      </c>
    </row>
    <row r="20" spans="1:1" x14ac:dyDescent="0.35">
      <c r="A20" t="s">
        <v>331</v>
      </c>
    </row>
    <row r="22" spans="1:1" x14ac:dyDescent="0.35">
      <c r="A22" t="s">
        <v>332</v>
      </c>
    </row>
    <row r="23" spans="1:1" x14ac:dyDescent="0.35">
      <c r="A23" t="s">
        <v>333</v>
      </c>
    </row>
    <row r="24" spans="1:1" x14ac:dyDescent="0.35">
      <c r="A24" t="s">
        <v>334</v>
      </c>
    </row>
    <row r="25" spans="1:1" x14ac:dyDescent="0.35">
      <c r="A25" t="s">
        <v>335</v>
      </c>
    </row>
    <row r="26" spans="1:1" x14ac:dyDescent="0.35">
      <c r="A26" t="s">
        <v>336</v>
      </c>
    </row>
    <row r="27" spans="1:1" x14ac:dyDescent="0.35">
      <c r="A27" t="s">
        <v>337</v>
      </c>
    </row>
    <row r="29" spans="1:1" x14ac:dyDescent="0.35">
      <c r="A29" t="s">
        <v>338</v>
      </c>
    </row>
    <row r="30" spans="1:1" x14ac:dyDescent="0.35">
      <c r="A30" t="s">
        <v>339</v>
      </c>
    </row>
    <row r="31" spans="1:1" x14ac:dyDescent="0.35">
      <c r="A31" t="s">
        <v>340</v>
      </c>
    </row>
    <row r="32" spans="1:1" x14ac:dyDescent="0.35">
      <c r="A32" t="s">
        <v>341</v>
      </c>
    </row>
    <row r="34" spans="1:1" x14ac:dyDescent="0.35">
      <c r="A34" t="s">
        <v>342</v>
      </c>
    </row>
    <row r="35" spans="1:1" x14ac:dyDescent="0.35">
      <c r="A35" t="s">
        <v>343</v>
      </c>
    </row>
    <row r="36" spans="1:1" x14ac:dyDescent="0.35">
      <c r="A36" t="s">
        <v>344</v>
      </c>
    </row>
    <row r="37" spans="1:1" x14ac:dyDescent="0.35">
      <c r="A37" t="s">
        <v>345</v>
      </c>
    </row>
    <row r="38" spans="1:1" x14ac:dyDescent="0.35">
      <c r="A38" t="s">
        <v>346</v>
      </c>
    </row>
    <row r="40" spans="1:1" x14ac:dyDescent="0.35">
      <c r="A40" t="s">
        <v>347</v>
      </c>
    </row>
    <row r="41" spans="1:1" x14ac:dyDescent="0.35">
      <c r="A41" t="s">
        <v>348</v>
      </c>
    </row>
    <row r="42" spans="1:1" x14ac:dyDescent="0.35">
      <c r="A42" t="s">
        <v>349</v>
      </c>
    </row>
    <row r="44" spans="1:1" x14ac:dyDescent="0.35">
      <c r="A44" t="s">
        <v>350</v>
      </c>
    </row>
    <row r="45" spans="1:1" x14ac:dyDescent="0.35">
      <c r="A45" t="s">
        <v>351</v>
      </c>
    </row>
    <row r="46" spans="1:1" x14ac:dyDescent="0.35">
      <c r="A46" t="s">
        <v>352</v>
      </c>
    </row>
    <row r="47" spans="1:1" x14ac:dyDescent="0.35">
      <c r="A47" t="s">
        <v>353</v>
      </c>
    </row>
    <row r="48" spans="1:1" x14ac:dyDescent="0.35">
      <c r="A48" t="s">
        <v>354</v>
      </c>
    </row>
    <row r="50" spans="1:1" x14ac:dyDescent="0.35">
      <c r="A50" t="s">
        <v>355</v>
      </c>
    </row>
    <row r="51" spans="1:1" x14ac:dyDescent="0.35">
      <c r="A51" t="s">
        <v>356</v>
      </c>
    </row>
    <row r="52" spans="1:1" x14ac:dyDescent="0.35">
      <c r="A52" t="s">
        <v>357</v>
      </c>
    </row>
    <row r="53" spans="1:1" x14ac:dyDescent="0.35">
      <c r="A53" t="s">
        <v>358</v>
      </c>
    </row>
    <row r="54" spans="1:1" x14ac:dyDescent="0.35">
      <c r="A54" t="s">
        <v>359</v>
      </c>
    </row>
    <row r="55" spans="1:1" x14ac:dyDescent="0.35">
      <c r="A55" t="s">
        <v>360</v>
      </c>
    </row>
    <row r="56" spans="1:1" x14ac:dyDescent="0.35">
      <c r="A56" t="s">
        <v>361</v>
      </c>
    </row>
    <row r="57" spans="1:1" x14ac:dyDescent="0.35">
      <c r="A57" t="s">
        <v>362</v>
      </c>
    </row>
    <row r="58" spans="1:1" x14ac:dyDescent="0.35">
      <c r="A58" t="s">
        <v>363</v>
      </c>
    </row>
    <row r="59" spans="1:1" x14ac:dyDescent="0.35">
      <c r="A59" t="s">
        <v>364</v>
      </c>
    </row>
    <row r="61" spans="1:1" x14ac:dyDescent="0.35">
      <c r="A61" t="s">
        <v>365</v>
      </c>
    </row>
    <row r="62" spans="1:1" x14ac:dyDescent="0.35">
      <c r="A62" t="s">
        <v>366</v>
      </c>
    </row>
    <row r="63" spans="1:1" x14ac:dyDescent="0.35">
      <c r="A63" t="s">
        <v>367</v>
      </c>
    </row>
    <row r="64" spans="1:1" x14ac:dyDescent="0.35">
      <c r="A64" t="s">
        <v>368</v>
      </c>
    </row>
    <row r="65" spans="1:1" x14ac:dyDescent="0.35">
      <c r="A65" t="s">
        <v>369</v>
      </c>
    </row>
    <row r="66" spans="1:1" x14ac:dyDescent="0.35">
      <c r="A66" t="s">
        <v>370</v>
      </c>
    </row>
    <row r="68" spans="1:1" x14ac:dyDescent="0.35">
      <c r="A68" t="s">
        <v>371</v>
      </c>
    </row>
    <row r="69" spans="1:1" x14ac:dyDescent="0.35">
      <c r="A69" t="s">
        <v>372</v>
      </c>
    </row>
    <row r="71" spans="1:1" x14ac:dyDescent="0.35">
      <c r="A71" t="s">
        <v>373</v>
      </c>
    </row>
    <row r="73" spans="1:1" x14ac:dyDescent="0.35">
      <c r="A73" t="s">
        <v>374</v>
      </c>
    </row>
    <row r="75" spans="1:1" x14ac:dyDescent="0.35">
      <c r="A75" t="s">
        <v>375</v>
      </c>
    </row>
    <row r="77" spans="1:1" x14ac:dyDescent="0.35">
      <c r="A77" t="s">
        <v>376</v>
      </c>
    </row>
    <row r="78" spans="1:1" x14ac:dyDescent="0.35">
      <c r="A78" t="s">
        <v>377</v>
      </c>
    </row>
    <row r="80" spans="1:1" x14ac:dyDescent="0.35">
      <c r="A80" t="s">
        <v>378</v>
      </c>
    </row>
    <row r="81" spans="1:1" x14ac:dyDescent="0.35">
      <c r="A81" t="s">
        <v>379</v>
      </c>
    </row>
    <row r="82" spans="1:1" x14ac:dyDescent="0.35">
      <c r="A82" t="s">
        <v>380</v>
      </c>
    </row>
    <row r="84" spans="1:1" x14ac:dyDescent="0.35">
      <c r="A84" t="s">
        <v>381</v>
      </c>
    </row>
    <row r="85" spans="1:1" x14ac:dyDescent="0.35">
      <c r="A85" t="s">
        <v>382</v>
      </c>
    </row>
    <row r="86" spans="1:1" x14ac:dyDescent="0.35">
      <c r="A86" t="s">
        <v>383</v>
      </c>
    </row>
    <row r="87" spans="1:1" x14ac:dyDescent="0.35">
      <c r="A87" t="s">
        <v>384</v>
      </c>
    </row>
    <row r="89" spans="1:1" x14ac:dyDescent="0.35">
      <c r="A89" t="s">
        <v>385</v>
      </c>
    </row>
    <row r="90" spans="1:1" x14ac:dyDescent="0.35">
      <c r="A90" t="s">
        <v>386</v>
      </c>
    </row>
    <row r="92" spans="1:1" x14ac:dyDescent="0.35">
      <c r="A92" t="s">
        <v>387</v>
      </c>
    </row>
    <row r="93" spans="1:1" x14ac:dyDescent="0.35">
      <c r="A93" t="s">
        <v>388</v>
      </c>
    </row>
    <row r="94" spans="1:1" x14ac:dyDescent="0.35">
      <c r="A94" t="s">
        <v>389</v>
      </c>
    </row>
    <row r="95" spans="1:1" x14ac:dyDescent="0.35">
      <c r="A95" t="s">
        <v>390</v>
      </c>
    </row>
    <row r="96" spans="1:1" x14ac:dyDescent="0.35">
      <c r="A96" t="s">
        <v>391</v>
      </c>
    </row>
    <row r="97" spans="1:1" x14ac:dyDescent="0.35">
      <c r="A97" t="s">
        <v>392</v>
      </c>
    </row>
    <row r="99" spans="1:1" x14ac:dyDescent="0.35">
      <c r="A99" t="s">
        <v>393</v>
      </c>
    </row>
    <row r="100" spans="1:1" x14ac:dyDescent="0.35">
      <c r="A100" t="s">
        <v>394</v>
      </c>
    </row>
    <row r="101" spans="1:1" x14ac:dyDescent="0.35">
      <c r="A101" t="s">
        <v>395</v>
      </c>
    </row>
    <row r="103" spans="1:1" x14ac:dyDescent="0.35">
      <c r="A103" t="s">
        <v>396</v>
      </c>
    </row>
    <row r="104" spans="1:1" x14ac:dyDescent="0.35">
      <c r="A104" t="s">
        <v>397</v>
      </c>
    </row>
    <row r="105" spans="1:1" x14ac:dyDescent="0.35">
      <c r="A105" t="s">
        <v>398</v>
      </c>
    </row>
    <row r="106" spans="1:1" x14ac:dyDescent="0.35">
      <c r="A106" t="s">
        <v>399</v>
      </c>
    </row>
    <row r="107" spans="1:1" x14ac:dyDescent="0.35">
      <c r="A107" t="s">
        <v>400</v>
      </c>
    </row>
    <row r="108" spans="1:1" x14ac:dyDescent="0.35">
      <c r="A108" t="s">
        <v>401</v>
      </c>
    </row>
    <row r="109" spans="1:1" x14ac:dyDescent="0.35">
      <c r="A109" t="s">
        <v>402</v>
      </c>
    </row>
    <row r="110" spans="1:1" x14ac:dyDescent="0.35">
      <c r="A110" t="s">
        <v>403</v>
      </c>
    </row>
    <row r="112" spans="1:1" x14ac:dyDescent="0.35">
      <c r="A112" t="s">
        <v>404</v>
      </c>
    </row>
    <row r="114" spans="1:1" x14ac:dyDescent="0.35">
      <c r="A114" t="s">
        <v>405</v>
      </c>
    </row>
    <row r="115" spans="1:1" x14ac:dyDescent="0.35">
      <c r="A115" t="s">
        <v>406</v>
      </c>
    </row>
    <row r="116" spans="1:1" x14ac:dyDescent="0.35">
      <c r="A116" t="s">
        <v>407</v>
      </c>
    </row>
    <row r="118" spans="1:1" x14ac:dyDescent="0.35">
      <c r="A118" t="s">
        <v>408</v>
      </c>
    </row>
    <row r="119" spans="1:1" x14ac:dyDescent="0.35">
      <c r="A119" t="s">
        <v>409</v>
      </c>
    </row>
    <row r="120" spans="1:1" x14ac:dyDescent="0.35">
      <c r="A120" t="s">
        <v>410</v>
      </c>
    </row>
    <row r="121" spans="1:1" x14ac:dyDescent="0.35">
      <c r="A121" t="s">
        <v>411</v>
      </c>
    </row>
    <row r="123" spans="1:1" x14ac:dyDescent="0.35">
      <c r="A123" t="s">
        <v>412</v>
      </c>
    </row>
    <row r="124" spans="1:1" x14ac:dyDescent="0.35">
      <c r="A124" t="s">
        <v>413</v>
      </c>
    </row>
    <row r="125" spans="1:1" x14ac:dyDescent="0.35">
      <c r="A125" t="s">
        <v>414</v>
      </c>
    </row>
    <row r="126" spans="1:1" x14ac:dyDescent="0.35">
      <c r="A126" t="s">
        <v>415</v>
      </c>
    </row>
    <row r="127" spans="1:1" x14ac:dyDescent="0.35">
      <c r="A127" t="s">
        <v>416</v>
      </c>
    </row>
    <row r="128" spans="1:1" x14ac:dyDescent="0.35">
      <c r="A128" t="s">
        <v>417</v>
      </c>
    </row>
    <row r="129" spans="1:1" x14ac:dyDescent="0.35">
      <c r="A129" t="s">
        <v>418</v>
      </c>
    </row>
    <row r="130" spans="1:1" x14ac:dyDescent="0.35">
      <c r="A130" t="s">
        <v>419</v>
      </c>
    </row>
    <row r="131" spans="1:1" x14ac:dyDescent="0.35">
      <c r="A131" t="s">
        <v>420</v>
      </c>
    </row>
    <row r="132" spans="1:1" x14ac:dyDescent="0.35">
      <c r="A132" t="s">
        <v>421</v>
      </c>
    </row>
    <row r="134" spans="1:1" x14ac:dyDescent="0.35">
      <c r="A134" t="s">
        <v>422</v>
      </c>
    </row>
    <row r="135" spans="1:1" x14ac:dyDescent="0.35">
      <c r="A135" t="s">
        <v>423</v>
      </c>
    </row>
    <row r="136" spans="1:1" x14ac:dyDescent="0.35">
      <c r="A136" t="s">
        <v>424</v>
      </c>
    </row>
    <row r="137" spans="1:1" x14ac:dyDescent="0.35">
      <c r="A137" t="s">
        <v>425</v>
      </c>
    </row>
    <row r="138" spans="1:1" x14ac:dyDescent="0.35">
      <c r="A138" t="s">
        <v>426</v>
      </c>
    </row>
    <row r="139" spans="1:1" x14ac:dyDescent="0.35">
      <c r="A139" t="s">
        <v>427</v>
      </c>
    </row>
    <row r="140" spans="1:1" x14ac:dyDescent="0.35">
      <c r="A140" t="s">
        <v>428</v>
      </c>
    </row>
    <row r="141" spans="1:1" x14ac:dyDescent="0.35">
      <c r="A141" t="s">
        <v>429</v>
      </c>
    </row>
    <row r="142" spans="1:1" x14ac:dyDescent="0.35">
      <c r="A142" t="s">
        <v>430</v>
      </c>
    </row>
    <row r="143" spans="1:1" x14ac:dyDescent="0.35">
      <c r="A143" t="s">
        <v>431</v>
      </c>
    </row>
    <row r="144" spans="1:1" x14ac:dyDescent="0.35">
      <c r="A144" t="s">
        <v>432</v>
      </c>
    </row>
    <row r="145" spans="1:1" x14ac:dyDescent="0.35">
      <c r="A145" t="s">
        <v>433</v>
      </c>
    </row>
    <row r="147" spans="1:1" x14ac:dyDescent="0.35">
      <c r="A147" t="s">
        <v>434</v>
      </c>
    </row>
    <row r="148" spans="1:1" x14ac:dyDescent="0.35">
      <c r="A148" t="s">
        <v>435</v>
      </c>
    </row>
    <row r="149" spans="1:1" x14ac:dyDescent="0.35">
      <c r="A149" t="s">
        <v>436</v>
      </c>
    </row>
    <row r="151" spans="1:1" x14ac:dyDescent="0.35">
      <c r="A151" t="s">
        <v>437</v>
      </c>
    </row>
    <row r="152" spans="1:1" x14ac:dyDescent="0.35">
      <c r="A152" t="s">
        <v>438</v>
      </c>
    </row>
    <row r="154" spans="1:1" x14ac:dyDescent="0.35">
      <c r="A154" t="s">
        <v>439</v>
      </c>
    </row>
    <row r="156" spans="1:1" x14ac:dyDescent="0.35">
      <c r="A156" t="s">
        <v>440</v>
      </c>
    </row>
    <row r="157" spans="1:1" x14ac:dyDescent="0.35">
      <c r="A157" t="s">
        <v>441</v>
      </c>
    </row>
    <row r="158" spans="1:1" x14ac:dyDescent="0.35">
      <c r="A158" t="s">
        <v>442</v>
      </c>
    </row>
    <row r="159" spans="1:1" x14ac:dyDescent="0.35">
      <c r="A159" t="s">
        <v>443</v>
      </c>
    </row>
    <row r="160" spans="1:1" x14ac:dyDescent="0.35">
      <c r="A160" t="s">
        <v>444</v>
      </c>
    </row>
    <row r="161" spans="1:1" x14ac:dyDescent="0.35">
      <c r="A161" t="s">
        <v>445</v>
      </c>
    </row>
    <row r="162" spans="1:1" x14ac:dyDescent="0.35">
      <c r="A162" t="s">
        <v>446</v>
      </c>
    </row>
    <row r="164" spans="1:1" x14ac:dyDescent="0.35">
      <c r="A164" t="s">
        <v>447</v>
      </c>
    </row>
    <row r="165" spans="1:1" x14ac:dyDescent="0.35">
      <c r="A165" t="s">
        <v>448</v>
      </c>
    </row>
    <row r="166" spans="1:1" x14ac:dyDescent="0.35">
      <c r="A166" t="s">
        <v>449</v>
      </c>
    </row>
    <row r="167" spans="1:1" x14ac:dyDescent="0.35">
      <c r="A167" t="s">
        <v>450</v>
      </c>
    </row>
    <row r="168" spans="1:1" x14ac:dyDescent="0.35">
      <c r="A168" t="s">
        <v>451</v>
      </c>
    </row>
    <row r="169" spans="1:1" x14ac:dyDescent="0.35">
      <c r="A169" t="s">
        <v>452</v>
      </c>
    </row>
    <row r="170" spans="1:1" x14ac:dyDescent="0.35">
      <c r="A170" t="s">
        <v>453</v>
      </c>
    </row>
    <row r="171" spans="1:1" x14ac:dyDescent="0.35">
      <c r="A171" t="s">
        <v>454</v>
      </c>
    </row>
    <row r="172" spans="1:1" x14ac:dyDescent="0.35">
      <c r="A172" t="s">
        <v>455</v>
      </c>
    </row>
    <row r="173" spans="1:1" x14ac:dyDescent="0.35">
      <c r="A173" t="s">
        <v>456</v>
      </c>
    </row>
    <row r="175" spans="1:1" x14ac:dyDescent="0.35">
      <c r="A175" t="s">
        <v>457</v>
      </c>
    </row>
    <row r="176" spans="1:1" x14ac:dyDescent="0.35">
      <c r="A176" t="s">
        <v>458</v>
      </c>
    </row>
    <row r="177" spans="1:1" x14ac:dyDescent="0.35">
      <c r="A177" t="s">
        <v>459</v>
      </c>
    </row>
    <row r="179" spans="1:1" x14ac:dyDescent="0.35">
      <c r="A179" t="s">
        <v>460</v>
      </c>
    </row>
    <row r="181" spans="1:1" x14ac:dyDescent="0.35">
      <c r="A181" t="s">
        <v>461</v>
      </c>
    </row>
    <row r="182" spans="1:1" x14ac:dyDescent="0.35">
      <c r="A182" t="s">
        <v>462</v>
      </c>
    </row>
    <row r="183" spans="1:1" x14ac:dyDescent="0.35">
      <c r="A183" t="s">
        <v>463</v>
      </c>
    </row>
    <row r="184" spans="1:1" x14ac:dyDescent="0.35">
      <c r="A184" t="s">
        <v>464</v>
      </c>
    </row>
    <row r="185" spans="1:1" x14ac:dyDescent="0.35">
      <c r="A185" t="s">
        <v>465</v>
      </c>
    </row>
    <row r="187" spans="1:1" x14ac:dyDescent="0.35">
      <c r="A187" t="s">
        <v>466</v>
      </c>
    </row>
    <row r="188" spans="1:1" x14ac:dyDescent="0.35">
      <c r="A188" t="s">
        <v>467</v>
      </c>
    </row>
    <row r="189" spans="1:1" x14ac:dyDescent="0.35">
      <c r="A189" t="s">
        <v>468</v>
      </c>
    </row>
    <row r="190" spans="1:1" x14ac:dyDescent="0.35">
      <c r="A190" t="s">
        <v>469</v>
      </c>
    </row>
    <row r="191" spans="1:1" x14ac:dyDescent="0.35">
      <c r="A191" t="s">
        <v>470</v>
      </c>
    </row>
    <row r="192" spans="1:1" x14ac:dyDescent="0.35">
      <c r="A192" t="s">
        <v>471</v>
      </c>
    </row>
    <row r="193" spans="1:1" x14ac:dyDescent="0.35">
      <c r="A193" t="s">
        <v>472</v>
      </c>
    </row>
    <row r="195" spans="1:1" x14ac:dyDescent="0.35">
      <c r="A195" t="s">
        <v>473</v>
      </c>
    </row>
    <row r="197" spans="1:1" x14ac:dyDescent="0.35">
      <c r="A197" t="s">
        <v>474</v>
      </c>
    </row>
    <row r="198" spans="1:1" x14ac:dyDescent="0.35">
      <c r="A198" t="s">
        <v>475</v>
      </c>
    </row>
    <row r="199" spans="1:1" x14ac:dyDescent="0.35">
      <c r="A199" t="s">
        <v>476</v>
      </c>
    </row>
    <row r="200" spans="1:1" x14ac:dyDescent="0.35">
      <c r="A200" t="s">
        <v>477</v>
      </c>
    </row>
    <row r="201" spans="1:1" x14ac:dyDescent="0.35">
      <c r="A201" t="s">
        <v>478</v>
      </c>
    </row>
    <row r="202" spans="1:1" x14ac:dyDescent="0.35">
      <c r="A202" t="s">
        <v>479</v>
      </c>
    </row>
    <row r="203" spans="1:1" x14ac:dyDescent="0.35">
      <c r="A203" t="s">
        <v>480</v>
      </c>
    </row>
    <row r="205" spans="1:1" x14ac:dyDescent="0.35">
      <c r="A205" t="s">
        <v>481</v>
      </c>
    </row>
    <row r="206" spans="1:1" x14ac:dyDescent="0.35">
      <c r="A206" t="s">
        <v>482</v>
      </c>
    </row>
    <row r="208" spans="1:1" x14ac:dyDescent="0.35">
      <c r="A208" t="s">
        <v>483</v>
      </c>
    </row>
    <row r="210" spans="1:1" x14ac:dyDescent="0.35">
      <c r="A210" t="s">
        <v>484</v>
      </c>
    </row>
    <row r="211" spans="1:1" x14ac:dyDescent="0.35">
      <c r="A211" t="s">
        <v>485</v>
      </c>
    </row>
    <row r="212" spans="1:1" x14ac:dyDescent="0.35">
      <c r="A212" t="s">
        <v>486</v>
      </c>
    </row>
    <row r="214" spans="1:1" x14ac:dyDescent="0.35">
      <c r="A214" t="s">
        <v>487</v>
      </c>
    </row>
    <row r="215" spans="1:1" x14ac:dyDescent="0.35">
      <c r="A215" t="s">
        <v>488</v>
      </c>
    </row>
    <row r="217" spans="1:1" x14ac:dyDescent="0.35">
      <c r="A217" t="s">
        <v>489</v>
      </c>
    </row>
    <row r="218" spans="1:1" x14ac:dyDescent="0.35">
      <c r="A218" t="s">
        <v>490</v>
      </c>
    </row>
    <row r="219" spans="1:1" x14ac:dyDescent="0.35">
      <c r="A219" t="s">
        <v>491</v>
      </c>
    </row>
    <row r="220" spans="1:1" x14ac:dyDescent="0.35">
      <c r="A220" t="s">
        <v>492</v>
      </c>
    </row>
    <row r="222" spans="1:1" x14ac:dyDescent="0.35">
      <c r="A222" t="s">
        <v>493</v>
      </c>
    </row>
    <row r="223" spans="1:1" x14ac:dyDescent="0.35">
      <c r="A223" t="s">
        <v>494</v>
      </c>
    </row>
    <row r="224" spans="1:1" x14ac:dyDescent="0.35">
      <c r="A224" t="s">
        <v>495</v>
      </c>
    </row>
    <row r="225" spans="1:1" x14ac:dyDescent="0.35">
      <c r="A225" t="s">
        <v>496</v>
      </c>
    </row>
    <row r="226" spans="1:1" x14ac:dyDescent="0.35">
      <c r="A226" t="s">
        <v>497</v>
      </c>
    </row>
    <row r="227" spans="1:1" x14ac:dyDescent="0.35">
      <c r="A227" t="s">
        <v>498</v>
      </c>
    </row>
    <row r="228" spans="1:1" x14ac:dyDescent="0.35">
      <c r="A228" t="s">
        <v>499</v>
      </c>
    </row>
    <row r="230" spans="1:1" x14ac:dyDescent="0.35">
      <c r="A230" t="s">
        <v>500</v>
      </c>
    </row>
    <row r="231" spans="1:1" x14ac:dyDescent="0.35">
      <c r="A231" t="s">
        <v>501</v>
      </c>
    </row>
    <row r="232" spans="1:1" x14ac:dyDescent="0.35">
      <c r="A232" t="s">
        <v>502</v>
      </c>
    </row>
    <row r="233" spans="1:1" x14ac:dyDescent="0.35">
      <c r="A233" t="s">
        <v>503</v>
      </c>
    </row>
    <row r="235" spans="1:1" x14ac:dyDescent="0.35">
      <c r="A235" t="s">
        <v>504</v>
      </c>
    </row>
    <row r="236" spans="1:1" x14ac:dyDescent="0.35">
      <c r="A236" t="s">
        <v>505</v>
      </c>
    </row>
    <row r="237" spans="1:1" x14ac:dyDescent="0.35">
      <c r="A237" t="s">
        <v>506</v>
      </c>
    </row>
    <row r="238" spans="1:1" x14ac:dyDescent="0.35">
      <c r="A238" t="s">
        <v>507</v>
      </c>
    </row>
    <row r="239" spans="1:1" x14ac:dyDescent="0.35">
      <c r="A239" t="s">
        <v>508</v>
      </c>
    </row>
    <row r="240" spans="1:1" x14ac:dyDescent="0.35">
      <c r="A240" t="s">
        <v>509</v>
      </c>
    </row>
    <row r="241" spans="1:1" x14ac:dyDescent="0.35">
      <c r="A241" t="s">
        <v>510</v>
      </c>
    </row>
    <row r="242" spans="1:1" x14ac:dyDescent="0.35">
      <c r="A242" t="s">
        <v>511</v>
      </c>
    </row>
    <row r="243" spans="1:1" x14ac:dyDescent="0.35">
      <c r="A243" t="s">
        <v>512</v>
      </c>
    </row>
    <row r="245" spans="1:1" x14ac:dyDescent="0.35">
      <c r="A245" t="s">
        <v>513</v>
      </c>
    </row>
    <row r="247" spans="1:1" x14ac:dyDescent="0.35">
      <c r="A247" t="s">
        <v>514</v>
      </c>
    </row>
    <row r="248" spans="1:1" x14ac:dyDescent="0.35">
      <c r="A248" t="s">
        <v>515</v>
      </c>
    </row>
    <row r="249" spans="1:1" x14ac:dyDescent="0.35">
      <c r="A249" t="s">
        <v>516</v>
      </c>
    </row>
    <row r="250" spans="1:1" x14ac:dyDescent="0.35">
      <c r="A250" t="s">
        <v>517</v>
      </c>
    </row>
    <row r="252" spans="1:1" x14ac:dyDescent="0.35">
      <c r="A252" t="s">
        <v>518</v>
      </c>
    </row>
    <row r="253" spans="1:1" x14ac:dyDescent="0.35">
      <c r="A253" t="s">
        <v>519</v>
      </c>
    </row>
    <row r="254" spans="1:1" x14ac:dyDescent="0.35">
      <c r="A254" t="s">
        <v>520</v>
      </c>
    </row>
    <row r="255" spans="1:1" x14ac:dyDescent="0.35">
      <c r="A255" t="s">
        <v>521</v>
      </c>
    </row>
    <row r="257" spans="1:1" x14ac:dyDescent="0.35">
      <c r="A257" t="s">
        <v>522</v>
      </c>
    </row>
    <row r="258" spans="1:1" x14ac:dyDescent="0.35">
      <c r="A258" t="s">
        <v>523</v>
      </c>
    </row>
    <row r="259" spans="1:1" x14ac:dyDescent="0.35">
      <c r="A259" t="s">
        <v>524</v>
      </c>
    </row>
    <row r="260" spans="1:1" x14ac:dyDescent="0.35">
      <c r="A260" t="s">
        <v>525</v>
      </c>
    </row>
    <row r="261" spans="1:1" x14ac:dyDescent="0.35">
      <c r="A261" t="s">
        <v>526</v>
      </c>
    </row>
    <row r="262" spans="1:1" x14ac:dyDescent="0.35">
      <c r="A262" t="s">
        <v>527</v>
      </c>
    </row>
    <row r="263" spans="1:1" x14ac:dyDescent="0.35">
      <c r="A263" t="s">
        <v>528</v>
      </c>
    </row>
    <row r="264" spans="1:1" x14ac:dyDescent="0.35">
      <c r="A264" t="s">
        <v>529</v>
      </c>
    </row>
    <row r="265" spans="1:1" x14ac:dyDescent="0.35">
      <c r="A265" t="s">
        <v>530</v>
      </c>
    </row>
    <row r="266" spans="1:1" x14ac:dyDescent="0.35">
      <c r="A266" t="s">
        <v>531</v>
      </c>
    </row>
    <row r="267" spans="1:1" x14ac:dyDescent="0.35">
      <c r="A267" t="s">
        <v>532</v>
      </c>
    </row>
    <row r="269" spans="1:1" x14ac:dyDescent="0.35">
      <c r="A269" t="s">
        <v>533</v>
      </c>
    </row>
    <row r="270" spans="1:1" x14ac:dyDescent="0.35">
      <c r="A270" t="s">
        <v>534</v>
      </c>
    </row>
    <row r="271" spans="1:1" x14ac:dyDescent="0.35">
      <c r="A271" t="s">
        <v>535</v>
      </c>
    </row>
    <row r="272" spans="1:1" x14ac:dyDescent="0.35">
      <c r="A272" t="s">
        <v>536</v>
      </c>
    </row>
    <row r="273" spans="1:1" x14ac:dyDescent="0.35">
      <c r="A273" t="s">
        <v>537</v>
      </c>
    </row>
    <row r="275" spans="1:1" x14ac:dyDescent="0.35">
      <c r="A275" t="s">
        <v>538</v>
      </c>
    </row>
    <row r="276" spans="1:1" x14ac:dyDescent="0.35">
      <c r="A276" t="s">
        <v>539</v>
      </c>
    </row>
    <row r="277" spans="1:1" x14ac:dyDescent="0.35">
      <c r="A277" t="s">
        <v>540</v>
      </c>
    </row>
    <row r="278" spans="1:1" x14ac:dyDescent="0.35">
      <c r="A278" t="s">
        <v>541</v>
      </c>
    </row>
    <row r="279" spans="1:1" x14ac:dyDescent="0.35">
      <c r="A279" t="s">
        <v>542</v>
      </c>
    </row>
    <row r="280" spans="1:1" x14ac:dyDescent="0.35">
      <c r="A280" t="s">
        <v>543</v>
      </c>
    </row>
    <row r="281" spans="1:1" x14ac:dyDescent="0.35">
      <c r="A281" t="s">
        <v>544</v>
      </c>
    </row>
    <row r="282" spans="1:1" x14ac:dyDescent="0.35">
      <c r="A282" t="s">
        <v>545</v>
      </c>
    </row>
    <row r="283" spans="1:1" x14ac:dyDescent="0.35">
      <c r="A283" t="s">
        <v>546</v>
      </c>
    </row>
    <row r="284" spans="1:1" x14ac:dyDescent="0.35">
      <c r="A284" t="s">
        <v>547</v>
      </c>
    </row>
    <row r="285" spans="1:1" x14ac:dyDescent="0.35">
      <c r="A285" t="s">
        <v>548</v>
      </c>
    </row>
    <row r="286" spans="1:1" x14ac:dyDescent="0.35">
      <c r="A286" t="s">
        <v>549</v>
      </c>
    </row>
    <row r="288" spans="1:1" x14ac:dyDescent="0.35">
      <c r="A288" t="s">
        <v>550</v>
      </c>
    </row>
    <row r="289" spans="1:1" x14ac:dyDescent="0.35">
      <c r="A289" t="s">
        <v>551</v>
      </c>
    </row>
    <row r="290" spans="1:1" x14ac:dyDescent="0.35">
      <c r="A290" t="s">
        <v>552</v>
      </c>
    </row>
    <row r="291" spans="1:1" x14ac:dyDescent="0.35">
      <c r="A291" t="s">
        <v>553</v>
      </c>
    </row>
    <row r="293" spans="1:1" x14ac:dyDescent="0.35">
      <c r="A293" t="s">
        <v>554</v>
      </c>
    </row>
    <row r="294" spans="1:1" x14ac:dyDescent="0.35">
      <c r="A294" t="s">
        <v>555</v>
      </c>
    </row>
    <row r="295" spans="1:1" x14ac:dyDescent="0.35">
      <c r="A295" t="s">
        <v>556</v>
      </c>
    </row>
    <row r="297" spans="1:1" x14ac:dyDescent="0.35">
      <c r="A297" t="s">
        <v>557</v>
      </c>
    </row>
    <row r="298" spans="1:1" x14ac:dyDescent="0.35">
      <c r="A298" t="s">
        <v>558</v>
      </c>
    </row>
    <row r="299" spans="1:1" x14ac:dyDescent="0.35">
      <c r="A299" t="s">
        <v>559</v>
      </c>
    </row>
    <row r="300" spans="1:1" x14ac:dyDescent="0.35">
      <c r="A300" t="s">
        <v>560</v>
      </c>
    </row>
    <row r="301" spans="1:1" x14ac:dyDescent="0.35">
      <c r="A301" t="s">
        <v>561</v>
      </c>
    </row>
    <row r="302" spans="1:1" x14ac:dyDescent="0.35">
      <c r="A302" t="s">
        <v>562</v>
      </c>
    </row>
    <row r="303" spans="1:1" x14ac:dyDescent="0.35">
      <c r="A303" t="s">
        <v>563</v>
      </c>
    </row>
    <row r="304" spans="1:1" x14ac:dyDescent="0.35">
      <c r="A304" t="s">
        <v>564</v>
      </c>
    </row>
    <row r="305" spans="1:1" x14ac:dyDescent="0.35">
      <c r="A305" t="s">
        <v>565</v>
      </c>
    </row>
    <row r="306" spans="1:1" x14ac:dyDescent="0.35">
      <c r="A306" t="s">
        <v>566</v>
      </c>
    </row>
    <row r="307" spans="1:1" x14ac:dyDescent="0.35">
      <c r="A307" t="s">
        <v>567</v>
      </c>
    </row>
    <row r="308" spans="1:1" x14ac:dyDescent="0.35">
      <c r="A308" t="s">
        <v>568</v>
      </c>
    </row>
    <row r="310" spans="1:1" x14ac:dyDescent="0.35">
      <c r="A310" t="s">
        <v>569</v>
      </c>
    </row>
    <row r="311" spans="1:1" x14ac:dyDescent="0.35">
      <c r="A311" t="s">
        <v>570</v>
      </c>
    </row>
    <row r="312" spans="1:1" x14ac:dyDescent="0.35">
      <c r="A312" t="s">
        <v>571</v>
      </c>
    </row>
    <row r="313" spans="1:1" x14ac:dyDescent="0.35">
      <c r="A313" t="s">
        <v>572</v>
      </c>
    </row>
    <row r="314" spans="1:1" x14ac:dyDescent="0.35">
      <c r="A314" t="s">
        <v>573</v>
      </c>
    </row>
    <row r="315" spans="1:1" x14ac:dyDescent="0.35">
      <c r="A315" t="s">
        <v>574</v>
      </c>
    </row>
    <row r="316" spans="1:1" x14ac:dyDescent="0.35">
      <c r="A316" t="s">
        <v>575</v>
      </c>
    </row>
    <row r="318" spans="1:1" x14ac:dyDescent="0.35">
      <c r="A318" t="s">
        <v>576</v>
      </c>
    </row>
    <row r="319" spans="1:1" x14ac:dyDescent="0.35">
      <c r="A319" t="s">
        <v>577</v>
      </c>
    </row>
    <row r="320" spans="1:1" x14ac:dyDescent="0.35">
      <c r="A320" t="s">
        <v>578</v>
      </c>
    </row>
    <row r="321" spans="1:1" x14ac:dyDescent="0.35">
      <c r="A321" t="s">
        <v>579</v>
      </c>
    </row>
    <row r="322" spans="1:1" x14ac:dyDescent="0.35">
      <c r="A322" t="s">
        <v>580</v>
      </c>
    </row>
    <row r="323" spans="1:1" x14ac:dyDescent="0.35">
      <c r="A323" t="s">
        <v>581</v>
      </c>
    </row>
    <row r="324" spans="1:1" x14ac:dyDescent="0.35">
      <c r="A324" t="s">
        <v>582</v>
      </c>
    </row>
    <row r="325" spans="1:1" x14ac:dyDescent="0.35">
      <c r="A325" t="s">
        <v>583</v>
      </c>
    </row>
    <row r="326" spans="1:1" x14ac:dyDescent="0.35">
      <c r="A326" t="s">
        <v>584</v>
      </c>
    </row>
    <row r="327" spans="1:1" x14ac:dyDescent="0.35">
      <c r="A327" t="s">
        <v>585</v>
      </c>
    </row>
    <row r="329" spans="1:1" x14ac:dyDescent="0.35">
      <c r="A329" t="s">
        <v>586</v>
      </c>
    </row>
    <row r="330" spans="1:1" x14ac:dyDescent="0.35">
      <c r="A330" t="s">
        <v>587</v>
      </c>
    </row>
    <row r="331" spans="1:1" x14ac:dyDescent="0.35">
      <c r="A331" t="s">
        <v>588</v>
      </c>
    </row>
    <row r="332" spans="1:1" x14ac:dyDescent="0.35">
      <c r="A332" t="s">
        <v>589</v>
      </c>
    </row>
    <row r="333" spans="1:1" x14ac:dyDescent="0.35">
      <c r="A333" t="s">
        <v>590</v>
      </c>
    </row>
    <row r="334" spans="1:1" x14ac:dyDescent="0.35">
      <c r="A334" t="s">
        <v>591</v>
      </c>
    </row>
    <row r="335" spans="1:1" x14ac:dyDescent="0.35">
      <c r="A335" t="s">
        <v>592</v>
      </c>
    </row>
    <row r="337" spans="1:1" x14ac:dyDescent="0.35">
      <c r="A337" t="s">
        <v>593</v>
      </c>
    </row>
    <row r="338" spans="1:1" x14ac:dyDescent="0.35">
      <c r="A338" t="s">
        <v>594</v>
      </c>
    </row>
    <row r="339" spans="1:1" x14ac:dyDescent="0.35">
      <c r="A339" t="s">
        <v>595</v>
      </c>
    </row>
    <row r="340" spans="1:1" x14ac:dyDescent="0.35">
      <c r="A340" t="s">
        <v>596</v>
      </c>
    </row>
    <row r="341" spans="1:1" x14ac:dyDescent="0.35">
      <c r="A341" t="s">
        <v>597</v>
      </c>
    </row>
    <row r="343" spans="1:1" x14ac:dyDescent="0.35">
      <c r="A343" t="s">
        <v>598</v>
      </c>
    </row>
    <row r="345" spans="1:1" x14ac:dyDescent="0.35">
      <c r="A345" t="s">
        <v>599</v>
      </c>
    </row>
    <row r="346" spans="1:1" x14ac:dyDescent="0.35">
      <c r="A346" t="s">
        <v>600</v>
      </c>
    </row>
    <row r="347" spans="1:1" x14ac:dyDescent="0.35">
      <c r="A347" t="s">
        <v>601</v>
      </c>
    </row>
    <row r="348" spans="1:1" x14ac:dyDescent="0.35">
      <c r="A348" t="s">
        <v>602</v>
      </c>
    </row>
    <row r="349" spans="1:1" x14ac:dyDescent="0.35">
      <c r="A349" t="s">
        <v>603</v>
      </c>
    </row>
    <row r="350" spans="1:1" x14ac:dyDescent="0.35">
      <c r="A350" t="s">
        <v>604</v>
      </c>
    </row>
    <row r="351" spans="1:1" x14ac:dyDescent="0.35">
      <c r="A351" t="s">
        <v>605</v>
      </c>
    </row>
    <row r="352" spans="1:1" x14ac:dyDescent="0.35">
      <c r="A352" t="s">
        <v>606</v>
      </c>
    </row>
    <row r="354" spans="1:1" x14ac:dyDescent="0.35">
      <c r="A354" t="s">
        <v>607</v>
      </c>
    </row>
    <row r="355" spans="1:1" x14ac:dyDescent="0.35">
      <c r="A355" t="s">
        <v>608</v>
      </c>
    </row>
    <row r="356" spans="1:1" x14ac:dyDescent="0.35">
      <c r="A356" t="s">
        <v>609</v>
      </c>
    </row>
    <row r="357" spans="1:1" x14ac:dyDescent="0.35">
      <c r="A357" t="s">
        <v>610</v>
      </c>
    </row>
    <row r="358" spans="1:1" x14ac:dyDescent="0.35">
      <c r="A358" t="s">
        <v>611</v>
      </c>
    </row>
    <row r="359" spans="1:1" x14ac:dyDescent="0.35">
      <c r="A359" t="s">
        <v>612</v>
      </c>
    </row>
    <row r="361" spans="1:1" x14ac:dyDescent="0.35">
      <c r="A361" t="s">
        <v>613</v>
      </c>
    </row>
    <row r="362" spans="1:1" x14ac:dyDescent="0.35">
      <c r="A362" t="s">
        <v>614</v>
      </c>
    </row>
    <row r="363" spans="1:1" x14ac:dyDescent="0.35">
      <c r="A363" t="s">
        <v>615</v>
      </c>
    </row>
    <row r="365" spans="1:1" x14ac:dyDescent="0.35">
      <c r="A365" t="s">
        <v>616</v>
      </c>
    </row>
    <row r="366" spans="1:1" x14ac:dyDescent="0.35">
      <c r="A366" t="s">
        <v>617</v>
      </c>
    </row>
    <row r="368" spans="1:1" x14ac:dyDescent="0.35">
      <c r="A368" t="s">
        <v>618</v>
      </c>
    </row>
    <row r="369" spans="1:1" x14ac:dyDescent="0.35">
      <c r="A369" t="s">
        <v>619</v>
      </c>
    </row>
    <row r="370" spans="1:1" x14ac:dyDescent="0.35">
      <c r="A370" t="s">
        <v>620</v>
      </c>
    </row>
    <row r="372" spans="1:1" x14ac:dyDescent="0.35">
      <c r="A372" t="s">
        <v>621</v>
      </c>
    </row>
    <row r="373" spans="1:1" x14ac:dyDescent="0.35">
      <c r="A373" t="s">
        <v>622</v>
      </c>
    </row>
    <row r="374" spans="1:1" x14ac:dyDescent="0.35">
      <c r="A374" t="s">
        <v>623</v>
      </c>
    </row>
    <row r="376" spans="1:1" x14ac:dyDescent="0.35">
      <c r="A376" t="s">
        <v>624</v>
      </c>
    </row>
    <row r="377" spans="1:1" x14ac:dyDescent="0.35">
      <c r="A377" t="s">
        <v>625</v>
      </c>
    </row>
    <row r="379" spans="1:1" x14ac:dyDescent="0.35">
      <c r="A379" t="s">
        <v>626</v>
      </c>
    </row>
    <row r="380" spans="1:1" x14ac:dyDescent="0.35">
      <c r="A380" t="s">
        <v>627</v>
      </c>
    </row>
    <row r="382" spans="1:1" x14ac:dyDescent="0.35">
      <c r="A382" t="s">
        <v>628</v>
      </c>
    </row>
    <row r="383" spans="1:1" x14ac:dyDescent="0.35">
      <c r="A383" t="s">
        <v>629</v>
      </c>
    </row>
    <row r="384" spans="1:1" x14ac:dyDescent="0.35">
      <c r="A384" t="s">
        <v>630</v>
      </c>
    </row>
    <row r="385" spans="1:1" x14ac:dyDescent="0.35">
      <c r="A385" t="s">
        <v>631</v>
      </c>
    </row>
    <row r="386" spans="1:1" x14ac:dyDescent="0.35">
      <c r="A386" t="s">
        <v>632</v>
      </c>
    </row>
    <row r="388" spans="1:1" x14ac:dyDescent="0.35">
      <c r="A388" t="s">
        <v>633</v>
      </c>
    </row>
    <row r="389" spans="1:1" x14ac:dyDescent="0.35">
      <c r="A389" t="s">
        <v>634</v>
      </c>
    </row>
    <row r="390" spans="1:1" x14ac:dyDescent="0.35">
      <c r="A390" t="s">
        <v>635</v>
      </c>
    </row>
    <row r="391" spans="1:1" x14ac:dyDescent="0.35">
      <c r="A391" t="s">
        <v>636</v>
      </c>
    </row>
    <row r="392" spans="1:1" x14ac:dyDescent="0.35">
      <c r="A392" t="s">
        <v>637</v>
      </c>
    </row>
    <row r="393" spans="1:1" x14ac:dyDescent="0.35">
      <c r="A393" t="s">
        <v>638</v>
      </c>
    </row>
    <row r="394" spans="1:1" x14ac:dyDescent="0.35">
      <c r="A394" t="s">
        <v>639</v>
      </c>
    </row>
    <row r="395" spans="1:1" x14ac:dyDescent="0.35">
      <c r="A395" t="s">
        <v>640</v>
      </c>
    </row>
    <row r="396" spans="1:1" x14ac:dyDescent="0.35">
      <c r="A396" t="s">
        <v>641</v>
      </c>
    </row>
    <row r="398" spans="1:1" x14ac:dyDescent="0.35">
      <c r="A398" t="s">
        <v>642</v>
      </c>
    </row>
    <row r="399" spans="1:1" x14ac:dyDescent="0.35">
      <c r="A399" t="s">
        <v>643</v>
      </c>
    </row>
    <row r="400" spans="1:1" x14ac:dyDescent="0.35">
      <c r="A400" t="s">
        <v>644</v>
      </c>
    </row>
    <row r="401" spans="1:1" x14ac:dyDescent="0.35">
      <c r="A401" t="s">
        <v>645</v>
      </c>
    </row>
    <row r="403" spans="1:1" x14ac:dyDescent="0.35">
      <c r="A403" t="s">
        <v>646</v>
      </c>
    </row>
    <row r="404" spans="1:1" x14ac:dyDescent="0.35">
      <c r="A404" t="s">
        <v>647</v>
      </c>
    </row>
    <row r="405" spans="1:1" x14ac:dyDescent="0.35">
      <c r="A405" t="s">
        <v>648</v>
      </c>
    </row>
    <row r="407" spans="1:1" x14ac:dyDescent="0.35">
      <c r="A407" t="s">
        <v>649</v>
      </c>
    </row>
    <row r="409" spans="1:1" x14ac:dyDescent="0.35">
      <c r="A409" t="s">
        <v>650</v>
      </c>
    </row>
    <row r="410" spans="1:1" x14ac:dyDescent="0.35">
      <c r="A410" t="s">
        <v>651</v>
      </c>
    </row>
    <row r="411" spans="1:1" x14ac:dyDescent="0.35">
      <c r="A411" t="s">
        <v>652</v>
      </c>
    </row>
    <row r="412" spans="1:1" x14ac:dyDescent="0.35">
      <c r="A412" t="s">
        <v>653</v>
      </c>
    </row>
    <row r="413" spans="1:1" x14ac:dyDescent="0.35">
      <c r="A413" t="s">
        <v>654</v>
      </c>
    </row>
    <row r="415" spans="1:1" x14ac:dyDescent="0.35">
      <c r="A415" t="s">
        <v>655</v>
      </c>
    </row>
    <row r="416" spans="1:1" x14ac:dyDescent="0.35">
      <c r="A416" t="s">
        <v>656</v>
      </c>
    </row>
    <row r="417" spans="1:1" x14ac:dyDescent="0.35">
      <c r="A417" t="s">
        <v>657</v>
      </c>
    </row>
    <row r="418" spans="1:1" x14ac:dyDescent="0.35">
      <c r="A418" t="s">
        <v>658</v>
      </c>
    </row>
    <row r="419" spans="1:1" x14ac:dyDescent="0.35">
      <c r="A419" t="s">
        <v>659</v>
      </c>
    </row>
    <row r="420" spans="1:1" x14ac:dyDescent="0.35">
      <c r="A420" t="s">
        <v>660</v>
      </c>
    </row>
    <row r="422" spans="1:1" x14ac:dyDescent="0.35">
      <c r="A422" t="s">
        <v>661</v>
      </c>
    </row>
    <row r="423" spans="1:1" x14ac:dyDescent="0.35">
      <c r="A423" t="s">
        <v>662</v>
      </c>
    </row>
    <row r="424" spans="1:1" x14ac:dyDescent="0.35">
      <c r="A424" t="s">
        <v>663</v>
      </c>
    </row>
    <row r="425" spans="1:1" x14ac:dyDescent="0.35">
      <c r="A425" t="s">
        <v>664</v>
      </c>
    </row>
    <row r="426" spans="1:1" x14ac:dyDescent="0.35">
      <c r="A426" t="s">
        <v>665</v>
      </c>
    </row>
    <row r="427" spans="1:1" x14ac:dyDescent="0.35">
      <c r="A427" t="s">
        <v>666</v>
      </c>
    </row>
    <row r="429" spans="1:1" x14ac:dyDescent="0.35">
      <c r="A429" t="s">
        <v>667</v>
      </c>
    </row>
    <row r="430" spans="1:1" x14ac:dyDescent="0.35">
      <c r="A430" t="s">
        <v>668</v>
      </c>
    </row>
    <row r="431" spans="1:1" x14ac:dyDescent="0.35">
      <c r="A431" t="s">
        <v>669</v>
      </c>
    </row>
    <row r="432" spans="1:1" x14ac:dyDescent="0.35">
      <c r="A432" t="s">
        <v>670</v>
      </c>
    </row>
    <row r="433" spans="1:1" x14ac:dyDescent="0.35">
      <c r="A433" t="s">
        <v>671</v>
      </c>
    </row>
    <row r="435" spans="1:1" x14ac:dyDescent="0.35">
      <c r="A435" t="s">
        <v>672</v>
      </c>
    </row>
    <row r="437" spans="1:1" x14ac:dyDescent="0.35">
      <c r="A437" t="s">
        <v>673</v>
      </c>
    </row>
    <row r="438" spans="1:1" x14ac:dyDescent="0.35">
      <c r="A438" t="s">
        <v>674</v>
      </c>
    </row>
    <row r="439" spans="1:1" x14ac:dyDescent="0.35">
      <c r="A439" t="s">
        <v>675</v>
      </c>
    </row>
    <row r="440" spans="1:1" x14ac:dyDescent="0.35">
      <c r="A440" t="s">
        <v>676</v>
      </c>
    </row>
    <row r="441" spans="1:1" x14ac:dyDescent="0.35">
      <c r="A441" t="s">
        <v>677</v>
      </c>
    </row>
    <row r="442" spans="1:1" x14ac:dyDescent="0.35">
      <c r="A442" t="s">
        <v>678</v>
      </c>
    </row>
    <row r="443" spans="1:1" x14ac:dyDescent="0.35">
      <c r="A443" t="s">
        <v>679</v>
      </c>
    </row>
    <row r="444" spans="1:1" x14ac:dyDescent="0.35">
      <c r="A444" t="s">
        <v>680</v>
      </c>
    </row>
    <row r="446" spans="1:1" x14ac:dyDescent="0.35">
      <c r="A446" t="s">
        <v>681</v>
      </c>
    </row>
    <row r="448" spans="1:1" x14ac:dyDescent="0.35">
      <c r="A448" t="s">
        <v>682</v>
      </c>
    </row>
    <row r="449" spans="1:1" x14ac:dyDescent="0.35">
      <c r="A449" t="s">
        <v>683</v>
      </c>
    </row>
    <row r="450" spans="1:1" x14ac:dyDescent="0.35">
      <c r="A450" t="s">
        <v>684</v>
      </c>
    </row>
    <row r="451" spans="1:1" x14ac:dyDescent="0.35">
      <c r="A451" t="s">
        <v>685</v>
      </c>
    </row>
    <row r="453" spans="1:1" x14ac:dyDescent="0.35">
      <c r="A453" t="s">
        <v>686</v>
      </c>
    </row>
    <row r="454" spans="1:1" x14ac:dyDescent="0.35">
      <c r="A454" t="s">
        <v>687</v>
      </c>
    </row>
    <row r="455" spans="1:1" x14ac:dyDescent="0.35">
      <c r="A455" t="s">
        <v>688</v>
      </c>
    </row>
    <row r="456" spans="1:1" x14ac:dyDescent="0.35">
      <c r="A456" t="s">
        <v>689</v>
      </c>
    </row>
    <row r="457" spans="1:1" x14ac:dyDescent="0.35">
      <c r="A457" t="s">
        <v>690</v>
      </c>
    </row>
    <row r="458" spans="1:1" x14ac:dyDescent="0.35">
      <c r="A458" t="s">
        <v>691</v>
      </c>
    </row>
    <row r="459" spans="1:1" x14ac:dyDescent="0.35">
      <c r="A459" t="s">
        <v>692</v>
      </c>
    </row>
    <row r="460" spans="1:1" x14ac:dyDescent="0.35">
      <c r="A460" t="s">
        <v>693</v>
      </c>
    </row>
    <row r="461" spans="1:1" x14ac:dyDescent="0.35">
      <c r="A461" t="s">
        <v>694</v>
      </c>
    </row>
    <row r="463" spans="1:1" x14ac:dyDescent="0.35">
      <c r="A463" t="s">
        <v>695</v>
      </c>
    </row>
    <row r="464" spans="1:1" x14ac:dyDescent="0.35">
      <c r="A464" t="s">
        <v>696</v>
      </c>
    </row>
    <row r="465" spans="1:1" x14ac:dyDescent="0.35">
      <c r="A465" t="s">
        <v>697</v>
      </c>
    </row>
    <row r="466" spans="1:1" x14ac:dyDescent="0.35">
      <c r="A466" t="s">
        <v>698</v>
      </c>
    </row>
    <row r="467" spans="1:1" x14ac:dyDescent="0.35">
      <c r="A467" t="s">
        <v>699</v>
      </c>
    </row>
    <row r="468" spans="1:1" x14ac:dyDescent="0.35">
      <c r="A468" t="s">
        <v>700</v>
      </c>
    </row>
    <row r="469" spans="1:1" x14ac:dyDescent="0.35">
      <c r="A469" t="s">
        <v>701</v>
      </c>
    </row>
    <row r="471" spans="1:1" x14ac:dyDescent="0.35">
      <c r="A471" t="s">
        <v>702</v>
      </c>
    </row>
    <row r="473" spans="1:1" x14ac:dyDescent="0.35">
      <c r="A473" t="s">
        <v>703</v>
      </c>
    </row>
    <row r="474" spans="1:1" x14ac:dyDescent="0.35">
      <c r="A474" t="s">
        <v>704</v>
      </c>
    </row>
    <row r="475" spans="1:1" x14ac:dyDescent="0.35">
      <c r="A475" t="s">
        <v>705</v>
      </c>
    </row>
    <row r="477" spans="1:1" x14ac:dyDescent="0.35">
      <c r="A477" t="s">
        <v>706</v>
      </c>
    </row>
    <row r="478" spans="1:1" x14ac:dyDescent="0.35">
      <c r="A478" t="s">
        <v>707</v>
      </c>
    </row>
    <row r="479" spans="1:1" x14ac:dyDescent="0.35">
      <c r="A479" t="s">
        <v>708</v>
      </c>
    </row>
    <row r="480" spans="1:1" x14ac:dyDescent="0.35">
      <c r="A480" t="s">
        <v>709</v>
      </c>
    </row>
    <row r="481" spans="1:1" x14ac:dyDescent="0.35">
      <c r="A481" t="s">
        <v>710</v>
      </c>
    </row>
    <row r="482" spans="1:1" x14ac:dyDescent="0.35">
      <c r="A482" t="s">
        <v>711</v>
      </c>
    </row>
    <row r="483" spans="1:1" x14ac:dyDescent="0.35">
      <c r="A483" t="s">
        <v>712</v>
      </c>
    </row>
    <row r="484" spans="1:1" x14ac:dyDescent="0.35">
      <c r="A484" t="s">
        <v>713</v>
      </c>
    </row>
    <row r="485" spans="1:1" x14ac:dyDescent="0.35">
      <c r="A485" t="s">
        <v>714</v>
      </c>
    </row>
    <row r="487" spans="1:1" x14ac:dyDescent="0.35">
      <c r="A487" t="s">
        <v>715</v>
      </c>
    </row>
    <row r="488" spans="1:1" x14ac:dyDescent="0.35">
      <c r="A488" t="s">
        <v>716</v>
      </c>
    </row>
    <row r="489" spans="1:1" x14ac:dyDescent="0.35">
      <c r="A489" t="s">
        <v>717</v>
      </c>
    </row>
    <row r="490" spans="1:1" x14ac:dyDescent="0.35">
      <c r="A490" t="s">
        <v>718</v>
      </c>
    </row>
    <row r="492" spans="1:1" x14ac:dyDescent="0.35">
      <c r="A492" t="s">
        <v>719</v>
      </c>
    </row>
    <row r="493" spans="1:1" x14ac:dyDescent="0.35">
      <c r="A493" t="s">
        <v>720</v>
      </c>
    </row>
    <row r="494" spans="1:1" x14ac:dyDescent="0.35">
      <c r="A494" t="s">
        <v>721</v>
      </c>
    </row>
    <row r="495" spans="1:1" x14ac:dyDescent="0.35">
      <c r="A495" t="s">
        <v>722</v>
      </c>
    </row>
    <row r="496" spans="1:1" x14ac:dyDescent="0.35">
      <c r="A496" t="s">
        <v>723</v>
      </c>
    </row>
    <row r="497" spans="1:1" x14ac:dyDescent="0.35">
      <c r="A497" t="s">
        <v>724</v>
      </c>
    </row>
    <row r="499" spans="1:1" x14ac:dyDescent="0.35">
      <c r="A499" t="s">
        <v>725</v>
      </c>
    </row>
    <row r="500" spans="1:1" x14ac:dyDescent="0.35">
      <c r="A500" t="s">
        <v>726</v>
      </c>
    </row>
    <row r="501" spans="1:1" x14ac:dyDescent="0.35">
      <c r="A501" t="s">
        <v>727</v>
      </c>
    </row>
    <row r="502" spans="1:1" x14ac:dyDescent="0.35">
      <c r="A502" t="s">
        <v>728</v>
      </c>
    </row>
    <row r="503" spans="1:1" x14ac:dyDescent="0.35">
      <c r="A503" t="s">
        <v>729</v>
      </c>
    </row>
    <row r="504" spans="1:1" x14ac:dyDescent="0.35">
      <c r="A504" t="s">
        <v>730</v>
      </c>
    </row>
    <row r="505" spans="1:1" x14ac:dyDescent="0.35">
      <c r="A505" t="s">
        <v>731</v>
      </c>
    </row>
    <row r="506" spans="1:1" x14ac:dyDescent="0.35">
      <c r="A506" t="s">
        <v>732</v>
      </c>
    </row>
    <row r="507" spans="1:1" x14ac:dyDescent="0.35">
      <c r="A507" t="s">
        <v>733</v>
      </c>
    </row>
    <row r="508" spans="1:1" x14ac:dyDescent="0.35">
      <c r="A508" t="s">
        <v>734</v>
      </c>
    </row>
    <row r="509" spans="1:1" x14ac:dyDescent="0.35">
      <c r="A509" t="s">
        <v>735</v>
      </c>
    </row>
    <row r="510" spans="1:1" x14ac:dyDescent="0.35">
      <c r="A510" t="s">
        <v>736</v>
      </c>
    </row>
    <row r="511" spans="1:1" x14ac:dyDescent="0.35">
      <c r="A511" t="s">
        <v>737</v>
      </c>
    </row>
    <row r="513" spans="1:1" x14ac:dyDescent="0.35">
      <c r="A513" t="s">
        <v>738</v>
      </c>
    </row>
    <row r="514" spans="1:1" x14ac:dyDescent="0.35">
      <c r="A514" t="s">
        <v>739</v>
      </c>
    </row>
    <row r="515" spans="1:1" x14ac:dyDescent="0.35">
      <c r="A515" t="s">
        <v>740</v>
      </c>
    </row>
    <row r="516" spans="1:1" x14ac:dyDescent="0.35">
      <c r="A516" t="s">
        <v>741</v>
      </c>
    </row>
    <row r="517" spans="1:1" x14ac:dyDescent="0.35">
      <c r="A517" t="s">
        <v>742</v>
      </c>
    </row>
    <row r="518" spans="1:1" x14ac:dyDescent="0.35">
      <c r="A518" t="s">
        <v>743</v>
      </c>
    </row>
    <row r="519" spans="1:1" x14ac:dyDescent="0.35">
      <c r="A519" t="s">
        <v>744</v>
      </c>
    </row>
    <row r="521" spans="1:1" x14ac:dyDescent="0.35">
      <c r="A521" t="s">
        <v>745</v>
      </c>
    </row>
    <row r="522" spans="1:1" x14ac:dyDescent="0.35">
      <c r="A522" t="s">
        <v>746</v>
      </c>
    </row>
    <row r="523" spans="1:1" x14ac:dyDescent="0.35">
      <c r="A523" t="s">
        <v>747</v>
      </c>
    </row>
    <row r="524" spans="1:1" x14ac:dyDescent="0.35">
      <c r="A524" t="s">
        <v>748</v>
      </c>
    </row>
    <row r="525" spans="1:1" x14ac:dyDescent="0.35">
      <c r="A525" t="s">
        <v>749</v>
      </c>
    </row>
    <row r="526" spans="1:1" x14ac:dyDescent="0.35">
      <c r="A526" t="s">
        <v>750</v>
      </c>
    </row>
    <row r="527" spans="1:1" x14ac:dyDescent="0.35">
      <c r="A527" t="s">
        <v>751</v>
      </c>
    </row>
    <row r="528" spans="1:1" x14ac:dyDescent="0.35">
      <c r="A528" t="s">
        <v>752</v>
      </c>
    </row>
    <row r="529" spans="1:1" x14ac:dyDescent="0.35">
      <c r="A529" t="s">
        <v>753</v>
      </c>
    </row>
    <row r="530" spans="1:1" x14ac:dyDescent="0.35">
      <c r="A530" t="s">
        <v>754</v>
      </c>
    </row>
    <row r="531" spans="1:1" x14ac:dyDescent="0.35">
      <c r="A531" t="s">
        <v>755</v>
      </c>
    </row>
    <row r="532" spans="1:1" x14ac:dyDescent="0.35">
      <c r="A532" t="s">
        <v>756</v>
      </c>
    </row>
    <row r="533" spans="1:1" x14ac:dyDescent="0.35">
      <c r="A533" t="s">
        <v>757</v>
      </c>
    </row>
    <row r="534" spans="1:1" x14ac:dyDescent="0.35">
      <c r="A534" t="s">
        <v>758</v>
      </c>
    </row>
    <row r="536" spans="1:1" x14ac:dyDescent="0.35">
      <c r="A536" t="s">
        <v>759</v>
      </c>
    </row>
    <row r="537" spans="1:1" x14ac:dyDescent="0.35">
      <c r="A537" t="s">
        <v>760</v>
      </c>
    </row>
    <row r="538" spans="1:1" x14ac:dyDescent="0.35">
      <c r="A538" t="s">
        <v>761</v>
      </c>
    </row>
    <row r="540" spans="1:1" x14ac:dyDescent="0.35">
      <c r="A540" t="s">
        <v>762</v>
      </c>
    </row>
    <row r="542" spans="1:1" x14ac:dyDescent="0.35">
      <c r="A542" t="s">
        <v>763</v>
      </c>
    </row>
    <row r="543" spans="1:1" x14ac:dyDescent="0.35">
      <c r="A543" t="s">
        <v>764</v>
      </c>
    </row>
    <row r="544" spans="1:1" x14ac:dyDescent="0.35">
      <c r="A544" t="s">
        <v>765</v>
      </c>
    </row>
    <row r="545" spans="1:1" x14ac:dyDescent="0.35">
      <c r="A545" t="s">
        <v>766</v>
      </c>
    </row>
    <row r="546" spans="1:1" x14ac:dyDescent="0.35">
      <c r="A546" t="s">
        <v>767</v>
      </c>
    </row>
    <row r="547" spans="1:1" x14ac:dyDescent="0.35">
      <c r="A547" t="s">
        <v>768</v>
      </c>
    </row>
    <row r="548" spans="1:1" x14ac:dyDescent="0.35">
      <c r="A548" t="s">
        <v>769</v>
      </c>
    </row>
    <row r="549" spans="1:1" x14ac:dyDescent="0.35">
      <c r="A549" t="s">
        <v>770</v>
      </c>
    </row>
    <row r="550" spans="1:1" x14ac:dyDescent="0.35">
      <c r="A550" t="s">
        <v>771</v>
      </c>
    </row>
    <row r="552" spans="1:1" x14ac:dyDescent="0.35">
      <c r="A552" t="s">
        <v>772</v>
      </c>
    </row>
    <row r="554" spans="1:1" x14ac:dyDescent="0.35">
      <c r="A554" t="s">
        <v>773</v>
      </c>
    </row>
    <row r="555" spans="1:1" x14ac:dyDescent="0.35">
      <c r="A555" t="s">
        <v>774</v>
      </c>
    </row>
    <row r="556" spans="1:1" x14ac:dyDescent="0.35">
      <c r="A556" t="s">
        <v>775</v>
      </c>
    </row>
    <row r="557" spans="1:1" x14ac:dyDescent="0.35">
      <c r="A557" t="s">
        <v>776</v>
      </c>
    </row>
    <row r="558" spans="1:1" x14ac:dyDescent="0.35">
      <c r="A558" t="s">
        <v>777</v>
      </c>
    </row>
    <row r="559" spans="1:1" x14ac:dyDescent="0.35">
      <c r="A559" t="s">
        <v>778</v>
      </c>
    </row>
    <row r="560" spans="1:1" x14ac:dyDescent="0.35">
      <c r="A560" t="s">
        <v>779</v>
      </c>
    </row>
    <row r="561" spans="1:1" x14ac:dyDescent="0.35">
      <c r="A561" t="s">
        <v>780</v>
      </c>
    </row>
    <row r="563" spans="1:1" x14ac:dyDescent="0.35">
      <c r="A563" t="s">
        <v>781</v>
      </c>
    </row>
    <row r="565" spans="1:1" x14ac:dyDescent="0.35">
      <c r="A565" t="s">
        <v>782</v>
      </c>
    </row>
    <row r="566" spans="1:1" x14ac:dyDescent="0.35">
      <c r="A566" t="s">
        <v>783</v>
      </c>
    </row>
    <row r="567" spans="1:1" x14ac:dyDescent="0.35">
      <c r="A567" t="s">
        <v>784</v>
      </c>
    </row>
    <row r="568" spans="1:1" x14ac:dyDescent="0.35">
      <c r="A568" t="s">
        <v>785</v>
      </c>
    </row>
    <row r="570" spans="1:1" x14ac:dyDescent="0.35">
      <c r="A570" t="s">
        <v>786</v>
      </c>
    </row>
    <row r="571" spans="1:1" x14ac:dyDescent="0.35">
      <c r="A571" t="s">
        <v>787</v>
      </c>
    </row>
    <row r="572" spans="1:1" x14ac:dyDescent="0.35">
      <c r="A572" t="s">
        <v>788</v>
      </c>
    </row>
    <row r="573" spans="1:1" x14ac:dyDescent="0.35">
      <c r="A573" t="s">
        <v>789</v>
      </c>
    </row>
    <row r="574" spans="1:1" x14ac:dyDescent="0.35">
      <c r="A574" t="s">
        <v>790</v>
      </c>
    </row>
    <row r="575" spans="1:1" x14ac:dyDescent="0.35">
      <c r="A575" t="s">
        <v>791</v>
      </c>
    </row>
    <row r="576" spans="1:1" x14ac:dyDescent="0.35">
      <c r="A576" t="s">
        <v>792</v>
      </c>
    </row>
    <row r="577" spans="1:1" x14ac:dyDescent="0.35">
      <c r="A577" t="s">
        <v>793</v>
      </c>
    </row>
    <row r="579" spans="1:1" x14ac:dyDescent="0.35">
      <c r="A579" t="s">
        <v>794</v>
      </c>
    </row>
    <row r="580" spans="1:1" x14ac:dyDescent="0.35">
      <c r="A580" t="s">
        <v>795</v>
      </c>
    </row>
    <row r="581" spans="1:1" x14ac:dyDescent="0.35">
      <c r="A581" t="s">
        <v>796</v>
      </c>
    </row>
    <row r="582" spans="1:1" x14ac:dyDescent="0.35">
      <c r="A582" t="s">
        <v>797</v>
      </c>
    </row>
    <row r="584" spans="1:1" x14ac:dyDescent="0.35">
      <c r="A584" t="s">
        <v>798</v>
      </c>
    </row>
    <row r="585" spans="1:1" x14ac:dyDescent="0.35">
      <c r="A585" t="s">
        <v>799</v>
      </c>
    </row>
    <row r="586" spans="1:1" x14ac:dyDescent="0.35">
      <c r="A586" t="s">
        <v>800</v>
      </c>
    </row>
    <row r="587" spans="1:1" x14ac:dyDescent="0.35">
      <c r="A587" t="s">
        <v>801</v>
      </c>
    </row>
    <row r="589" spans="1:1" x14ac:dyDescent="0.35">
      <c r="A589" t="s">
        <v>802</v>
      </c>
    </row>
    <row r="591" spans="1:1" x14ac:dyDescent="0.35">
      <c r="A591" t="s">
        <v>803</v>
      </c>
    </row>
    <row r="592" spans="1:1" x14ac:dyDescent="0.35">
      <c r="A592" t="s">
        <v>804</v>
      </c>
    </row>
    <row r="593" spans="1:1" x14ac:dyDescent="0.35">
      <c r="A593" t="s">
        <v>805</v>
      </c>
    </row>
    <row r="594" spans="1:1" x14ac:dyDescent="0.35">
      <c r="A594" t="s">
        <v>806</v>
      </c>
    </row>
    <row r="595" spans="1:1" x14ac:dyDescent="0.35">
      <c r="A595" t="s">
        <v>807</v>
      </c>
    </row>
    <row r="596" spans="1:1" x14ac:dyDescent="0.35">
      <c r="A596" t="s">
        <v>808</v>
      </c>
    </row>
    <row r="597" spans="1:1" x14ac:dyDescent="0.35">
      <c r="A597" t="s">
        <v>809</v>
      </c>
    </row>
    <row r="598" spans="1:1" x14ac:dyDescent="0.35">
      <c r="A598" t="s">
        <v>810</v>
      </c>
    </row>
    <row r="600" spans="1:1" x14ac:dyDescent="0.35">
      <c r="A600" t="s">
        <v>811</v>
      </c>
    </row>
    <row r="602" spans="1:1" x14ac:dyDescent="0.35">
      <c r="A602" t="s">
        <v>812</v>
      </c>
    </row>
    <row r="603" spans="1:1" x14ac:dyDescent="0.35">
      <c r="A603" t="s">
        <v>813</v>
      </c>
    </row>
    <row r="604" spans="1:1" x14ac:dyDescent="0.35">
      <c r="A604" t="s">
        <v>814</v>
      </c>
    </row>
    <row r="605" spans="1:1" x14ac:dyDescent="0.35">
      <c r="A605" t="s">
        <v>815</v>
      </c>
    </row>
    <row r="606" spans="1:1" x14ac:dyDescent="0.35">
      <c r="A606" t="s">
        <v>816</v>
      </c>
    </row>
    <row r="607" spans="1:1" x14ac:dyDescent="0.35">
      <c r="A607" t="s">
        <v>817</v>
      </c>
    </row>
    <row r="608" spans="1:1" x14ac:dyDescent="0.35">
      <c r="A608" t="s">
        <v>818</v>
      </c>
    </row>
    <row r="609" spans="1:1" x14ac:dyDescent="0.35">
      <c r="A609" t="s">
        <v>819</v>
      </c>
    </row>
    <row r="610" spans="1:1" x14ac:dyDescent="0.35">
      <c r="A610" t="s">
        <v>820</v>
      </c>
    </row>
    <row r="612" spans="1:1" x14ac:dyDescent="0.35">
      <c r="A612" t="s">
        <v>821</v>
      </c>
    </row>
    <row r="614" spans="1:1" x14ac:dyDescent="0.35">
      <c r="A614" t="s">
        <v>822</v>
      </c>
    </row>
    <row r="615" spans="1:1" x14ac:dyDescent="0.35">
      <c r="A615" t="s">
        <v>823</v>
      </c>
    </row>
    <row r="616" spans="1:1" x14ac:dyDescent="0.35">
      <c r="A616" t="s">
        <v>824</v>
      </c>
    </row>
    <row r="617" spans="1:1" x14ac:dyDescent="0.35">
      <c r="A617" t="s">
        <v>825</v>
      </c>
    </row>
    <row r="618" spans="1:1" x14ac:dyDescent="0.35">
      <c r="A618" t="s">
        <v>826</v>
      </c>
    </row>
    <row r="619" spans="1:1" x14ac:dyDescent="0.35">
      <c r="A619" t="s">
        <v>827</v>
      </c>
    </row>
    <row r="621" spans="1:1" x14ac:dyDescent="0.35">
      <c r="A621" t="s">
        <v>828</v>
      </c>
    </row>
    <row r="623" spans="1:1" x14ac:dyDescent="0.35">
      <c r="A623" t="s">
        <v>829</v>
      </c>
    </row>
    <row r="625" spans="1:1" x14ac:dyDescent="0.35">
      <c r="A625" t="s">
        <v>830</v>
      </c>
    </row>
    <row r="626" spans="1:1" x14ac:dyDescent="0.35">
      <c r="A626" t="s">
        <v>831</v>
      </c>
    </row>
    <row r="627" spans="1:1" x14ac:dyDescent="0.35">
      <c r="A627" t="s">
        <v>832</v>
      </c>
    </row>
    <row r="629" spans="1:1" x14ac:dyDescent="0.35">
      <c r="A629" t="s">
        <v>833</v>
      </c>
    </row>
    <row r="630" spans="1:1" x14ac:dyDescent="0.35">
      <c r="A630" t="s">
        <v>834</v>
      </c>
    </row>
    <row r="631" spans="1:1" x14ac:dyDescent="0.35">
      <c r="A631" t="s">
        <v>835</v>
      </c>
    </row>
    <row r="632" spans="1:1" x14ac:dyDescent="0.35">
      <c r="A632" t="s">
        <v>836</v>
      </c>
    </row>
    <row r="634" spans="1:1" x14ac:dyDescent="0.35">
      <c r="A634" t="s">
        <v>837</v>
      </c>
    </row>
    <row r="635" spans="1:1" x14ac:dyDescent="0.35">
      <c r="A635" t="s">
        <v>838</v>
      </c>
    </row>
    <row r="637" spans="1:1" x14ac:dyDescent="0.35">
      <c r="A637" t="s">
        <v>839</v>
      </c>
    </row>
    <row r="638" spans="1:1" x14ac:dyDescent="0.35">
      <c r="A638" t="s">
        <v>840</v>
      </c>
    </row>
    <row r="639" spans="1:1" x14ac:dyDescent="0.35">
      <c r="A639" t="s">
        <v>841</v>
      </c>
    </row>
    <row r="640" spans="1:1" x14ac:dyDescent="0.35">
      <c r="A640" t="s">
        <v>842</v>
      </c>
    </row>
    <row r="642" spans="1:1" x14ac:dyDescent="0.35">
      <c r="A642" t="s">
        <v>843</v>
      </c>
    </row>
    <row r="643" spans="1:1" x14ac:dyDescent="0.35">
      <c r="A643" t="s">
        <v>844</v>
      </c>
    </row>
    <row r="644" spans="1:1" x14ac:dyDescent="0.35">
      <c r="A644" t="s">
        <v>845</v>
      </c>
    </row>
    <row r="645" spans="1:1" x14ac:dyDescent="0.35">
      <c r="A645" t="s">
        <v>846</v>
      </c>
    </row>
    <row r="647" spans="1:1" x14ac:dyDescent="0.35">
      <c r="A647" t="s">
        <v>847</v>
      </c>
    </row>
    <row r="648" spans="1:1" x14ac:dyDescent="0.35">
      <c r="A648" t="s">
        <v>848</v>
      </c>
    </row>
    <row r="650" spans="1:1" x14ac:dyDescent="0.35">
      <c r="A650" t="s">
        <v>849</v>
      </c>
    </row>
    <row r="652" spans="1:1" x14ac:dyDescent="0.35">
      <c r="A652" t="s">
        <v>850</v>
      </c>
    </row>
    <row r="653" spans="1:1" x14ac:dyDescent="0.35">
      <c r="A653" t="s">
        <v>851</v>
      </c>
    </row>
    <row r="655" spans="1:1" x14ac:dyDescent="0.35">
      <c r="A655" t="s">
        <v>852</v>
      </c>
    </row>
    <row r="656" spans="1:1" x14ac:dyDescent="0.35">
      <c r="A656" t="s">
        <v>853</v>
      </c>
    </row>
    <row r="657" spans="1:1" x14ac:dyDescent="0.35">
      <c r="A657" t="s">
        <v>854</v>
      </c>
    </row>
    <row r="658" spans="1:1" x14ac:dyDescent="0.35">
      <c r="A658" t="s">
        <v>855</v>
      </c>
    </row>
    <row r="660" spans="1:1" x14ac:dyDescent="0.35">
      <c r="A660" t="s">
        <v>856</v>
      </c>
    </row>
    <row r="661" spans="1:1" x14ac:dyDescent="0.35">
      <c r="A661" t="s">
        <v>857</v>
      </c>
    </row>
    <row r="662" spans="1:1" x14ac:dyDescent="0.35">
      <c r="A662" t="s">
        <v>858</v>
      </c>
    </row>
    <row r="664" spans="1:1" x14ac:dyDescent="0.35">
      <c r="A664" t="s">
        <v>859</v>
      </c>
    </row>
    <row r="665" spans="1:1" x14ac:dyDescent="0.35">
      <c r="A665" t="s">
        <v>860</v>
      </c>
    </row>
    <row r="666" spans="1:1" x14ac:dyDescent="0.35">
      <c r="A666" t="s">
        <v>861</v>
      </c>
    </row>
    <row r="667" spans="1:1" x14ac:dyDescent="0.35">
      <c r="A667" t="s">
        <v>862</v>
      </c>
    </row>
    <row r="669" spans="1:1" x14ac:dyDescent="0.35">
      <c r="A669" t="s">
        <v>863</v>
      </c>
    </row>
    <row r="670" spans="1:1" x14ac:dyDescent="0.35">
      <c r="A670" t="s">
        <v>864</v>
      </c>
    </row>
    <row r="671" spans="1:1" x14ac:dyDescent="0.35">
      <c r="A671" t="s">
        <v>865</v>
      </c>
    </row>
    <row r="672" spans="1:1" x14ac:dyDescent="0.35">
      <c r="A672" t="s">
        <v>866</v>
      </c>
    </row>
    <row r="673" spans="1:1" x14ac:dyDescent="0.35">
      <c r="A673" t="s">
        <v>867</v>
      </c>
    </row>
    <row r="674" spans="1:1" x14ac:dyDescent="0.35">
      <c r="A674" t="s">
        <v>868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Inputs</vt:lpstr>
      <vt:lpstr>Benchmark_Inputs</vt:lpstr>
      <vt:lpstr>Timelines</vt:lpstr>
      <vt:lpstr>License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Healy</dc:creator>
  <cp:lastModifiedBy>Rob Healy</cp:lastModifiedBy>
  <dcterms:created xsi:type="dcterms:W3CDTF">2025-01-29T21:32:16Z</dcterms:created>
  <dcterms:modified xsi:type="dcterms:W3CDTF">2025-03-18T13:34:11Z</dcterms:modified>
</cp:coreProperties>
</file>